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95" activeTab="8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<sst xmlns="http://schemas.openxmlformats.org/spreadsheetml/2006/main" count="1631" uniqueCount="172">
  <si>
    <t>Almería.</t>
  </si>
  <si>
    <t>Superficies (Has)</t>
  </si>
  <si>
    <t>Producciones (Tm)</t>
  </si>
  <si>
    <t>% VARIACIÓN</t>
  </si>
  <si>
    <t>Media</t>
  </si>
  <si>
    <t>Superficie</t>
  </si>
  <si>
    <t>Producción</t>
  </si>
  <si>
    <t>Rendimiento</t>
  </si>
  <si>
    <t>CULTIVOS</t>
  </si>
  <si>
    <t>(*)</t>
  </si>
  <si>
    <t xml:space="preserve"> 12-15</t>
  </si>
  <si>
    <t>%16</t>
  </si>
  <si>
    <t>%12-15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</si>
  <si>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</si>
  <si>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</si>
  <si>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</si>
  <si>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</si>
  <si>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</si>
  <si>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</si>
  <si>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</si>
  <si>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</si>
  <si>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</si>
  <si>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</si>
  <si>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</si>
  <si>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</si>
  <si>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</si>
  <si>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</si>
  <si>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</si>
  <si>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</si>
  <si>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</si>
  <si>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</si>
  <si>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</si>
  <si>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</si>
  <si>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</si>
  <si>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</si>
  <si>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</si>
  <si>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</si>
  <si>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</si>
  <si>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</si>
  <si>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</si>
  <si>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</si>
  <si>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</si>
  <si>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</si>
  <si>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</si>
  <si>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</si>
  <si>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</si>
  <si>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</si>
  <si>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</si>
  <si>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</si>
  <si>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</si>
  <si>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</si>
  <si>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</si>
  <si>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</si>
  <si>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</si>
  <si>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</si>
  <si>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</si>
  <si>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</si>
  <si>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</si>
  <si>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</si>
  <si>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</si>
  <si>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</si>
  <si>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</si>
  <si>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</si>
  <si>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</si>
  <si>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</si>
  <si>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</si>
  <si>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</si>
  <si>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</si>
  <si>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</si>
  <si>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</si>
  <si>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</si>
  <si>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</si>
  <si>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</si>
  <si>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</si>
  <si>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</si>
  <si>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</si>
  <si>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</si>
  <si>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</si>
  <si>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</si>
  <si>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</si>
  <si>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</si>
  <si>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</si>
  <si>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</si>
  <si>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</si>
  <si>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</si>
  <si>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</si>
  <si>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</si>
  <si>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</si>
  <si>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</si>
  <si>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</si>
  <si>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</si>
  <si>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</si>
  <si>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</si>
  <si>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</si>
  <si>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</si>
  <si>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</si>
  <si>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</si>
  <si>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</si>
  <si>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</si>
  <si>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</si>
  <si>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</si>
  <si>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</si>
  <si>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</si>
  <si>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</si>
  <si>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</si>
  <si>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</si>
  <si>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</si>
  <si>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</si>
  <si>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</si>
  <si>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</si>
  <si>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</si>
  <si>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</si>
  <si>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</si>
  <si>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</si>
  <si>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</si>
  <si>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</si>
  <si>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</si>
  <si>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</si>
  <si>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</si>
  <si>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</si>
  <si>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</si>
  <si>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</si>
  <si>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</si>
  <si>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</si>
  <si>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</si>
  <si>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</si>
  <si>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</si>
  <si>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</si>
  <si>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</si>
  <si>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</si>
  <si>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</si>
  <si>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</si>
  <si>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</si>
  <si>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</si>
  <si>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</si>
  <si>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</si>
  <si>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</si>
  <si>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</si>
  <si>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</si>
  <si>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</si>
  <si>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</si>
  <si>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</si>
  <si>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</si>
  <si>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</si>
  <si>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</si>
  <si>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</si>
  <si>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</si>
  <si>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</si>
  <si>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</si>
  <si>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</si>
  <si>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</si>
  <si>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 xml:space="preserve"> </t>
  </si>
  <si>
    <t>Limón</t>
  </si>
  <si>
    <t>Sevilla.</t>
  </si>
  <si>
    <t>Tomate jun-sept.(incluye tom.conserva)</t>
  </si>
  <si>
    <t>Andalucía.</t>
  </si>
  <si>
    <t>Plátano**</t>
  </si>
  <si>
    <t>(**) Arboles diseminados</t>
  </si>
  <si>
    <t>Superficies ( has )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</si>
  <si>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</si>
  <si>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</si>
  <si>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</si>
  <si>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</si>
  <si>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</si>
  <si>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</si>
  <si>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</si>
  <si>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</si>
  <si>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</si>
  <si>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Producciones ( tm )</t>
  </si>
  <si>
    <t>ANDALUCíA</t>
  </si>
  <si>
    <t>Peninillo</t>
  </si>
  <si>
    <t>JULIO  2.017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</si>
</sst>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</numFmts>
  <fonts count="50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b/>
      <i/>
      <sz val="14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4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8"/>
      <name val="Courier New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3" fontId="23" fillId="22" borderId="10" xfId="0" applyNumberFormat="1" applyFont="1" applyFill="1" applyBorder="1" applyAlignment="1" applyProtection="1">
      <alignment horizontal="left"/>
      <protection/>
    </xf>
    <xf numFmtId="3" fontId="23" fillId="24" borderId="0" xfId="0" applyNumberFormat="1" applyFont="1" applyFill="1" applyBorder="1" applyAlignment="1" applyProtection="1">
      <alignment horizontal="center"/>
      <protection/>
    </xf>
    <xf numFmtId="3" fontId="24" fillId="24" borderId="0" xfId="0" applyNumberFormat="1" applyFont="1" applyFill="1" applyBorder="1" applyAlignment="1">
      <alignment horizontal="center"/>
    </xf>
    <xf numFmtId="3" fontId="24" fillId="24" borderId="11" xfId="53" applyNumberFormat="1" applyFont="1" applyFill="1" applyBorder="1" applyProtection="1">
      <alignment/>
      <protection/>
    </xf>
    <xf numFmtId="3" fontId="25" fillId="24" borderId="12" xfId="0" applyNumberFormat="1" applyFont="1" applyFill="1" applyBorder="1" applyAlignment="1">
      <alignment horizontal="center"/>
    </xf>
    <xf numFmtId="3" fontId="25" fillId="24" borderId="11" xfId="53" applyNumberFormat="1" applyFont="1" applyFill="1" applyBorder="1" applyProtection="1">
      <alignment/>
      <protection/>
    </xf>
    <xf numFmtId="3" fontId="26" fillId="24" borderId="0" xfId="0" applyNumberFormat="1" applyFont="1" applyFill="1" applyBorder="1" applyAlignment="1">
      <alignment/>
    </xf>
    <xf numFmtId="3" fontId="26" fillId="24" borderId="13" xfId="0" applyNumberFormat="1" applyFont="1" applyFill="1" applyBorder="1" applyAlignment="1">
      <alignment/>
    </xf>
    <xf numFmtId="3" fontId="27" fillId="24" borderId="0" xfId="0" applyNumberFormat="1" applyFont="1" applyFill="1" applyBorder="1" applyAlignment="1">
      <alignment/>
    </xf>
    <xf numFmtId="3" fontId="27" fillId="24" borderId="14" xfId="0" applyNumberFormat="1" applyFont="1" applyFill="1" applyBorder="1" applyAlignment="1">
      <alignment/>
    </xf>
    <xf numFmtId="3" fontId="28" fillId="24" borderId="15" xfId="0" applyNumberFormat="1" applyFont="1" applyFill="1" applyBorder="1" applyAlignment="1">
      <alignment/>
    </xf>
    <xf numFmtId="3" fontId="28" fillId="24" borderId="16" xfId="0" applyNumberFormat="1" applyFont="1" applyFill="1" applyBorder="1" applyAlignment="1">
      <alignment/>
    </xf>
    <xf numFmtId="3" fontId="28" fillId="24" borderId="17" xfId="0" applyNumberFormat="1" applyFont="1" applyFill="1" applyBorder="1" applyAlignment="1">
      <alignment/>
    </xf>
    <xf numFmtId="3" fontId="29" fillId="0" borderId="0" xfId="0" applyNumberFormat="1" applyFont="1" applyAlignment="1">
      <alignment/>
    </xf>
    <xf numFmtId="3" fontId="30" fillId="0" borderId="10" xfId="0" applyNumberFormat="1" applyFont="1" applyBorder="1" applyAlignment="1" applyProtection="1">
      <alignment horizontal="left"/>
      <protection/>
    </xf>
    <xf numFmtId="3" fontId="31" fillId="25" borderId="18" xfId="0" applyNumberFormat="1" applyFont="1" applyFill="1" applyBorder="1" applyAlignment="1" applyProtection="1">
      <alignment horizontal="left"/>
      <protection/>
    </xf>
    <xf numFmtId="3" fontId="2" fillId="26" borderId="19" xfId="0" applyNumberFormat="1" applyFont="1" applyFill="1" applyBorder="1" applyAlignment="1">
      <alignment horizontal="center" vertical="center"/>
    </xf>
    <xf numFmtId="3" fontId="2" fillId="26" borderId="20" xfId="0" applyNumberFormat="1" applyFont="1" applyFill="1" applyBorder="1" applyAlignment="1">
      <alignment horizontal="center" vertical="center"/>
    </xf>
    <xf numFmtId="3" fontId="2" fillId="26" borderId="2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32" fillId="25" borderId="10" xfId="0" applyNumberFormat="1" applyFont="1" applyFill="1" applyBorder="1" applyAlignment="1" applyProtection="1">
      <alignment horizontal="left"/>
      <protection/>
    </xf>
    <xf numFmtId="3" fontId="33" fillId="26" borderId="0" xfId="0" applyNumberFormat="1" applyFont="1" applyFill="1" applyBorder="1" applyAlignment="1" applyProtection="1">
      <alignment horizontal="center" vertical="center"/>
      <protection/>
    </xf>
    <xf numFmtId="3" fontId="33" fillId="26" borderId="13" xfId="0" applyNumberFormat="1" applyFont="1" applyFill="1" applyBorder="1" applyAlignment="1" applyProtection="1">
      <alignment horizontal="center" vertical="center"/>
      <protection/>
    </xf>
    <xf numFmtId="3" fontId="34" fillId="26" borderId="22" xfId="0" applyNumberFormat="1" applyFont="1" applyFill="1" applyBorder="1" applyAlignment="1">
      <alignment horizontal="center" vertical="center"/>
    </xf>
    <xf numFmtId="3" fontId="33" fillId="26" borderId="12" xfId="0" applyNumberFormat="1" applyFont="1" applyFill="1" applyBorder="1" applyAlignment="1">
      <alignment horizontal="center" vertical="center"/>
    </xf>
    <xf numFmtId="3" fontId="33" fillId="26" borderId="13" xfId="0" applyNumberFormat="1" applyFont="1" applyFill="1" applyBorder="1" applyAlignment="1">
      <alignment horizontal="center" vertical="center"/>
    </xf>
    <xf numFmtId="3" fontId="34" fillId="26" borderId="23" xfId="0" applyNumberFormat="1" applyFont="1" applyFill="1" applyBorder="1" applyAlignment="1">
      <alignment horizontal="center" vertical="center"/>
    </xf>
    <xf numFmtId="3" fontId="2" fillId="26" borderId="15" xfId="0" applyNumberFormat="1" applyFont="1" applyFill="1" applyBorder="1" applyAlignment="1">
      <alignment horizontal="center" vertical="center"/>
    </xf>
    <xf numFmtId="3" fontId="2" fillId="26" borderId="16" xfId="0" applyNumberFormat="1" applyFont="1" applyFill="1" applyBorder="1" applyAlignment="1">
      <alignment horizontal="center" vertical="center"/>
    </xf>
    <xf numFmtId="3" fontId="2" fillId="26" borderId="17" xfId="0" applyNumberFormat="1" applyFont="1" applyFill="1" applyBorder="1" applyAlignment="1">
      <alignment horizontal="center" vertical="center"/>
    </xf>
    <xf numFmtId="3" fontId="35" fillId="26" borderId="24" xfId="0" applyNumberFormat="1" applyFont="1" applyFill="1" applyBorder="1" applyAlignment="1">
      <alignment horizontal="center"/>
    </xf>
    <xf numFmtId="3" fontId="35" fillId="26" borderId="25" xfId="0" applyNumberFormat="1" applyFont="1" applyFill="1" applyBorder="1" applyAlignment="1">
      <alignment horizontal="center" vertical="center"/>
    </xf>
    <xf numFmtId="3" fontId="36" fillId="26" borderId="26" xfId="0" applyNumberFormat="1" applyFont="1" applyFill="1" applyBorder="1" applyAlignment="1" applyProtection="1">
      <alignment horizontal="center" vertical="center"/>
      <protection/>
    </xf>
    <xf numFmtId="3" fontId="35" fillId="26" borderId="26" xfId="0" applyNumberFormat="1" applyFont="1" applyFill="1" applyBorder="1" applyAlignment="1" applyProtection="1">
      <alignment horizontal="center" vertical="center"/>
      <protection/>
    </xf>
    <xf numFmtId="3" fontId="34" fillId="26" borderId="27" xfId="0" applyNumberFormat="1" applyFont="1" applyFill="1" applyBorder="1" applyAlignment="1" applyProtection="1">
      <alignment horizontal="center" vertical="center"/>
      <protection/>
    </xf>
    <xf numFmtId="3" fontId="35" fillId="26" borderId="28" xfId="0" applyNumberFormat="1" applyFont="1" applyFill="1" applyBorder="1" applyAlignment="1" applyProtection="1">
      <alignment horizontal="center" vertical="center"/>
      <protection/>
    </xf>
    <xf numFmtId="3" fontId="34" fillId="26" borderId="29" xfId="0" applyNumberFormat="1" applyFont="1" applyFill="1" applyBorder="1" applyAlignment="1" applyProtection="1">
      <alignment horizontal="center" vertical="center"/>
      <protection/>
    </xf>
    <xf numFmtId="49" fontId="33" fillId="26" borderId="30" xfId="0" applyNumberFormat="1" applyFont="1" applyFill="1" applyBorder="1" applyAlignment="1" applyProtection="1">
      <alignment horizontal="center" vertical="center"/>
      <protection/>
    </xf>
    <xf numFmtId="3" fontId="33" fillId="26" borderId="30" xfId="0" applyNumberFormat="1" applyFont="1" applyFill="1" applyBorder="1" applyAlignment="1" applyProtection="1">
      <alignment horizontal="center" vertical="center"/>
      <protection/>
    </xf>
    <xf numFmtId="3" fontId="33" fillId="26" borderId="31" xfId="0" applyNumberFormat="1" applyFont="1" applyFill="1" applyBorder="1" applyAlignment="1" applyProtection="1">
      <alignment horizontal="center" vertical="center"/>
      <protection/>
    </xf>
    <xf numFmtId="3" fontId="2" fillId="26" borderId="32" xfId="0" applyNumberFormat="1" applyFont="1" applyFill="1" applyBorder="1" applyAlignment="1">
      <alignment horizontal="center" vertical="center"/>
    </xf>
    <xf numFmtId="3" fontId="2" fillId="26" borderId="33" xfId="0" applyNumberFormat="1" applyFont="1" applyFill="1" applyBorder="1" applyAlignment="1">
      <alignment horizontal="center" vertical="center"/>
    </xf>
    <xf numFmtId="3" fontId="2" fillId="26" borderId="34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/>
    </xf>
    <xf numFmtId="3" fontId="38" fillId="0" borderId="0" xfId="0" applyNumberFormat="1" applyFont="1" applyBorder="1" applyAlignment="1" applyProtection="1">
      <alignment horizontal="center"/>
      <protection/>
    </xf>
    <xf numFmtId="3" fontId="38" fillId="0" borderId="0" xfId="0" applyNumberFormat="1" applyFont="1" applyBorder="1" applyAlignment="1" applyProtection="1">
      <alignment/>
      <protection/>
    </xf>
    <xf numFmtId="3" fontId="38" fillId="0" borderId="13" xfId="0" applyNumberFormat="1" applyFont="1" applyBorder="1" applyAlignment="1" applyProtection="1">
      <alignment/>
      <protection/>
    </xf>
    <xf numFmtId="3" fontId="38" fillId="0" borderId="23" xfId="0" applyNumberFormat="1" applyFont="1" applyBorder="1" applyAlignment="1" applyProtection="1">
      <alignment/>
      <protection/>
    </xf>
    <xf numFmtId="3" fontId="39" fillId="0" borderId="12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3" fontId="39" fillId="0" borderId="13" xfId="0" applyNumberFormat="1" applyFont="1" applyBorder="1" applyAlignment="1" applyProtection="1">
      <alignment/>
      <protection/>
    </xf>
    <xf numFmtId="3" fontId="39" fillId="0" borderId="35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13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 horizontal="left"/>
      <protection/>
    </xf>
    <xf numFmtId="3" fontId="38" fillId="0" borderId="23" xfId="53" applyNumberFormat="1" applyFont="1" applyBorder="1" applyProtection="1">
      <alignment/>
      <protection/>
    </xf>
    <xf numFmtId="3" fontId="39" fillId="0" borderId="35" xfId="53" applyNumberFormat="1" applyFont="1" applyBorder="1" applyAlignment="1">
      <alignment horizontal="right"/>
      <protection/>
    </xf>
    <xf numFmtId="3" fontId="2" fillId="0" borderId="10" xfId="0" applyNumberFormat="1" applyFont="1" applyFill="1" applyBorder="1" applyAlignment="1" applyProtection="1">
      <alignment horizontal="left"/>
      <protection/>
    </xf>
    <xf numFmtId="3" fontId="39" fillId="27" borderId="4" xfId="0" applyNumberFormat="1" applyFont="1" applyFill="1" applyBorder="1" applyAlignment="1" applyProtection="1">
      <alignment/>
      <protection/>
    </xf>
    <xf numFmtId="3" fontId="39" fillId="27" borderId="36" xfId="0" applyNumberFormat="1" applyFont="1" applyFill="1" applyBorder="1" applyAlignment="1" applyProtection="1">
      <alignment/>
      <protection/>
    </xf>
    <xf numFmtId="3" fontId="39" fillId="27" borderId="37" xfId="0" applyNumberFormat="1" applyFont="1" applyFill="1" applyBorder="1" applyAlignment="1" applyProtection="1">
      <alignment horizontal="right"/>
      <protection/>
    </xf>
    <xf numFmtId="3" fontId="38" fillId="0" borderId="35" xfId="53" applyNumberFormat="1" applyFont="1" applyBorder="1" applyProtection="1">
      <alignment/>
      <protection/>
    </xf>
    <xf numFmtId="3" fontId="38" fillId="0" borderId="0" xfId="0" applyNumberFormat="1" applyFont="1" applyBorder="1" applyAlignment="1" applyProtection="1">
      <alignment horizontal="right"/>
      <protection/>
    </xf>
    <xf numFmtId="3" fontId="23" fillId="24" borderId="10" xfId="0" applyNumberFormat="1" applyFont="1" applyFill="1" applyBorder="1" applyAlignment="1" applyProtection="1">
      <alignment horizontal="left"/>
      <protection/>
    </xf>
    <xf numFmtId="3" fontId="40" fillId="24" borderId="0" xfId="0" applyNumberFormat="1" applyFont="1" applyFill="1" applyBorder="1" applyAlignment="1" applyProtection="1">
      <alignment horizontal="center"/>
      <protection/>
    </xf>
    <xf numFmtId="3" fontId="24" fillId="24" borderId="0" xfId="0" applyNumberFormat="1" applyFont="1" applyFill="1" applyBorder="1" applyAlignment="1" applyProtection="1">
      <alignment/>
      <protection/>
    </xf>
    <xf numFmtId="3" fontId="24" fillId="24" borderId="35" xfId="53" applyNumberFormat="1" applyFont="1" applyFill="1" applyBorder="1" applyProtection="1">
      <alignment/>
      <protection/>
    </xf>
    <xf numFmtId="3" fontId="41" fillId="24" borderId="12" xfId="0" applyNumberFormat="1" applyFont="1" applyFill="1" applyBorder="1" applyAlignment="1" applyProtection="1">
      <alignment/>
      <protection/>
    </xf>
    <xf numFmtId="3" fontId="41" fillId="24" borderId="0" xfId="0" applyNumberFormat="1" applyFont="1" applyFill="1" applyBorder="1" applyAlignment="1" applyProtection="1">
      <alignment/>
      <protection/>
    </xf>
    <xf numFmtId="3" fontId="41" fillId="24" borderId="35" xfId="53" applyNumberFormat="1" applyFont="1" applyFill="1" applyBorder="1" applyProtection="1">
      <alignment/>
      <protection/>
    </xf>
    <xf numFmtId="3" fontId="26" fillId="24" borderId="0" xfId="0" applyNumberFormat="1" applyFont="1" applyFill="1" applyBorder="1" applyAlignment="1" applyProtection="1">
      <alignment/>
      <protection/>
    </xf>
    <xf numFmtId="3" fontId="26" fillId="24" borderId="13" xfId="0" applyNumberFormat="1" applyFont="1" applyFill="1" applyBorder="1" applyAlignment="1" applyProtection="1">
      <alignment/>
      <protection/>
    </xf>
    <xf numFmtId="3" fontId="26" fillId="24" borderId="14" xfId="0" applyNumberFormat="1" applyFont="1" applyFill="1" applyBorder="1" applyAlignment="1" applyProtection="1">
      <alignment/>
      <protection/>
    </xf>
    <xf numFmtId="3" fontId="29" fillId="24" borderId="15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29" fillId="24" borderId="17" xfId="0" applyNumberFormat="1" applyFont="1" applyFill="1" applyBorder="1" applyAlignment="1">
      <alignment/>
    </xf>
    <xf numFmtId="3" fontId="39" fillId="0" borderId="35" xfId="53" applyNumberFormat="1" applyFont="1" applyBorder="1">
      <alignment/>
      <protection/>
    </xf>
    <xf numFmtId="3" fontId="39" fillId="0" borderId="23" xfId="0" applyNumberFormat="1" applyFont="1" applyBorder="1" applyAlignment="1" applyProtection="1">
      <alignment/>
      <protection/>
    </xf>
    <xf numFmtId="3" fontId="29" fillId="22" borderId="0" xfId="0" applyNumberFormat="1" applyFont="1" applyFill="1" applyAlignment="1">
      <alignment/>
    </xf>
    <xf numFmtId="3" fontId="39" fillId="0" borderId="23" xfId="53" applyNumberFormat="1" applyFont="1" applyBorder="1">
      <alignment/>
      <protection/>
    </xf>
    <xf numFmtId="3" fontId="39" fillId="0" borderId="35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35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13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9" fillId="0" borderId="35" xfId="0" applyNumberFormat="1" applyFont="1" applyFill="1" applyBorder="1" applyAlignment="1">
      <alignment/>
    </xf>
    <xf numFmtId="3" fontId="38" fillId="0" borderId="0" xfId="0" applyNumberFormat="1" applyFont="1" applyFill="1" applyBorder="1" applyAlignment="1" applyProtection="1">
      <alignment horizontal="center"/>
      <protection/>
    </xf>
    <xf numFmtId="3" fontId="42" fillId="0" borderId="10" xfId="0" applyNumberFormat="1" applyFont="1" applyBorder="1" applyAlignment="1" applyProtection="1">
      <alignment horizontal="left"/>
      <protection/>
    </xf>
    <xf numFmtId="3" fontId="39" fillId="0" borderId="0" xfId="0" applyNumberFormat="1" applyFont="1" applyBorder="1" applyAlignment="1" applyProtection="1">
      <alignment horizontal="right"/>
      <protection/>
    </xf>
    <xf numFmtId="3" fontId="38" fillId="0" borderId="0" xfId="0" applyNumberFormat="1" applyFont="1" applyBorder="1" applyAlignment="1">
      <alignment/>
    </xf>
    <xf numFmtId="3" fontId="39" fillId="0" borderId="35" xfId="53" applyNumberFormat="1" applyFont="1" applyBorder="1" applyProtection="1">
      <alignment/>
      <protection/>
    </xf>
    <xf numFmtId="3" fontId="39" fillId="0" borderId="38" xfId="0" applyNumberFormat="1" applyFont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 horizontal="left"/>
      <protection/>
    </xf>
    <xf numFmtId="3" fontId="38" fillId="0" borderId="40" xfId="0" applyNumberFormat="1" applyFont="1" applyBorder="1" applyAlignment="1" applyProtection="1">
      <alignment horizontal="center"/>
      <protection/>
    </xf>
    <xf numFmtId="3" fontId="38" fillId="0" borderId="40" xfId="0" applyNumberFormat="1" applyFont="1" applyBorder="1" applyAlignment="1" applyProtection="1">
      <alignment/>
      <protection/>
    </xf>
    <xf numFmtId="3" fontId="38" fillId="0" borderId="41" xfId="53" applyNumberFormat="1" applyFont="1" applyBorder="1" applyProtection="1">
      <alignment/>
      <protection/>
    </xf>
    <xf numFmtId="3" fontId="39" fillId="0" borderId="42" xfId="0" applyNumberFormat="1" applyFont="1" applyBorder="1" applyAlignment="1" applyProtection="1">
      <alignment/>
      <protection/>
    </xf>
    <xf numFmtId="3" fontId="39" fillId="0" borderId="40" xfId="0" applyNumberFormat="1" applyFont="1" applyBorder="1" applyAlignment="1" applyProtection="1">
      <alignment/>
      <protection/>
    </xf>
    <xf numFmtId="3" fontId="39" fillId="0" borderId="41" xfId="53" applyNumberFormat="1" applyFont="1" applyBorder="1">
      <alignment/>
      <protection/>
    </xf>
    <xf numFmtId="3" fontId="3" fillId="0" borderId="40" xfId="0" applyNumberFormat="1" applyFont="1" applyBorder="1" applyAlignment="1" applyProtection="1">
      <alignment/>
      <protection/>
    </xf>
    <xf numFmtId="3" fontId="3" fillId="0" borderId="43" xfId="0" applyNumberFormat="1" applyFont="1" applyBorder="1" applyAlignment="1" applyProtection="1">
      <alignment/>
      <protection/>
    </xf>
    <xf numFmtId="3" fontId="3" fillId="0" borderId="44" xfId="0" applyNumberFormat="1" applyFont="1" applyBorder="1" applyAlignment="1" applyProtection="1">
      <alignment/>
      <protection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3" fontId="44" fillId="28" borderId="0" xfId="0" applyNumberFormat="1" applyFont="1" applyFill="1" applyAlignment="1">
      <alignment/>
    </xf>
    <xf numFmtId="3" fontId="31" fillId="25" borderId="48" xfId="0" applyNumberFormat="1" applyFont="1" applyFill="1" applyBorder="1" applyAlignment="1" applyProtection="1">
      <alignment horizontal="left"/>
      <protection/>
    </xf>
    <xf numFmtId="3" fontId="31" fillId="25" borderId="49" xfId="0" applyNumberFormat="1" applyFont="1" applyFill="1" applyBorder="1" applyAlignment="1" applyProtection="1">
      <alignment horizontal="left"/>
      <protection/>
    </xf>
    <xf numFmtId="3" fontId="32" fillId="25" borderId="50" xfId="0" applyNumberFormat="1" applyFont="1" applyFill="1" applyBorder="1" applyAlignment="1" applyProtection="1">
      <alignment horizontal="left"/>
      <protection/>
    </xf>
    <xf numFmtId="3" fontId="32" fillId="25" borderId="16" xfId="0" applyNumberFormat="1" applyFont="1" applyFill="1" applyBorder="1" applyAlignment="1" applyProtection="1">
      <alignment horizontal="left"/>
      <protection/>
    </xf>
    <xf numFmtId="3" fontId="32" fillId="25" borderId="17" xfId="0" applyNumberFormat="1" applyFont="1" applyFill="1" applyBorder="1" applyAlignment="1" applyProtection="1">
      <alignment horizontal="left"/>
      <protection/>
    </xf>
    <xf numFmtId="3" fontId="35" fillId="26" borderId="51" xfId="0" applyNumberFormat="1" applyFont="1" applyFill="1" applyBorder="1" applyAlignment="1">
      <alignment horizontal="center"/>
    </xf>
    <xf numFmtId="3" fontId="35" fillId="26" borderId="52" xfId="0" applyNumberFormat="1" applyFont="1" applyFill="1" applyBorder="1" applyAlignment="1">
      <alignment horizontal="center"/>
    </xf>
    <xf numFmtId="3" fontId="35" fillId="26" borderId="53" xfId="0" applyNumberFormat="1" applyFont="1" applyFill="1" applyBorder="1" applyAlignment="1">
      <alignment horizontal="center"/>
    </xf>
    <xf numFmtId="3" fontId="23" fillId="22" borderId="54" xfId="0" applyNumberFormat="1" applyFont="1" applyFill="1" applyBorder="1" applyAlignment="1" applyProtection="1">
      <alignment horizontal="left"/>
      <protection/>
    </xf>
    <xf numFmtId="3" fontId="23" fillId="22" borderId="55" xfId="0" applyNumberFormat="1" applyFont="1" applyFill="1" applyBorder="1" applyAlignment="1" applyProtection="1">
      <alignment horizontal="left"/>
      <protection/>
    </xf>
    <xf numFmtId="165" fontId="45" fillId="0" borderId="16" xfId="0" applyNumberFormat="1" applyFont="1" applyBorder="1" applyAlignment="1" applyProtection="1">
      <alignment/>
      <protection/>
    </xf>
    <xf numFmtId="165" fontId="46" fillId="0" borderId="17" xfId="0" applyNumberFormat="1" applyFont="1" applyBorder="1" applyAlignment="1" applyProtection="1">
      <alignment/>
      <protection/>
    </xf>
    <xf numFmtId="3" fontId="47" fillId="22" borderId="56" xfId="0" applyNumberFormat="1" applyFont="1" applyFill="1" applyBorder="1" applyAlignment="1" applyProtection="1">
      <alignment horizontal="left"/>
      <protection/>
    </xf>
    <xf numFmtId="3" fontId="48" fillId="22" borderId="17" xfId="0" applyNumberFormat="1" applyFont="1" applyFill="1" applyBorder="1" applyAlignment="1" applyProtection="1">
      <alignment horizontal="left"/>
      <protection/>
    </xf>
    <xf numFmtId="165" fontId="45" fillId="0" borderId="46" xfId="0" applyNumberFormat="1" applyFont="1" applyBorder="1" applyAlignment="1" applyProtection="1">
      <alignment/>
      <protection/>
    </xf>
    <xf numFmtId="165" fontId="46" fillId="0" borderId="47" xfId="0" applyNumberFormat="1" applyFont="1" applyBorder="1" applyAlignment="1" applyProtection="1">
      <alignment/>
      <protection/>
    </xf>
    <xf numFmtId="3" fontId="39" fillId="27" borderId="57" xfId="0" applyNumberFormat="1" applyFont="1" applyFill="1" applyBorder="1" applyAlignment="1" applyProtection="1">
      <alignment/>
      <protection/>
    </xf>
    <xf numFmtId="3" fontId="39" fillId="27" borderId="58" xfId="0" applyNumberFormat="1" applyFont="1" applyFill="1" applyBorder="1" applyAlignment="1" applyProtection="1">
      <alignment/>
      <protection/>
    </xf>
    <xf numFmtId="3" fontId="34" fillId="26" borderId="20" xfId="0" applyNumberFormat="1" applyFont="1" applyFill="1" applyBorder="1" applyAlignment="1" applyProtection="1">
      <alignment horizontal="center" vertical="center"/>
      <protection/>
    </xf>
    <xf numFmtId="3" fontId="34" fillId="26" borderId="59" xfId="0" applyNumberFormat="1" applyFont="1" applyFill="1" applyBorder="1" applyAlignment="1" applyProtection="1">
      <alignment horizontal="center" vertical="center"/>
      <protection/>
    </xf>
    <xf numFmtId="3" fontId="34" fillId="26" borderId="60" xfId="0" applyNumberFormat="1" applyFont="1" applyFill="1" applyBorder="1" applyAlignment="1" applyProtection="1">
      <alignment horizontal="center" vertical="center"/>
      <protection/>
    </xf>
    <xf numFmtId="3" fontId="34" fillId="26" borderId="61" xfId="0" applyNumberFormat="1" applyFont="1" applyFill="1" applyBorder="1" applyAlignment="1">
      <alignment horizontal="center" vertical="center"/>
    </xf>
    <xf numFmtId="3" fontId="33" fillId="26" borderId="13" xfId="0" applyNumberFormat="1" applyFont="1" applyFill="1" applyBorder="1" applyAlignment="1">
      <alignment horizontal="center" vertical="center"/>
    </xf>
    <xf numFmtId="3" fontId="33" fillId="26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lmerí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B109">
      <selection activeCell="N27" sqref="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0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5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3091</v>
      </c>
      <c r="D5" s="49">
        <f>IF(OR(D6=0,D7=0),"",SUM(D6:D7))</f>
        <v>3255</v>
      </c>
      <c r="E5" s="50">
        <f>IF(OR(E6=0,E7=0),"",SUM(E6:E7))</f>
        <v>2221.25</v>
      </c>
      <c r="F5" s="51">
        <v>7</v>
      </c>
      <c r="G5" s="52">
        <f>IF(OR(G6=0,G7=0),"",SUM(G6:G7))</f>
        <v>3207</v>
      </c>
      <c r="H5" s="53">
        <f>IF(OR(H6=0,H7=0),"",SUM(H6:H7))</f>
        <v>920</v>
      </c>
      <c r="I5" s="54">
        <f>IF(OR(I6=0,I7=0),"",SUM(I6:I7))</f>
        <v>2090</v>
      </c>
      <c r="J5" s="55">
        <f aca="true" t="shared" si="0" ref="J5:J16">IF(OR(D5=0,C5=0,D5&lt;1),"",C5/D5*100-100)</f>
        <v>-5.0384024577573</v>
      </c>
      <c r="K5" s="56">
        <f aca="true" t="shared" si="1" ref="K5:K16">IF(OR(E5=0,C5=0,E5&lt;1),"",C5/E5*100-100)</f>
        <v>39.15588069780529</v>
      </c>
      <c r="L5" s="55">
        <f aca="true" t="shared" si="2" ref="L5:L16">IF(OR(H5=0,G5=0,H5&lt;1),"",G5/H5*100-100)</f>
        <v>248.58695652173913</v>
      </c>
      <c r="M5" s="57">
        <f aca="true" t="shared" si="3" ref="M5:M16">IF(OR(I5=0,G5=0,I5&lt;1),"",G5/I5*100-100)</f>
        <v>53.44497607655504</v>
      </c>
      <c r="N5" s="58">
        <f aca="true" t="shared" si="4" ref="N5:P8">(G5/C5)*1000</f>
        <v>1037.5283079909414</v>
      </c>
      <c r="O5" s="59">
        <f t="shared" si="4"/>
        <v>282.642089093702</v>
      </c>
      <c r="P5" s="60">
        <f t="shared" si="4"/>
        <v>940.9116488463702</v>
      </c>
    </row>
    <row r="6" spans="1:16" ht="12.75">
      <c r="A6" s="61" t="s">
        <v>15</v>
      </c>
      <c r="B6" s="47">
        <v>7</v>
      </c>
      <c r="C6" s="48">
        <v>2740</v>
      </c>
      <c r="D6" s="49">
        <v>2817</v>
      </c>
      <c r="E6" s="62">
        <v>1987</v>
      </c>
      <c r="F6" s="51">
        <v>7</v>
      </c>
      <c r="G6" s="52">
        <v>2916</v>
      </c>
      <c r="H6" s="53">
        <v>912</v>
      </c>
      <c r="I6" s="63">
        <v>1963.5</v>
      </c>
      <c r="J6" s="55">
        <f t="shared" si="0"/>
        <v>-2.7334043308484155</v>
      </c>
      <c r="K6" s="56">
        <f t="shared" si="1"/>
        <v>37.896326119778564</v>
      </c>
      <c r="L6" s="55">
        <f t="shared" si="2"/>
        <v>219.73684210526312</v>
      </c>
      <c r="M6" s="57">
        <f t="shared" si="3"/>
        <v>48.510313216195556</v>
      </c>
      <c r="N6" s="58">
        <f t="shared" si="4"/>
        <v>1064.233576642336</v>
      </c>
      <c r="O6" s="59">
        <f t="shared" si="4"/>
        <v>323.74866879659214</v>
      </c>
      <c r="P6" s="60">
        <f t="shared" si="4"/>
        <v>988.1731253145444</v>
      </c>
    </row>
    <row r="7" spans="1:16" ht="12.75">
      <c r="A7" s="64" t="s">
        <v>16</v>
      </c>
      <c r="B7" s="47">
        <v>7</v>
      </c>
      <c r="C7" s="48">
        <v>351</v>
      </c>
      <c r="D7" s="49">
        <v>438</v>
      </c>
      <c r="E7" s="62">
        <v>234.25</v>
      </c>
      <c r="F7" s="51">
        <v>7</v>
      </c>
      <c r="G7" s="52">
        <v>291</v>
      </c>
      <c r="H7" s="53">
        <v>8</v>
      </c>
      <c r="I7" s="63">
        <v>126.5</v>
      </c>
      <c r="J7" s="55">
        <f t="shared" si="0"/>
        <v>-19.86301369863014</v>
      </c>
      <c r="K7" s="56">
        <f t="shared" si="1"/>
        <v>49.83991462113127</v>
      </c>
      <c r="L7" s="55">
        <f t="shared" si="2"/>
        <v>3537.5</v>
      </c>
      <c r="M7" s="57">
        <f t="shared" si="3"/>
        <v>130.03952569169962</v>
      </c>
      <c r="N7" s="58">
        <f t="shared" si="4"/>
        <v>829.0598290598291</v>
      </c>
      <c r="O7" s="59">
        <f t="shared" si="4"/>
        <v>18.2648401826484</v>
      </c>
      <c r="P7" s="60">
        <f t="shared" si="4"/>
        <v>540.0213447171825</v>
      </c>
    </row>
    <row r="8" spans="1:16" ht="12.75">
      <c r="A8" s="17" t="s">
        <v>17</v>
      </c>
      <c r="B8" s="47">
        <v>7</v>
      </c>
      <c r="C8" s="48">
        <f>IF(OR(C9=0,C10=0),"",SUM(C9:C10))</f>
        <v>8575.01</v>
      </c>
      <c r="D8" s="49">
        <f>IF(OR(D9=0,D10=0),"",SUM(D9:D10))</f>
        <v>9905.01</v>
      </c>
      <c r="E8" s="50">
        <f>IF(OR(E9=0,E10=0),"",SUM(E9:E10))</f>
        <v>10668.76</v>
      </c>
      <c r="F8" s="51">
        <v>7</v>
      </c>
      <c r="G8" s="65">
        <f>IF(OR(G9=0,G10=0),"",SUM(G9:G10))</f>
        <v>14275.01</v>
      </c>
      <c r="H8" s="66">
        <f>IF(OR(H9=0,H10=0),"",SUM(H9:H10))</f>
        <v>3604.01</v>
      </c>
      <c r="I8" s="67">
        <f>IF(OR(I9=0,I10=0),"",SUM(I9:I10))</f>
        <v>12747.76</v>
      </c>
      <c r="J8" s="55">
        <f t="shared" si="0"/>
        <v>-13.427548281122384</v>
      </c>
      <c r="K8" s="56">
        <f t="shared" si="1"/>
        <v>-19.625054832989036</v>
      </c>
      <c r="L8" s="55">
        <f t="shared" si="2"/>
        <v>296.0868588044983</v>
      </c>
      <c r="M8" s="57">
        <f t="shared" si="3"/>
        <v>11.980536188318581</v>
      </c>
      <c r="N8" s="58">
        <f t="shared" si="4"/>
        <v>1664.7222568836655</v>
      </c>
      <c r="O8" s="59">
        <f t="shared" si="4"/>
        <v>363.85728030562314</v>
      </c>
      <c r="P8" s="60">
        <f t="shared" si="4"/>
        <v>1194.8680071535962</v>
      </c>
    </row>
    <row r="9" spans="1:16" ht="12.75">
      <c r="A9" s="61" t="s">
        <v>18</v>
      </c>
      <c r="B9" s="47"/>
      <c r="C9" s="48">
        <v>0.01</v>
      </c>
      <c r="D9" s="48">
        <v>0.01</v>
      </c>
      <c r="E9" s="68">
        <v>0.01</v>
      </c>
      <c r="F9" s="51"/>
      <c r="G9" s="52">
        <v>0.01</v>
      </c>
      <c r="H9" s="53">
        <v>0.01</v>
      </c>
      <c r="I9" s="63">
        <v>0.01</v>
      </c>
      <c r="J9" s="55">
        <f t="shared" si="0"/>
      </c>
      <c r="K9" s="56">
        <f t="shared" si="1"/>
      </c>
      <c r="L9" s="55">
        <f t="shared" si="2"/>
      </c>
      <c r="M9" s="57">
        <f t="shared" si="3"/>
      </c>
      <c r="N9" s="58"/>
      <c r="O9" s="59"/>
      <c r="P9" s="60"/>
    </row>
    <row r="10" spans="1:16" ht="12.75">
      <c r="A10" s="64" t="s">
        <v>19</v>
      </c>
      <c r="B10" s="47">
        <v>7</v>
      </c>
      <c r="C10" s="48">
        <v>8575</v>
      </c>
      <c r="D10" s="48">
        <v>9905</v>
      </c>
      <c r="E10" s="68">
        <v>10668.75</v>
      </c>
      <c r="F10" s="51">
        <v>7</v>
      </c>
      <c r="G10" s="52">
        <v>14275</v>
      </c>
      <c r="H10" s="53">
        <v>3604</v>
      </c>
      <c r="I10" s="63">
        <v>12747.75</v>
      </c>
      <c r="J10" s="55">
        <f t="shared" si="0"/>
        <v>-13.427561837455826</v>
      </c>
      <c r="K10" s="56">
        <f t="shared" si="1"/>
        <v>-19.62507322788518</v>
      </c>
      <c r="L10" s="55">
        <f t="shared" si="2"/>
        <v>296.08768035516096</v>
      </c>
      <c r="M10" s="57">
        <f t="shared" si="3"/>
        <v>11.980545586476055</v>
      </c>
      <c r="N10" s="58">
        <f aca="true" t="shared" si="5" ref="N10:N16">(G10/C10)*1000</f>
        <v>1664.723032069971</v>
      </c>
      <c r="O10" s="59">
        <f aca="true" t="shared" si="6" ref="O10:P13">(H10/D10)*1000</f>
        <v>363.8566380615851</v>
      </c>
      <c r="P10" s="60">
        <f t="shared" si="6"/>
        <v>1194.8681898066784</v>
      </c>
    </row>
    <row r="11" spans="1:16" ht="12.75">
      <c r="A11" s="61" t="s">
        <v>20</v>
      </c>
      <c r="B11" s="47">
        <v>7</v>
      </c>
      <c r="C11" s="48">
        <v>4805</v>
      </c>
      <c r="D11" s="48">
        <v>4317</v>
      </c>
      <c r="E11" s="68">
        <v>3903.25</v>
      </c>
      <c r="F11" s="51">
        <v>7</v>
      </c>
      <c r="G11" s="52">
        <v>5565</v>
      </c>
      <c r="H11" s="53">
        <v>1184</v>
      </c>
      <c r="I11" s="63">
        <v>2949</v>
      </c>
      <c r="J11" s="55">
        <f t="shared" si="0"/>
        <v>11.30414639796156</v>
      </c>
      <c r="K11" s="56">
        <f t="shared" si="1"/>
        <v>23.102542752834182</v>
      </c>
      <c r="L11" s="55">
        <f t="shared" si="2"/>
        <v>370.01689189189193</v>
      </c>
      <c r="M11" s="57">
        <f t="shared" si="3"/>
        <v>88.70803662258393</v>
      </c>
      <c r="N11" s="58">
        <f t="shared" si="5"/>
        <v>1158.168574401665</v>
      </c>
      <c r="O11" s="59">
        <f t="shared" si="6"/>
        <v>274.26453555709986</v>
      </c>
      <c r="P11" s="60">
        <f t="shared" si="6"/>
        <v>755.5242426183308</v>
      </c>
    </row>
    <row r="12" spans="1:16" ht="12.75">
      <c r="A12" s="61" t="s">
        <v>21</v>
      </c>
      <c r="B12" s="47">
        <v>7</v>
      </c>
      <c r="C12" s="48">
        <v>212</v>
      </c>
      <c r="D12" s="48">
        <v>108</v>
      </c>
      <c r="E12" s="68">
        <v>97.5</v>
      </c>
      <c r="F12" s="51">
        <v>7</v>
      </c>
      <c r="G12" s="52">
        <v>279</v>
      </c>
      <c r="H12" s="53">
        <v>12</v>
      </c>
      <c r="I12" s="63">
        <v>91.75</v>
      </c>
      <c r="J12" s="55">
        <f t="shared" si="0"/>
        <v>96.2962962962963</v>
      </c>
      <c r="K12" s="56">
        <f t="shared" si="1"/>
        <v>117.43589743589743</v>
      </c>
      <c r="L12" s="55">
        <f t="shared" si="2"/>
        <v>2225</v>
      </c>
      <c r="M12" s="57">
        <f t="shared" si="3"/>
        <v>204.08719346049048</v>
      </c>
      <c r="N12" s="58">
        <f t="shared" si="5"/>
        <v>1316.0377358490566</v>
      </c>
      <c r="O12" s="59">
        <f t="shared" si="6"/>
        <v>111.1111111111111</v>
      </c>
      <c r="P12" s="60">
        <f t="shared" si="6"/>
        <v>941.025641025641</v>
      </c>
    </row>
    <row r="13" spans="1:16" ht="12.75">
      <c r="A13" s="64" t="s">
        <v>22</v>
      </c>
      <c r="B13" s="47">
        <v>3</v>
      </c>
      <c r="C13" s="69">
        <v>337</v>
      </c>
      <c r="D13" s="69">
        <v>337</v>
      </c>
      <c r="E13" s="68">
        <v>18.5025</v>
      </c>
      <c r="F13" s="51">
        <v>6</v>
      </c>
      <c r="G13" s="52">
        <v>291</v>
      </c>
      <c r="H13" s="53">
        <v>57</v>
      </c>
      <c r="I13" s="63">
        <v>13.7575</v>
      </c>
      <c r="J13" s="55">
        <f t="shared" si="0"/>
        <v>0</v>
      </c>
      <c r="K13" s="56">
        <f t="shared" si="1"/>
        <v>1721.3754897986757</v>
      </c>
      <c r="L13" s="55">
        <f t="shared" si="2"/>
        <v>410.5263157894737</v>
      </c>
      <c r="M13" s="57">
        <f t="shared" si="3"/>
        <v>2015.2098855169907</v>
      </c>
      <c r="N13" s="58">
        <f t="shared" si="5"/>
        <v>863.5014836795252</v>
      </c>
      <c r="O13" s="59">
        <f t="shared" si="6"/>
        <v>169.13946587537095</v>
      </c>
      <c r="P13" s="60">
        <f t="shared" si="6"/>
        <v>743.5481691663289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5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6</v>
      </c>
      <c r="D15" s="48">
        <v>6</v>
      </c>
      <c r="E15" s="68">
        <v>26.75</v>
      </c>
      <c r="F15" s="51">
        <v>7</v>
      </c>
      <c r="G15" s="52">
        <v>16</v>
      </c>
      <c r="H15" s="53">
        <v>19</v>
      </c>
      <c r="I15" s="63">
        <v>45</v>
      </c>
      <c r="J15" s="55">
        <f t="shared" si="0"/>
        <v>0</v>
      </c>
      <c r="K15" s="56">
        <f t="shared" si="1"/>
        <v>-77.57009345794393</v>
      </c>
      <c r="L15" s="55">
        <f t="shared" si="2"/>
        <v>-15.789473684210535</v>
      </c>
      <c r="M15" s="57">
        <f t="shared" si="3"/>
        <v>-64.44444444444444</v>
      </c>
      <c r="N15" s="58">
        <f t="shared" si="5"/>
        <v>2666.6666666666665</v>
      </c>
      <c r="O15" s="59">
        <f>(H15/D15)*1000</f>
        <v>3166.6666666666665</v>
      </c>
      <c r="P15" s="60">
        <f>(I15/E15)*1000</f>
        <v>1682.2429906542056</v>
      </c>
    </row>
    <row r="16" spans="1:16" ht="12.75">
      <c r="A16" s="61" t="s">
        <v>25</v>
      </c>
      <c r="B16" s="47">
        <v>7</v>
      </c>
      <c r="C16" s="48">
        <v>3</v>
      </c>
      <c r="D16" s="48">
        <v>9</v>
      </c>
      <c r="E16" s="68">
        <v>2.7525</v>
      </c>
      <c r="F16" s="51">
        <v>7</v>
      </c>
      <c r="G16" s="52">
        <v>5</v>
      </c>
      <c r="H16" s="53">
        <v>15</v>
      </c>
      <c r="I16" s="63">
        <v>5.0024999999999995</v>
      </c>
      <c r="J16" s="55">
        <f t="shared" si="0"/>
        <v>-66.66666666666667</v>
      </c>
      <c r="K16" s="56">
        <f t="shared" si="1"/>
        <v>8.99182561307903</v>
      </c>
      <c r="L16" s="55">
        <f t="shared" si="2"/>
        <v>-66.66666666666667</v>
      </c>
      <c r="M16" s="57">
        <f t="shared" si="3"/>
        <v>-0.04997501249374636</v>
      </c>
      <c r="N16" s="58">
        <f t="shared" si="5"/>
        <v>1666.6666666666667</v>
      </c>
      <c r="O16" s="59">
        <f>(H16/D16)*1000</f>
        <v>1666.6666666666667</v>
      </c>
      <c r="P16" s="60">
        <f>(I16/E16)*1000</f>
        <v>1817.4386920980926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16</v>
      </c>
      <c r="E18" s="68">
        <v>2.7575</v>
      </c>
      <c r="F18" s="51"/>
      <c r="G18" s="52">
        <v>0.01</v>
      </c>
      <c r="H18" s="52">
        <v>26</v>
      </c>
      <c r="I18" s="83">
        <v>4.0075</v>
      </c>
      <c r="J18" s="55">
        <f aca="true" t="shared" si="7" ref="J18:J25">IF(OR(D18=0,C18=0,D18&lt;1),"",C18/D18*100-100)</f>
        <v>-99.9375</v>
      </c>
      <c r="K18" s="56">
        <f aca="true" t="shared" si="8" ref="K18:K25">IF(OR(E18=0,C18=0,E18&lt;1),"",C18/E18*100-100)</f>
        <v>-99.63735267452402</v>
      </c>
      <c r="L18" s="55">
        <f aca="true" t="shared" si="9" ref="L18:L25">IF(OR(H18=0,G18=0,H18&lt;1),"",G18/H18*100-100)</f>
        <v>-99.96153846153847</v>
      </c>
      <c r="M18" s="57">
        <f aca="true" t="shared" si="10" ref="M18:M25">IF(OR(I18=0,G18=0,I18&lt;1),"",G18/I18*100-100)</f>
        <v>-99.75046787273861</v>
      </c>
      <c r="N18" s="58"/>
      <c r="O18" s="59"/>
      <c r="P18" s="60"/>
    </row>
    <row r="19" spans="1:16" ht="12.75">
      <c r="A19" s="61" t="s">
        <v>28</v>
      </c>
      <c r="B19" s="47">
        <v>6</v>
      </c>
      <c r="C19" s="48">
        <v>140</v>
      </c>
      <c r="D19" s="48">
        <v>140</v>
      </c>
      <c r="E19" s="68">
        <v>122.75</v>
      </c>
      <c r="F19" s="51">
        <v>6</v>
      </c>
      <c r="G19" s="52">
        <v>72</v>
      </c>
      <c r="H19" s="52">
        <v>15</v>
      </c>
      <c r="I19" s="83">
        <v>43.5</v>
      </c>
      <c r="J19" s="55">
        <f t="shared" si="7"/>
        <v>0</v>
      </c>
      <c r="K19" s="56">
        <f t="shared" si="8"/>
        <v>14.052953156822795</v>
      </c>
      <c r="L19" s="55">
        <f t="shared" si="9"/>
        <v>380</v>
      </c>
      <c r="M19" s="57">
        <f t="shared" si="10"/>
        <v>65.51724137931035</v>
      </c>
      <c r="N19" s="58">
        <f>(G19/C19)*1000</f>
        <v>514.2857142857142</v>
      </c>
      <c r="O19" s="59">
        <f aca="true" t="shared" si="11" ref="O19:O24">(H19/D19)*1000</f>
        <v>107.14285714285714</v>
      </c>
      <c r="P19" s="60">
        <f aca="true" t="shared" si="12" ref="P19:P24">(I19/E19)*1000</f>
        <v>354.3788187372709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11</v>
      </c>
      <c r="F20" s="51"/>
      <c r="G20" s="52">
        <v>0.01</v>
      </c>
      <c r="H20" s="52">
        <v>0.01</v>
      </c>
      <c r="I20" s="83">
        <v>2.0025</v>
      </c>
      <c r="J20" s="55">
        <f t="shared" si="7"/>
      </c>
      <c r="K20" s="56">
        <f t="shared" si="8"/>
        <v>-99.9090909090909</v>
      </c>
      <c r="L20" s="55">
        <f t="shared" si="9"/>
      </c>
      <c r="M20" s="57">
        <f t="shared" si="10"/>
        <v>-99.50062421972534</v>
      </c>
      <c r="N20" s="58">
        <f>(G20/C20)*1000</f>
        <v>1000</v>
      </c>
      <c r="O20" s="59">
        <f t="shared" si="11"/>
        <v>1000</v>
      </c>
      <c r="P20" s="60">
        <f t="shared" si="12"/>
        <v>182.04545454545453</v>
      </c>
    </row>
    <row r="21" spans="1:16" ht="12.75">
      <c r="A21" s="61" t="s">
        <v>30</v>
      </c>
      <c r="B21" s="47">
        <v>6</v>
      </c>
      <c r="C21" s="48">
        <v>29</v>
      </c>
      <c r="D21" s="48">
        <v>29</v>
      </c>
      <c r="E21" s="68">
        <v>7.2524999999999995</v>
      </c>
      <c r="F21" s="51">
        <v>6</v>
      </c>
      <c r="G21" s="52">
        <v>25</v>
      </c>
      <c r="H21" s="52">
        <v>32</v>
      </c>
      <c r="I21" s="83">
        <v>8.7525</v>
      </c>
      <c r="J21" s="55">
        <f t="shared" si="7"/>
        <v>0</v>
      </c>
      <c r="K21" s="56">
        <f t="shared" si="8"/>
        <v>299.86211651154775</v>
      </c>
      <c r="L21" s="55">
        <f t="shared" si="9"/>
        <v>-21.875</v>
      </c>
      <c r="M21" s="57">
        <f t="shared" si="10"/>
        <v>185.63267637817768</v>
      </c>
      <c r="N21" s="58"/>
      <c r="O21" s="59">
        <f t="shared" si="11"/>
        <v>1103.4482758620688</v>
      </c>
      <c r="P21" s="60">
        <f t="shared" si="12"/>
        <v>1206.8252326783868</v>
      </c>
    </row>
    <row r="22" spans="1:16" ht="12.75">
      <c r="A22" s="61" t="s">
        <v>31</v>
      </c>
      <c r="B22" s="47">
        <v>6</v>
      </c>
      <c r="C22" s="48">
        <v>16</v>
      </c>
      <c r="D22" s="48">
        <v>16</v>
      </c>
      <c r="E22" s="68">
        <v>227.25</v>
      </c>
      <c r="F22" s="51">
        <v>6</v>
      </c>
      <c r="G22" s="52">
        <v>13</v>
      </c>
      <c r="H22" s="52">
        <v>8</v>
      </c>
      <c r="I22" s="83">
        <v>64.25</v>
      </c>
      <c r="J22" s="55">
        <f t="shared" si="7"/>
        <v>0</v>
      </c>
      <c r="K22" s="56">
        <f t="shared" si="8"/>
        <v>-92.95929592959295</v>
      </c>
      <c r="L22" s="55">
        <f t="shared" si="9"/>
        <v>62.5</v>
      </c>
      <c r="M22" s="57">
        <f t="shared" si="10"/>
        <v>-79.76653696498055</v>
      </c>
      <c r="N22" s="58">
        <f>(G22/C22)*1000</f>
        <v>812.5</v>
      </c>
      <c r="O22" s="59">
        <f t="shared" si="11"/>
        <v>500</v>
      </c>
      <c r="P22" s="60">
        <f t="shared" si="12"/>
        <v>282.72827282728275</v>
      </c>
    </row>
    <row r="23" spans="1:16" ht="12.75">
      <c r="A23" s="61" t="s">
        <v>32</v>
      </c>
      <c r="B23" s="47">
        <v>6</v>
      </c>
      <c r="C23" s="48">
        <v>31</v>
      </c>
      <c r="D23" s="48">
        <v>31</v>
      </c>
      <c r="E23" s="68">
        <v>623.75</v>
      </c>
      <c r="F23" s="51">
        <v>6</v>
      </c>
      <c r="G23" s="52">
        <v>12</v>
      </c>
      <c r="H23" s="52">
        <v>3</v>
      </c>
      <c r="I23" s="83">
        <v>167.5</v>
      </c>
      <c r="J23" s="55">
        <f t="shared" si="7"/>
        <v>0</v>
      </c>
      <c r="K23" s="56">
        <f t="shared" si="8"/>
        <v>-95.03006012024048</v>
      </c>
      <c r="L23" s="55">
        <f t="shared" si="9"/>
        <v>300</v>
      </c>
      <c r="M23" s="57">
        <f t="shared" si="10"/>
        <v>-92.83582089552239</v>
      </c>
      <c r="N23" s="58">
        <f>(G23/C23)*1000</f>
        <v>387.09677419354836</v>
      </c>
      <c r="O23" s="59">
        <f t="shared" si="11"/>
        <v>96.77419354838709</v>
      </c>
      <c r="P23" s="60">
        <f t="shared" si="12"/>
        <v>268.5370741482966</v>
      </c>
    </row>
    <row r="24" spans="1:16" ht="12.75">
      <c r="A24" s="61" t="s">
        <v>33</v>
      </c>
      <c r="B24" s="47">
        <v>6</v>
      </c>
      <c r="C24" s="48">
        <v>217</v>
      </c>
      <c r="D24" s="48">
        <v>217</v>
      </c>
      <c r="E24" s="68">
        <v>993.25</v>
      </c>
      <c r="F24" s="51">
        <v>6</v>
      </c>
      <c r="G24" s="52">
        <v>129</v>
      </c>
      <c r="H24" s="52">
        <v>68</v>
      </c>
      <c r="I24" s="83">
        <v>385.75</v>
      </c>
      <c r="J24" s="55">
        <f t="shared" si="7"/>
        <v>0</v>
      </c>
      <c r="K24" s="56">
        <f t="shared" si="8"/>
        <v>-78.15252957462874</v>
      </c>
      <c r="L24" s="55">
        <f t="shared" si="9"/>
        <v>89.70588235294116</v>
      </c>
      <c r="M24" s="57">
        <f t="shared" si="10"/>
        <v>-66.55865197666883</v>
      </c>
      <c r="N24" s="58">
        <f>(G24/C24)*1000</f>
        <v>594.4700460829492</v>
      </c>
      <c r="O24" s="59">
        <f t="shared" si="11"/>
        <v>313.36405529953913</v>
      </c>
      <c r="P24" s="60">
        <f t="shared" si="12"/>
        <v>388.37150767681857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>
        <v>0.01</v>
      </c>
      <c r="H25" s="52">
        <v>0.01</v>
      </c>
      <c r="I25" s="83">
        <v>0.01</v>
      </c>
      <c r="J25" s="55">
        <f t="shared" si="7"/>
      </c>
      <c r="K25" s="56">
        <f t="shared" si="8"/>
      </c>
      <c r="L25" s="55">
        <f t="shared" si="9"/>
      </c>
      <c r="M25" s="57">
        <f t="shared" si="10"/>
      </c>
      <c r="N25" s="58"/>
      <c r="O25" s="59"/>
      <c r="P25" s="60"/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431</v>
      </c>
      <c r="D27" s="49">
        <f>IF(OR(D28=0,D29=0,D30=0,D31=0),"",SUM(D28:D31))</f>
        <v>454</v>
      </c>
      <c r="E27" s="50">
        <f>IF(OR(E28=0,E29=0,E30=0,E31=0),"",SUM(E28:E31))</f>
        <v>494</v>
      </c>
      <c r="F27" s="51"/>
      <c r="G27" s="52">
        <f>IF(OR(G28=0,G29=0,G30=0,G31=0),"",SUM(G28:G31))</f>
      </c>
      <c r="H27" s="53">
        <f>IF(OR(H28=0,H29=0,H30=0,H31=0),"",SUM(H28:H31))</f>
        <v>10858</v>
      </c>
      <c r="I27" s="84">
        <f>IF(OR(I28=0,I29=0,I30=0,I31=0),"",SUM(I28:I31))</f>
        <v>11380.5</v>
      </c>
      <c r="J27" s="55">
        <f>IF(OR(D27=0,C27=0,D27&lt;1),"",C27/D27*100-100)</f>
        <v>-5.066079295154182</v>
      </c>
      <c r="K27" s="56">
        <f>IF(OR(E27=0,D27=0,E27&lt;1),"",D27/E27*100-100)</f>
        <v>-8.097165991902827</v>
      </c>
      <c r="L27" s="55"/>
      <c r="M27" s="55">
        <f>IF(OR(I27=0,H27=0,I27&lt;1),"",H27/I27*100-100)</f>
        <v>-4.591186678968413</v>
      </c>
      <c r="N27" s="58"/>
      <c r="O27" s="59">
        <f aca="true" t="shared" si="13" ref="N27:P31">(H27/D27)*1000</f>
        <v>23916.299559471365</v>
      </c>
      <c r="P27" s="60">
        <f t="shared" si="13"/>
        <v>23037.449392712548</v>
      </c>
    </row>
    <row r="28" spans="1:16" ht="12.75">
      <c r="A28" s="61" t="s">
        <v>37</v>
      </c>
      <c r="B28" s="47">
        <v>4</v>
      </c>
      <c r="C28" s="48">
        <v>44</v>
      </c>
      <c r="D28" s="48">
        <v>67</v>
      </c>
      <c r="E28" s="68">
        <v>51.25</v>
      </c>
      <c r="F28" s="51">
        <v>4</v>
      </c>
      <c r="G28" s="52">
        <v>930</v>
      </c>
      <c r="H28" s="52">
        <v>1585</v>
      </c>
      <c r="I28" s="83">
        <v>1076.25</v>
      </c>
      <c r="J28" s="55">
        <f>IF(OR(D28=0,C28=0,D28&lt;1),"",C28/D28*100-100)</f>
        <v>-34.32835820895522</v>
      </c>
      <c r="K28" s="56">
        <f>IF(OR(E28=0,C28=0,E28&lt;1),"",C28/E28*100-100)</f>
        <v>-14.146341463414629</v>
      </c>
      <c r="L28" s="55">
        <f>IF(OR(H28=0,G28=0,H28&lt;1),"",G28/H28*100-100)</f>
        <v>-41.32492113564668</v>
      </c>
      <c r="M28" s="57">
        <f>IF(OR(I28=0,G28=0,I28&lt;1),"",G28/I28*100-100)</f>
        <v>-13.58885017421602</v>
      </c>
      <c r="N28" s="58">
        <f t="shared" si="13"/>
        <v>21136.363636363636</v>
      </c>
      <c r="O28" s="59">
        <f t="shared" si="13"/>
        <v>23656.716417910447</v>
      </c>
      <c r="P28" s="60">
        <f t="shared" si="13"/>
        <v>21000</v>
      </c>
    </row>
    <row r="29" spans="1:16" ht="12.75">
      <c r="A29" s="61" t="s">
        <v>38</v>
      </c>
      <c r="B29" s="47">
        <v>6</v>
      </c>
      <c r="C29" s="48">
        <v>109</v>
      </c>
      <c r="D29" s="48">
        <v>109</v>
      </c>
      <c r="E29" s="68">
        <v>153.5</v>
      </c>
      <c r="F29" s="51">
        <v>6</v>
      </c>
      <c r="G29" s="52">
        <v>2346</v>
      </c>
      <c r="H29" s="52">
        <v>2346</v>
      </c>
      <c r="I29" s="83">
        <v>3481.5</v>
      </c>
      <c r="J29" s="55">
        <f>IF(OR(D29=0,C29=0,D29&lt;1),"",C29/D29*100-100)</f>
        <v>0</v>
      </c>
      <c r="K29" s="56">
        <f>IF(OR(E29=0,C29=0,E29&lt;1),"",C29/E29*100-100)</f>
        <v>-28.990228013029324</v>
      </c>
      <c r="L29" s="55">
        <f>IF(OR(H29=0,G29=0,H29&lt;1),"",G29/H29*100-100)</f>
        <v>0</v>
      </c>
      <c r="M29" s="57">
        <f>IF(OR(I29=0,G29=0,I29&lt;1),"",G29/I29*100-100)</f>
        <v>-32.615252046531666</v>
      </c>
      <c r="N29" s="58">
        <f t="shared" si="13"/>
        <v>21522.935779816515</v>
      </c>
      <c r="O29" s="59">
        <f t="shared" si="13"/>
        <v>21522.935779816515</v>
      </c>
      <c r="P29" s="60">
        <f t="shared" si="13"/>
        <v>22680.781758957655</v>
      </c>
    </row>
    <row r="30" spans="1:16" ht="12.75">
      <c r="A30" s="61" t="s">
        <v>39</v>
      </c>
      <c r="B30" s="47">
        <v>6</v>
      </c>
      <c r="C30" s="48">
        <v>215</v>
      </c>
      <c r="D30" s="48">
        <v>215</v>
      </c>
      <c r="E30" s="68">
        <v>210.5</v>
      </c>
      <c r="F30" s="51">
        <v>7</v>
      </c>
      <c r="G30" s="52">
        <v>5602</v>
      </c>
      <c r="H30" s="52">
        <v>5602</v>
      </c>
      <c r="I30" s="83">
        <v>5243.25</v>
      </c>
      <c r="J30" s="55">
        <f>IF(OR(D30=0,C30=0,D30&lt;1),"",C30/D30*100-100)</f>
        <v>0</v>
      </c>
      <c r="K30" s="56">
        <f>IF(OR(E30=0,C30=0,E30&lt;1),"",C30/E30*100-100)</f>
        <v>2.1377672209026173</v>
      </c>
      <c r="L30" s="55">
        <f>IF(OR(H30=0,G30=0,H30&lt;1),"",G30/H30*100-100)</f>
        <v>0</v>
      </c>
      <c r="M30" s="57">
        <f>IF(OR(I30=0,G30=0,I30&lt;1),"",G30/I30*100-100)</f>
        <v>6.84213035807943</v>
      </c>
      <c r="N30" s="58">
        <f t="shared" si="13"/>
        <v>26055.81395348837</v>
      </c>
      <c r="O30" s="59">
        <f t="shared" si="13"/>
        <v>26055.81395348837</v>
      </c>
      <c r="P30" s="60">
        <f t="shared" si="13"/>
        <v>24908.55106888361</v>
      </c>
    </row>
    <row r="31" spans="1:16" ht="12.75">
      <c r="A31" s="61" t="s">
        <v>40</v>
      </c>
      <c r="B31" s="47">
        <v>7</v>
      </c>
      <c r="C31" s="48">
        <v>63</v>
      </c>
      <c r="D31" s="48">
        <v>63</v>
      </c>
      <c r="E31" s="68">
        <v>78.75</v>
      </c>
      <c r="F31" s="51"/>
      <c r="G31" s="52"/>
      <c r="H31" s="52">
        <v>1325</v>
      </c>
      <c r="I31" s="83">
        <v>1579.5</v>
      </c>
      <c r="J31" s="55">
        <f>IF(OR(D31=0,C31=0,D31&lt;1),"",C31/D31*100-100)</f>
        <v>0</v>
      </c>
      <c r="K31" s="56">
        <f>IF(OR(E31=0,C31=0,E31&lt;1),"",C31/E31*100-100)</f>
        <v>-20</v>
      </c>
      <c r="L31" s="55">
        <f>IF(OR(H31=0,G31=0,H31&lt;1),"",G31/H31*100-100)</f>
      </c>
      <c r="M31" s="57">
        <f>IF(OR(I31=0,G31=0,I31&lt;1),"",G31/I31*100-100)</f>
      </c>
      <c r="N31" s="58">
        <f t="shared" si="13"/>
        <v>0</v>
      </c>
      <c r="O31" s="59">
        <f t="shared" si="13"/>
        <v>21031.74603174603</v>
      </c>
      <c r="P31" s="60">
        <f t="shared" si="13"/>
        <v>20057.14285714286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0.01</v>
      </c>
      <c r="F33" s="51"/>
      <c r="G33" s="52">
        <v>0.01</v>
      </c>
      <c r="H33" s="52">
        <v>0.01</v>
      </c>
      <c r="I33" s="83">
        <v>0.01</v>
      </c>
      <c r="J33" s="55">
        <f>IF(OR(D33=0,C33=0,D33&lt;1),"",C33/D33*100-100)</f>
      </c>
      <c r="K33" s="56">
        <f aca="true" t="shared" si="14" ref="K33:K39">IF(OR(E33=0,C33=0,E33&lt;1),"",C33/E33*100-100)</f>
      </c>
      <c r="L33" s="55">
        <f aca="true" t="shared" si="15" ref="L33:L39">IF(OR(H33=0,G33=0,H33&lt;1),"",G33/H33*100-100)</f>
      </c>
      <c r="M33" s="57">
        <f aca="true" t="shared" si="16" ref="M33:M39">IF(OR(I33=0,G33=0,I33&lt;1),"",G33/I33*100-100)</f>
      </c>
      <c r="N33" s="58"/>
      <c r="O33" s="59"/>
      <c r="P33" s="60"/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>IF(OR(D34=0,C34=0,D34&lt;1),"",C34/D34*100-100)</f>
      </c>
      <c r="K34" s="56">
        <f t="shared" si="14"/>
      </c>
      <c r="L34" s="55">
        <f t="shared" si="15"/>
      </c>
      <c r="M34" s="57">
        <f t="shared" si="16"/>
      </c>
      <c r="N34" s="58"/>
      <c r="O34" s="59"/>
      <c r="P34" s="60"/>
    </row>
    <row r="35" spans="1:16" ht="12.75">
      <c r="A35" s="61" t="s">
        <v>44</v>
      </c>
      <c r="B35" s="47">
        <v>7</v>
      </c>
      <c r="C35" s="48">
        <v>58</v>
      </c>
      <c r="D35" s="48">
        <v>58</v>
      </c>
      <c r="E35" s="68">
        <v>38.2525</v>
      </c>
      <c r="F35" s="51">
        <v>7</v>
      </c>
      <c r="G35" s="52">
        <v>23</v>
      </c>
      <c r="H35" s="52">
        <v>0.01</v>
      </c>
      <c r="I35" s="83">
        <v>21.5025</v>
      </c>
      <c r="J35" s="55">
        <f>IF(OR(D35=0,C35=0,D35&lt;1),"",C35/D35*100-100)</f>
        <v>0</v>
      </c>
      <c r="K35" s="56">
        <f t="shared" si="14"/>
        <v>51.62407685772172</v>
      </c>
      <c r="L35" s="55">
        <f t="shared" si="15"/>
      </c>
      <c r="M35" s="57">
        <f t="shared" si="16"/>
        <v>6.964306475991151</v>
      </c>
      <c r="N35" s="58">
        <f>(G35/C35)*1000</f>
        <v>396.55172413793105</v>
      </c>
      <c r="O35" s="59">
        <f>(H35/D35)*1000</f>
        <v>0.1724137931034483</v>
      </c>
      <c r="P35" s="60">
        <f>(I35/E35)*1000</f>
        <v>562.1201228677864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>IF(OR(D36=0,C36=0,D36&lt;1),"",C36/D36*100-100)</f>
      </c>
      <c r="K36" s="56">
        <f t="shared" si="14"/>
      </c>
      <c r="L36" s="55">
        <f t="shared" si="15"/>
      </c>
      <c r="M36" s="57">
        <f t="shared" si="16"/>
      </c>
      <c r="N36" s="58"/>
      <c r="O36" s="59"/>
      <c r="P36" s="60"/>
    </row>
    <row r="37" spans="1:16" ht="12.75">
      <c r="A37" s="61" t="s">
        <v>46</v>
      </c>
      <c r="B37" s="47">
        <v>6</v>
      </c>
      <c r="C37" s="48">
        <v>64</v>
      </c>
      <c r="D37" s="48">
        <v>64</v>
      </c>
      <c r="E37" s="68">
        <v>21.002499999999998</v>
      </c>
      <c r="F37" s="51"/>
      <c r="G37" s="52"/>
      <c r="H37" s="52">
        <v>16</v>
      </c>
      <c r="I37" s="83">
        <v>15.502500000000001</v>
      </c>
      <c r="J37" s="55">
        <f>IF(OR(D37=0,C37=0,D37&lt;1),"",C37/D37*100-100)</f>
        <v>0</v>
      </c>
      <c r="K37" s="56">
        <f t="shared" si="14"/>
        <v>204.72562790144036</v>
      </c>
      <c r="L37" s="55">
        <f t="shared" si="15"/>
      </c>
      <c r="M37" s="57">
        <f t="shared" si="16"/>
      </c>
      <c r="N37" s="58">
        <f>(G37/C37)*1000</f>
        <v>0</v>
      </c>
      <c r="O37" s="59"/>
      <c r="P37" s="60"/>
    </row>
    <row r="38" spans="1:16" ht="12.75">
      <c r="A38" s="61" t="s">
        <v>47</v>
      </c>
      <c r="B38" s="47"/>
      <c r="C38" s="48">
        <v>0.01</v>
      </c>
      <c r="D38" s="48">
        <v>0.01</v>
      </c>
      <c r="E38" s="68">
        <v>0.5074999999999998</v>
      </c>
      <c r="F38" s="51"/>
      <c r="G38" s="52">
        <v>0.01</v>
      </c>
      <c r="H38" s="52">
        <v>0.01</v>
      </c>
      <c r="I38" s="83">
        <v>0.5074999999999998</v>
      </c>
      <c r="J38" s="55"/>
      <c r="K38" s="56">
        <f t="shared" si="14"/>
      </c>
      <c r="L38" s="55">
        <f t="shared" si="15"/>
      </c>
      <c r="M38" s="57">
        <f t="shared" si="16"/>
      </c>
      <c r="N38" s="58"/>
      <c r="O38" s="59"/>
      <c r="P38" s="60">
        <f>(I38/E38)*1000</f>
        <v>1000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>IF(OR(D39=0,C39=0,D39&lt;1),"",C39/D39*100-100)</f>
      </c>
      <c r="K39" s="56">
        <f t="shared" si="14"/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5</v>
      </c>
      <c r="C41" s="48">
        <v>11</v>
      </c>
      <c r="D41" s="48">
        <v>11</v>
      </c>
      <c r="E41" s="68">
        <v>13</v>
      </c>
      <c r="F41" s="51">
        <v>7</v>
      </c>
      <c r="G41" s="52">
        <v>83</v>
      </c>
      <c r="H41" s="52">
        <v>83</v>
      </c>
      <c r="I41" s="83">
        <v>161.25</v>
      </c>
      <c r="J41" s="55">
        <f>IF(OR(D41=0,C41=0,D41&lt;1),"",C41/D41*100-100)</f>
        <v>0</v>
      </c>
      <c r="K41" s="56">
        <f>IF(OR(E41=0,C41=0,E41&lt;1),"",C41/E41*100-100)</f>
        <v>-15.384615384615387</v>
      </c>
      <c r="L41" s="55">
        <f>IF(OR(H41=0,G41=0,H41&lt;1),"",G41/H41*100-100)</f>
        <v>0</v>
      </c>
      <c r="M41" s="57">
        <f>IF(OR(I41=0,G41=0,I41&lt;1),"",G41/I41*100-100)</f>
        <v>-48.52713178294573</v>
      </c>
      <c r="N41" s="58">
        <f aca="true" t="shared" si="17" ref="N41:P43">(G41/C41)*1000</f>
        <v>7545.454545454546</v>
      </c>
      <c r="O41" s="59">
        <f t="shared" si="17"/>
        <v>7545.454545454546</v>
      </c>
      <c r="P41" s="60">
        <f t="shared" si="17"/>
        <v>12403.846153846152</v>
      </c>
    </row>
    <row r="42" spans="1:16" ht="12.75">
      <c r="A42" s="61" t="s">
        <v>51</v>
      </c>
      <c r="B42" s="47">
        <v>3</v>
      </c>
      <c r="C42" s="48">
        <v>89</v>
      </c>
      <c r="D42" s="48">
        <v>89</v>
      </c>
      <c r="E42" s="68">
        <v>123.75</v>
      </c>
      <c r="F42" s="51">
        <v>5</v>
      </c>
      <c r="G42" s="52">
        <v>4580</v>
      </c>
      <c r="H42" s="52">
        <v>4580</v>
      </c>
      <c r="I42" s="83">
        <v>6636.25</v>
      </c>
      <c r="J42" s="55">
        <f>IF(OR(D42=0,C42=0,D42&lt;1),"",C42/D42*100-100)</f>
        <v>0</v>
      </c>
      <c r="K42" s="56">
        <f>IF(OR(E42=0,C42=0,E42&lt;1),"",C42/E42*100-100)</f>
        <v>-28.080808080808083</v>
      </c>
      <c r="L42" s="55">
        <f>IF(OR(H42=0,G42=0,H42&lt;1),"",G42/H42*100-100)</f>
        <v>0</v>
      </c>
      <c r="M42" s="57">
        <f>IF(OR(I42=0,G42=0,I42&lt;1),"",G42/I42*100-100)</f>
        <v>-30.98511960821247</v>
      </c>
      <c r="N42" s="58">
        <f t="shared" si="17"/>
        <v>51460.67415730337</v>
      </c>
      <c r="O42" s="59">
        <f t="shared" si="17"/>
        <v>51460.67415730337</v>
      </c>
      <c r="P42" s="60">
        <f t="shared" si="17"/>
        <v>53626.26262626262</v>
      </c>
    </row>
    <row r="43" spans="1:16" ht="12.75">
      <c r="A43" s="61" t="s">
        <v>52</v>
      </c>
      <c r="B43" s="47">
        <v>2</v>
      </c>
      <c r="C43" s="48">
        <v>50</v>
      </c>
      <c r="D43" s="48">
        <v>50</v>
      </c>
      <c r="E43" s="68">
        <v>48</v>
      </c>
      <c r="F43" s="51">
        <v>5</v>
      </c>
      <c r="G43" s="52">
        <v>55</v>
      </c>
      <c r="H43" s="52">
        <v>36</v>
      </c>
      <c r="I43" s="83">
        <v>312.5</v>
      </c>
      <c r="J43" s="55">
        <f>IF(OR(D43=0,C43=0,D43&lt;1),"",C43/D43*100-100)</f>
        <v>0</v>
      </c>
      <c r="K43" s="56">
        <f>IF(OR(E43=0,C43=0,E43&lt;1),"",C43/E43*100-100)</f>
        <v>4.166666666666671</v>
      </c>
      <c r="L43" s="55">
        <f>IF(OR(H43=0,G43=0,H43&lt;1),"",G43/H43*100-100)</f>
        <v>52.77777777777777</v>
      </c>
      <c r="M43" s="57">
        <f>IF(OR(I43=0,G43=0,I43&lt;1),"",G43/I43*100-100)</f>
        <v>-82.4</v>
      </c>
      <c r="N43" s="58">
        <f t="shared" si="17"/>
        <v>1100</v>
      </c>
      <c r="O43" s="59">
        <f t="shared" si="17"/>
        <v>720</v>
      </c>
      <c r="P43" s="60">
        <f t="shared" si="17"/>
        <v>6510.416666666667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152</v>
      </c>
      <c r="E45" s="68">
        <v>90.25</v>
      </c>
      <c r="F45" s="51"/>
      <c r="G45" s="52"/>
      <c r="H45" s="52">
        <v>3718</v>
      </c>
      <c r="I45" s="83">
        <v>2164.5</v>
      </c>
      <c r="J45" s="55">
        <f aca="true" t="shared" si="18" ref="J45:J88">IF(OR(D45=0,C45=0,D45&lt;1),"",C45/D45*100-100)</f>
      </c>
      <c r="K45" s="56">
        <f aca="true" t="shared" si="19" ref="K45:K88">IF(OR(E45=0,C45=0,E45&lt;1),"",C45/E45*100-100)</f>
      </c>
      <c r="L45" s="55">
        <f aca="true" t="shared" si="20" ref="L45:L88">IF(OR(H45=0,G45=0,H45&lt;1),"",G45/H45*100-100)</f>
      </c>
      <c r="M45" s="57">
        <f aca="true" t="shared" si="21" ref="M45:M88">IF(OR(I45=0,G45=0,I45&lt;1),"",G45/I45*100-100)</f>
      </c>
      <c r="N45" s="58"/>
      <c r="O45" s="59">
        <f aca="true" t="shared" si="22" ref="O45:O51">(H45/D45)*1000</f>
        <v>24460.526315789473</v>
      </c>
      <c r="P45" s="60">
        <f aca="true" t="shared" si="23" ref="P45:P51">(I45/E45)*1000</f>
        <v>23983.37950138504</v>
      </c>
    </row>
    <row r="46" spans="1:16" ht="12.75">
      <c r="A46" s="61" t="s">
        <v>55</v>
      </c>
      <c r="B46" s="47">
        <v>7</v>
      </c>
      <c r="C46" s="48">
        <v>570</v>
      </c>
      <c r="D46" s="48">
        <v>583</v>
      </c>
      <c r="E46" s="68">
        <v>408.25</v>
      </c>
      <c r="F46" s="51"/>
      <c r="G46" s="52"/>
      <c r="H46" s="52">
        <v>14894</v>
      </c>
      <c r="I46" s="83">
        <v>10557.25</v>
      </c>
      <c r="J46" s="55">
        <f t="shared" si="18"/>
        <v>-2.2298456260720343</v>
      </c>
      <c r="K46" s="56">
        <f t="shared" si="19"/>
        <v>39.62033067973056</v>
      </c>
      <c r="L46" s="55">
        <f t="shared" si="20"/>
      </c>
      <c r="M46" s="57">
        <f t="shared" si="21"/>
      </c>
      <c r="N46" s="58">
        <f aca="true" t="shared" si="24" ref="N45:N63">(G46/C46)*1000</f>
        <v>0</v>
      </c>
      <c r="O46" s="59">
        <f t="shared" si="22"/>
        <v>25547.169811320753</v>
      </c>
      <c r="P46" s="60">
        <f t="shared" si="23"/>
        <v>25859.767299448864</v>
      </c>
    </row>
    <row r="47" spans="1:16" ht="12.75">
      <c r="A47" s="61" t="s">
        <v>56</v>
      </c>
      <c r="B47" s="47">
        <v>7</v>
      </c>
      <c r="C47" s="48">
        <v>50</v>
      </c>
      <c r="D47" s="48">
        <v>48</v>
      </c>
      <c r="E47" s="68">
        <v>38</v>
      </c>
      <c r="F47" s="51">
        <v>7</v>
      </c>
      <c r="G47" s="52">
        <v>327</v>
      </c>
      <c r="H47" s="52">
        <v>320</v>
      </c>
      <c r="I47" s="83">
        <v>222.25</v>
      </c>
      <c r="J47" s="55">
        <f t="shared" si="18"/>
        <v>4.166666666666671</v>
      </c>
      <c r="K47" s="56">
        <f t="shared" si="19"/>
        <v>31.57894736842107</v>
      </c>
      <c r="L47" s="55">
        <f t="shared" si="20"/>
        <v>2.187500000000014</v>
      </c>
      <c r="M47" s="57">
        <f t="shared" si="21"/>
        <v>47.13160854893138</v>
      </c>
      <c r="N47" s="58">
        <f t="shared" si="24"/>
        <v>6540</v>
      </c>
      <c r="O47" s="59">
        <f t="shared" si="22"/>
        <v>6666.666666666667</v>
      </c>
      <c r="P47" s="60">
        <f t="shared" si="23"/>
        <v>5848.684210526316</v>
      </c>
    </row>
    <row r="48" spans="1:16" ht="12.75">
      <c r="A48" s="61" t="s">
        <v>57</v>
      </c>
      <c r="B48" s="47">
        <v>7</v>
      </c>
      <c r="C48" s="48">
        <v>60</v>
      </c>
      <c r="D48" s="48">
        <v>64</v>
      </c>
      <c r="E48" s="68">
        <v>45</v>
      </c>
      <c r="F48" s="51"/>
      <c r="G48" s="52"/>
      <c r="H48" s="52">
        <v>1475</v>
      </c>
      <c r="I48" s="83">
        <v>1028.5</v>
      </c>
      <c r="J48" s="55">
        <f t="shared" si="18"/>
        <v>-6.25</v>
      </c>
      <c r="K48" s="56">
        <f t="shared" si="19"/>
        <v>33.333333333333314</v>
      </c>
      <c r="L48" s="55">
        <f t="shared" si="20"/>
      </c>
      <c r="M48" s="57">
        <f t="shared" si="21"/>
      </c>
      <c r="N48" s="58">
        <f t="shared" si="24"/>
        <v>0</v>
      </c>
      <c r="O48" s="59">
        <f t="shared" si="22"/>
        <v>23046.875</v>
      </c>
      <c r="P48" s="60">
        <f t="shared" si="23"/>
        <v>22855.555555555555</v>
      </c>
    </row>
    <row r="49" spans="1:16" ht="12.75">
      <c r="A49" s="64" t="s">
        <v>58</v>
      </c>
      <c r="B49" s="47">
        <v>5</v>
      </c>
      <c r="C49" s="48">
        <v>7191</v>
      </c>
      <c r="D49" s="48">
        <v>7263</v>
      </c>
      <c r="E49" s="68">
        <v>7060.75</v>
      </c>
      <c r="F49" s="51">
        <v>5</v>
      </c>
      <c r="G49" s="52">
        <v>158298</v>
      </c>
      <c r="H49" s="52">
        <v>160741</v>
      </c>
      <c r="I49" s="83">
        <v>155960.5</v>
      </c>
      <c r="J49" s="55">
        <f t="shared" si="18"/>
        <v>-0.9913258983890927</v>
      </c>
      <c r="K49" s="56">
        <f t="shared" si="19"/>
        <v>1.844704882625777</v>
      </c>
      <c r="L49" s="55">
        <f t="shared" si="20"/>
        <v>-1.5198362583286098</v>
      </c>
      <c r="M49" s="57">
        <f t="shared" si="21"/>
        <v>1.4987769339031445</v>
      </c>
      <c r="N49" s="58">
        <f t="shared" si="24"/>
        <v>22013.35002085941</v>
      </c>
      <c r="O49" s="59">
        <f t="shared" si="22"/>
        <v>22131.488365689107</v>
      </c>
      <c r="P49" s="60">
        <f t="shared" si="23"/>
        <v>22088.375880749212</v>
      </c>
    </row>
    <row r="50" spans="1:16" ht="12.75">
      <c r="A50" s="64" t="s">
        <v>59</v>
      </c>
      <c r="B50" s="47">
        <v>6</v>
      </c>
      <c r="C50" s="48">
        <v>184</v>
      </c>
      <c r="D50" s="48">
        <v>186</v>
      </c>
      <c r="E50" s="68">
        <v>137.5</v>
      </c>
      <c r="F50" s="51"/>
      <c r="G50" s="52"/>
      <c r="H50" s="52">
        <v>6662</v>
      </c>
      <c r="I50" s="83">
        <v>3967.5</v>
      </c>
      <c r="J50" s="55">
        <f t="shared" si="18"/>
        <v>-1.0752688172043037</v>
      </c>
      <c r="K50" s="56">
        <f t="shared" si="19"/>
        <v>33.81818181818181</v>
      </c>
      <c r="L50" s="55">
        <f t="shared" si="20"/>
      </c>
      <c r="M50" s="57">
        <f t="shared" si="21"/>
      </c>
      <c r="N50" s="58">
        <f t="shared" si="24"/>
        <v>0</v>
      </c>
      <c r="O50" s="59">
        <f t="shared" si="22"/>
        <v>35817.204301075275</v>
      </c>
      <c r="P50" s="60">
        <f t="shared" si="23"/>
        <v>28854.545454545456</v>
      </c>
    </row>
    <row r="51" spans="1:16" ht="12.75">
      <c r="A51" s="64" t="s">
        <v>60</v>
      </c>
      <c r="B51" s="47">
        <v>7</v>
      </c>
      <c r="C51" s="48">
        <v>365</v>
      </c>
      <c r="D51" s="48">
        <v>405</v>
      </c>
      <c r="E51" s="68">
        <v>151.2525</v>
      </c>
      <c r="F51" s="51">
        <v>6</v>
      </c>
      <c r="G51" s="52">
        <v>3650</v>
      </c>
      <c r="H51" s="52">
        <v>4365</v>
      </c>
      <c r="I51" s="83">
        <v>1506.2525</v>
      </c>
      <c r="J51" s="55">
        <f t="shared" si="18"/>
        <v>-9.876543209876544</v>
      </c>
      <c r="K51" s="56">
        <f t="shared" si="19"/>
        <v>141.31832531693692</v>
      </c>
      <c r="L51" s="55">
        <f t="shared" si="20"/>
        <v>-16.38029782359679</v>
      </c>
      <c r="M51" s="57">
        <f t="shared" si="21"/>
        <v>142.3232492560178</v>
      </c>
      <c r="N51" s="58">
        <f t="shared" si="24"/>
        <v>10000</v>
      </c>
      <c r="O51" s="59">
        <f t="shared" si="22"/>
        <v>10777.77777777778</v>
      </c>
      <c r="P51" s="60">
        <f t="shared" si="23"/>
        <v>9958.52961108081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8"/>
      </c>
      <c r="K52" s="56">
        <f t="shared" si="19"/>
      </c>
      <c r="L52" s="55">
        <f t="shared" si="20"/>
      </c>
      <c r="M52" s="57">
        <f t="shared" si="21"/>
      </c>
      <c r="N52" s="58">
        <f t="shared" si="24"/>
        <v>1000</v>
      </c>
      <c r="O52" s="59"/>
      <c r="P52" s="60"/>
    </row>
    <row r="53" spans="1:16" ht="12.75">
      <c r="A53" s="61" t="s">
        <v>62</v>
      </c>
      <c r="B53" s="47">
        <v>4</v>
      </c>
      <c r="C53" s="48">
        <v>8309</v>
      </c>
      <c r="D53" s="48">
        <v>8590</v>
      </c>
      <c r="E53" s="68">
        <v>6885.75</v>
      </c>
      <c r="F53" s="51">
        <v>7</v>
      </c>
      <c r="G53" s="52">
        <v>558223</v>
      </c>
      <c r="H53" s="53">
        <v>532288</v>
      </c>
      <c r="I53" s="86">
        <v>420492</v>
      </c>
      <c r="J53" s="55">
        <f t="shared" si="18"/>
        <v>-3.2712456344586798</v>
      </c>
      <c r="K53" s="56">
        <f t="shared" si="19"/>
        <v>20.669498602185683</v>
      </c>
      <c r="L53" s="55">
        <f t="shared" si="20"/>
        <v>4.872362330167121</v>
      </c>
      <c r="M53" s="57">
        <f t="shared" si="21"/>
        <v>32.7547254168926</v>
      </c>
      <c r="N53" s="58">
        <f t="shared" si="24"/>
        <v>67182.93416776988</v>
      </c>
      <c r="O53" s="59">
        <f aca="true" t="shared" si="25" ref="O53:O60">(H53/D53)*1000</f>
        <v>61966.00698486613</v>
      </c>
      <c r="P53" s="60">
        <f aca="true" t="shared" si="26" ref="P53:P60">(I53/E53)*1000</f>
        <v>61066.98616708419</v>
      </c>
    </row>
    <row r="54" spans="1:16" ht="12.75" customHeight="1">
      <c r="A54" s="61" t="s">
        <v>63</v>
      </c>
      <c r="B54" s="47">
        <v>4</v>
      </c>
      <c r="C54" s="48">
        <v>2339</v>
      </c>
      <c r="D54" s="48">
        <v>2467</v>
      </c>
      <c r="E54" s="68">
        <v>3369.25</v>
      </c>
      <c r="F54" s="51">
        <v>7</v>
      </c>
      <c r="G54" s="52">
        <v>93527</v>
      </c>
      <c r="H54" s="53">
        <v>96418</v>
      </c>
      <c r="I54" s="83">
        <v>121468.25</v>
      </c>
      <c r="J54" s="55">
        <f t="shared" si="18"/>
        <v>-5.1884880421564645</v>
      </c>
      <c r="K54" s="56">
        <f t="shared" si="19"/>
        <v>-30.57802181494398</v>
      </c>
      <c r="L54" s="55">
        <f t="shared" si="20"/>
        <v>-2.998402787861181</v>
      </c>
      <c r="M54" s="57">
        <f t="shared" si="21"/>
        <v>-23.002924632568593</v>
      </c>
      <c r="N54" s="58">
        <f t="shared" si="24"/>
        <v>39985.89140658401</v>
      </c>
      <c r="O54" s="59">
        <f t="shared" si="25"/>
        <v>39083.09687880016</v>
      </c>
      <c r="P54" s="60">
        <f t="shared" si="26"/>
        <v>36052.01454329598</v>
      </c>
    </row>
    <row r="55" spans="1:16" ht="12.75" customHeight="1">
      <c r="A55" s="61" t="s">
        <v>64</v>
      </c>
      <c r="B55" s="47">
        <v>5</v>
      </c>
      <c r="C55" s="48">
        <v>35</v>
      </c>
      <c r="D55" s="48">
        <v>49</v>
      </c>
      <c r="E55" s="68">
        <v>30.25</v>
      </c>
      <c r="F55" s="51"/>
      <c r="G55" s="52"/>
      <c r="H55" s="53">
        <v>880</v>
      </c>
      <c r="I55" s="83">
        <v>527.5</v>
      </c>
      <c r="J55" s="55">
        <f t="shared" si="18"/>
        <v>-28.57142857142857</v>
      </c>
      <c r="K55" s="56">
        <f t="shared" si="19"/>
        <v>15.702479338842963</v>
      </c>
      <c r="L55" s="55">
        <f t="shared" si="20"/>
      </c>
      <c r="M55" s="57">
        <f t="shared" si="21"/>
      </c>
      <c r="N55" s="58">
        <f t="shared" si="24"/>
        <v>0</v>
      </c>
      <c r="O55" s="59">
        <f t="shared" si="25"/>
        <v>17959.183673469386</v>
      </c>
      <c r="P55" s="60">
        <f t="shared" si="26"/>
        <v>17438.01652892562</v>
      </c>
    </row>
    <row r="56" spans="1:16" ht="12.75">
      <c r="A56" s="17" t="s">
        <v>65</v>
      </c>
      <c r="B56" s="47">
        <v>4</v>
      </c>
      <c r="C56" s="48">
        <f>IF(OR(C57=0,C58=0),"",SUM(C57:C58))</f>
        <v>7970</v>
      </c>
      <c r="D56" s="49">
        <f>IF(OR(D57=0,D58=0),"",SUM(D57:D58))</f>
        <v>7630</v>
      </c>
      <c r="E56" s="50">
        <f>IF(OR(E57=0,E58=0),"",SUM(E57:E58))</f>
        <v>6733.25</v>
      </c>
      <c r="F56" s="51">
        <v>7</v>
      </c>
      <c r="G56" s="52">
        <f>IF(OR(G57=0,G58=0),"",SUM(G57:G58))</f>
        <v>448975</v>
      </c>
      <c r="H56" s="53">
        <f>IF(OR(H57=0,H58=0),"",SUM(H57:H58))</f>
        <v>434195</v>
      </c>
      <c r="I56" s="87">
        <f>IF(OR(I57=0,I58=0),"",SUM(I57:I58))</f>
        <v>373095.242</v>
      </c>
      <c r="J56" s="55">
        <f t="shared" si="18"/>
        <v>4.45609436435123</v>
      </c>
      <c r="K56" s="56">
        <f t="shared" si="19"/>
        <v>18.36780158170275</v>
      </c>
      <c r="L56" s="55">
        <f t="shared" si="20"/>
        <v>3.4040005066847954</v>
      </c>
      <c r="M56" s="57">
        <f t="shared" si="21"/>
        <v>20.337905568894925</v>
      </c>
      <c r="N56" s="58">
        <f t="shared" si="24"/>
        <v>56333.12421580929</v>
      </c>
      <c r="O56" s="59">
        <f t="shared" si="25"/>
        <v>56906.29095674967</v>
      </c>
      <c r="P56" s="60">
        <f t="shared" si="26"/>
        <v>55410.8702335425</v>
      </c>
    </row>
    <row r="57" spans="1:16" ht="12.75">
      <c r="A57" s="61" t="s">
        <v>66</v>
      </c>
      <c r="B57" s="47">
        <v>4</v>
      </c>
      <c r="C57" s="48">
        <v>7830</v>
      </c>
      <c r="D57" s="48">
        <v>7490</v>
      </c>
      <c r="E57" s="68">
        <v>6635.5</v>
      </c>
      <c r="F57" s="51">
        <v>7</v>
      </c>
      <c r="G57" s="52">
        <v>444252</v>
      </c>
      <c r="H57" s="53">
        <v>428425</v>
      </c>
      <c r="I57" s="83">
        <v>369609.47125</v>
      </c>
      <c r="J57" s="55">
        <f t="shared" si="18"/>
        <v>4.539385847797078</v>
      </c>
      <c r="K57" s="56">
        <f t="shared" si="19"/>
        <v>18.001657749981177</v>
      </c>
      <c r="L57" s="55">
        <f t="shared" si="20"/>
        <v>3.6942288615276766</v>
      </c>
      <c r="M57" s="57">
        <f t="shared" si="21"/>
        <v>20.194971870597044</v>
      </c>
      <c r="N57" s="58">
        <f t="shared" si="24"/>
        <v>56737.164750957854</v>
      </c>
      <c r="O57" s="59">
        <f t="shared" si="25"/>
        <v>57199.599465954605</v>
      </c>
      <c r="P57" s="60">
        <f t="shared" si="26"/>
        <v>55701.82672745083</v>
      </c>
    </row>
    <row r="58" spans="1:16" ht="12.75">
      <c r="A58" s="61" t="s">
        <v>67</v>
      </c>
      <c r="B58" s="47">
        <v>4</v>
      </c>
      <c r="C58" s="48">
        <v>140</v>
      </c>
      <c r="D58" s="48">
        <v>140</v>
      </c>
      <c r="E58" s="68">
        <v>97.75</v>
      </c>
      <c r="F58" s="51">
        <v>7</v>
      </c>
      <c r="G58" s="52">
        <v>4723</v>
      </c>
      <c r="H58" s="53">
        <v>5770</v>
      </c>
      <c r="I58" s="83">
        <v>3485.77075</v>
      </c>
      <c r="J58" s="55">
        <f t="shared" si="18"/>
        <v>0</v>
      </c>
      <c r="K58" s="56">
        <f t="shared" si="19"/>
        <v>43.22250639386189</v>
      </c>
      <c r="L58" s="55">
        <f t="shared" si="20"/>
        <v>-18.145580589254763</v>
      </c>
      <c r="M58" s="57">
        <f t="shared" si="21"/>
        <v>35.49370680788459</v>
      </c>
      <c r="N58" s="58">
        <f t="shared" si="24"/>
        <v>33735.71428571429</v>
      </c>
      <c r="O58" s="59">
        <f t="shared" si="25"/>
        <v>41214.28571428572</v>
      </c>
      <c r="P58" s="60">
        <f t="shared" si="26"/>
        <v>35660.05882352941</v>
      </c>
    </row>
    <row r="59" spans="1:16" ht="12.75">
      <c r="A59" s="17" t="s">
        <v>68</v>
      </c>
      <c r="B59" s="47">
        <v>3</v>
      </c>
      <c r="C59" s="48">
        <f>IF(OR(C60=0,C61=0),"",SUM(C60:C61))</f>
        <v>5026.01</v>
      </c>
      <c r="D59" s="49">
        <f>IF(OR(D60=0,D61=0),"",SUM(D60:D61))</f>
        <v>5026.01</v>
      </c>
      <c r="E59" s="50">
        <f>IF(OR(E60=0,E61=0),"",SUM(E60:E61))</f>
        <v>4817.76</v>
      </c>
      <c r="F59" s="51">
        <v>6</v>
      </c>
      <c r="G59" s="88">
        <f>IF(OR(G60=0,G61=0),"",SUM(G60:G61))</f>
        <v>422214.01</v>
      </c>
      <c r="H59" s="89">
        <f>IF(OR(H60=0,H61=0),"",SUM(H60:H61))</f>
        <v>438870.01</v>
      </c>
      <c r="I59" s="90">
        <f>IF(OR(I60=0,I61=0),"",SUM(I60:I61))</f>
        <v>408457.26</v>
      </c>
      <c r="J59" s="55">
        <f t="shared" si="18"/>
        <v>0</v>
      </c>
      <c r="K59" s="56">
        <f t="shared" si="19"/>
        <v>4.322548238185391</v>
      </c>
      <c r="L59" s="55">
        <f t="shared" si="20"/>
        <v>-3.795201225984897</v>
      </c>
      <c r="M59" s="57">
        <f t="shared" si="21"/>
        <v>3.3679778393460396</v>
      </c>
      <c r="N59" s="58">
        <f t="shared" si="24"/>
        <v>84005.80380858773</v>
      </c>
      <c r="O59" s="59">
        <f t="shared" si="25"/>
        <v>87319.76458463074</v>
      </c>
      <c r="P59" s="60">
        <f t="shared" si="26"/>
        <v>84781.57068845272</v>
      </c>
    </row>
    <row r="60" spans="1:16" ht="12.75">
      <c r="A60" s="61" t="s">
        <v>69</v>
      </c>
      <c r="B60" s="47">
        <v>3</v>
      </c>
      <c r="C60" s="48">
        <v>5026</v>
      </c>
      <c r="D60" s="49">
        <v>5026</v>
      </c>
      <c r="E60" s="62">
        <v>4817.75</v>
      </c>
      <c r="F60" s="51">
        <v>6</v>
      </c>
      <c r="G60" s="52">
        <v>422214</v>
      </c>
      <c r="H60" s="53">
        <v>438870</v>
      </c>
      <c r="I60" s="83">
        <v>408457.25</v>
      </c>
      <c r="J60" s="55">
        <f t="shared" si="18"/>
        <v>0</v>
      </c>
      <c r="K60" s="56">
        <f t="shared" si="19"/>
        <v>4.32255721031602</v>
      </c>
      <c r="L60" s="55">
        <f t="shared" si="20"/>
        <v>-3.7952013124615434</v>
      </c>
      <c r="M60" s="57">
        <f t="shared" si="21"/>
        <v>3.367977921802094</v>
      </c>
      <c r="N60" s="58">
        <f t="shared" si="24"/>
        <v>84005.96896140071</v>
      </c>
      <c r="O60" s="59">
        <f t="shared" si="25"/>
        <v>87319.9363310784</v>
      </c>
      <c r="P60" s="60">
        <f t="shared" si="26"/>
        <v>84781.74459031706</v>
      </c>
    </row>
    <row r="61" spans="1:16" ht="12.75">
      <c r="A61" s="61" t="s">
        <v>70</v>
      </c>
      <c r="B61" s="47"/>
      <c r="C61" s="48">
        <v>0.01</v>
      </c>
      <c r="D61" s="49">
        <v>0.01</v>
      </c>
      <c r="E61" s="62">
        <v>0.01</v>
      </c>
      <c r="F61" s="51"/>
      <c r="G61" s="52">
        <v>0.01</v>
      </c>
      <c r="H61" s="53">
        <v>0.01</v>
      </c>
      <c r="I61" s="83">
        <v>0.01</v>
      </c>
      <c r="J61" s="55">
        <f t="shared" si="18"/>
      </c>
      <c r="K61" s="56">
        <f t="shared" si="19"/>
      </c>
      <c r="L61" s="55">
        <f t="shared" si="20"/>
      </c>
      <c r="M61" s="57">
        <f t="shared" si="21"/>
      </c>
      <c r="N61" s="58">
        <f t="shared" si="24"/>
        <v>1000</v>
      </c>
      <c r="O61" s="59"/>
      <c r="P61" s="60"/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18"/>
      </c>
      <c r="K62" s="56">
        <f t="shared" si="19"/>
      </c>
      <c r="L62" s="55">
        <f t="shared" si="20"/>
      </c>
      <c r="M62" s="57">
        <f t="shared" si="21"/>
      </c>
      <c r="N62" s="58">
        <f t="shared" si="24"/>
        <v>1000</v>
      </c>
      <c r="O62" s="59"/>
      <c r="P62" s="60"/>
    </row>
    <row r="63" spans="1:16" ht="12.75">
      <c r="A63" s="17" t="s">
        <v>72</v>
      </c>
      <c r="B63" s="47">
        <v>4</v>
      </c>
      <c r="C63" s="48">
        <f>IF(OR(C64=0,C65=0),"",SUM(C64:C65))</f>
        <v>2210.01</v>
      </c>
      <c r="D63" s="49">
        <f>IF(OR(D64=0,D65=0),"",SUM(D64:D65))</f>
        <v>2300.01</v>
      </c>
      <c r="E63" s="50">
        <f>IF(OR(E64=0,E65=0),"",SUM(E64:E65))</f>
        <v>2137.755</v>
      </c>
      <c r="F63" s="51">
        <v>6</v>
      </c>
      <c r="G63" s="52">
        <f>IF(OR(G64=0,G65=0),"",SUM(G64:G65))</f>
        <v>168046.01</v>
      </c>
      <c r="H63" s="53">
        <f>IF(OR(H64=0,H65=0),"",SUM(H64:H65))</f>
        <v>184161.01</v>
      </c>
      <c r="I63" s="87">
        <f>IF(OR(I64=0,I65=0),"",SUM(I64:I65))</f>
        <v>168003.255</v>
      </c>
      <c r="J63" s="55">
        <f t="shared" si="18"/>
        <v>-3.9130264651023197</v>
      </c>
      <c r="K63" s="56">
        <f t="shared" si="19"/>
        <v>3.3799476553674452</v>
      </c>
      <c r="L63" s="55">
        <f t="shared" si="20"/>
        <v>-8.750495015204365</v>
      </c>
      <c r="M63" s="57">
        <f t="shared" si="21"/>
        <v>0.025448911689252895</v>
      </c>
      <c r="N63" s="58">
        <f t="shared" si="24"/>
        <v>76038.5744860883</v>
      </c>
      <c r="O63" s="59">
        <f>(H63/D63)*1000</f>
        <v>80069.656218886</v>
      </c>
      <c r="P63" s="60">
        <f aca="true" t="shared" si="27" ref="P63:P71">(I63/E63)*1000</f>
        <v>78588.6385483837</v>
      </c>
    </row>
    <row r="64" spans="1:16" ht="12.75">
      <c r="A64" s="61" t="s">
        <v>73</v>
      </c>
      <c r="B64" s="47"/>
      <c r="C64" s="48">
        <v>0.01</v>
      </c>
      <c r="D64" s="49">
        <v>0.01</v>
      </c>
      <c r="E64" s="62">
        <v>0.505</v>
      </c>
      <c r="F64" s="51"/>
      <c r="G64" s="52">
        <v>0.01</v>
      </c>
      <c r="H64" s="53">
        <v>0.01</v>
      </c>
      <c r="I64" s="83">
        <v>16.255000000000003</v>
      </c>
      <c r="J64" s="55">
        <f t="shared" si="18"/>
      </c>
      <c r="K64" s="56">
        <f t="shared" si="19"/>
      </c>
      <c r="L64" s="55">
        <f t="shared" si="20"/>
      </c>
      <c r="M64" s="57">
        <f t="shared" si="21"/>
        <v>-99.93848046754844</v>
      </c>
      <c r="N64" s="58"/>
      <c r="O64" s="59"/>
      <c r="P64" s="60">
        <f t="shared" si="27"/>
        <v>32188.118811881195</v>
      </c>
    </row>
    <row r="65" spans="1:16" ht="12.75">
      <c r="A65" s="61" t="s">
        <v>74</v>
      </c>
      <c r="B65" s="47">
        <v>4</v>
      </c>
      <c r="C65" s="48">
        <v>2210</v>
      </c>
      <c r="D65" s="49">
        <v>2300</v>
      </c>
      <c r="E65" s="62">
        <v>2137.25</v>
      </c>
      <c r="F65" s="51">
        <v>6</v>
      </c>
      <c r="G65" s="52">
        <v>168046</v>
      </c>
      <c r="H65" s="53">
        <v>184161</v>
      </c>
      <c r="I65" s="83">
        <v>167987</v>
      </c>
      <c r="J65" s="55">
        <f t="shared" si="18"/>
        <v>-3.9130434782608745</v>
      </c>
      <c r="K65" s="56">
        <f t="shared" si="19"/>
        <v>3.403906889694696</v>
      </c>
      <c r="L65" s="55">
        <f t="shared" si="20"/>
        <v>-8.750495490358972</v>
      </c>
      <c r="M65" s="57">
        <f t="shared" si="21"/>
        <v>0.035121765374697134</v>
      </c>
      <c r="N65" s="58">
        <f aca="true" t="shared" si="28" ref="N65:N71">(G65/C65)*1000</f>
        <v>76038.91402714932</v>
      </c>
      <c r="O65" s="59">
        <f aca="true" t="shared" si="29" ref="O65:O71">(H65/D65)*1000</f>
        <v>80070</v>
      </c>
      <c r="P65" s="60">
        <f t="shared" si="27"/>
        <v>78599.6022926658</v>
      </c>
    </row>
    <row r="66" spans="1:16" ht="12.75">
      <c r="A66" s="17" t="s">
        <v>75</v>
      </c>
      <c r="B66" s="47">
        <v>7</v>
      </c>
      <c r="C66" s="91">
        <f>IF(OR(C67=0,C68=0,C69=0),"",SUM(C67:C69))</f>
        <v>10220</v>
      </c>
      <c r="D66" s="92">
        <f>IF(OR(D67=0,D68=0,D69=0),"",SUM(D67:D69))</f>
        <v>10940</v>
      </c>
      <c r="E66" s="93">
        <v>10057.25</v>
      </c>
      <c r="F66" s="51"/>
      <c r="G66" s="94">
        <f>IF(OR(G67=0,G68=0,G69=0),"",SUM(G67:G69))</f>
      </c>
      <c r="H66" s="94">
        <f>IF(OR(H67=0,H68=0,H69=0),"",SUM(H67:H69))</f>
        <v>1107706</v>
      </c>
      <c r="I66" s="95">
        <v>993039.5</v>
      </c>
      <c r="J66" s="55">
        <f t="shared" si="18"/>
        <v>-6.581352833638022</v>
      </c>
      <c r="K66" s="56">
        <f t="shared" si="19"/>
        <v>1.6182356011832155</v>
      </c>
      <c r="L66" s="55"/>
      <c r="M66" s="57"/>
      <c r="N66" s="58"/>
      <c r="O66" s="59">
        <f t="shared" si="29"/>
        <v>101252.8336380256</v>
      </c>
      <c r="P66" s="60">
        <f t="shared" si="27"/>
        <v>98738.67110790724</v>
      </c>
    </row>
    <row r="67" spans="1:16" ht="12.75">
      <c r="A67" s="61" t="s">
        <v>76</v>
      </c>
      <c r="B67" s="96">
        <v>7</v>
      </c>
      <c r="C67" s="48">
        <v>7200</v>
      </c>
      <c r="D67" s="49">
        <v>7440</v>
      </c>
      <c r="E67" s="62">
        <v>6692.5</v>
      </c>
      <c r="F67" s="51">
        <v>5</v>
      </c>
      <c r="G67" s="52">
        <v>643758</v>
      </c>
      <c r="H67" s="53">
        <v>753240</v>
      </c>
      <c r="I67" s="83">
        <v>655726.75</v>
      </c>
      <c r="J67" s="55">
        <f t="shared" si="18"/>
        <v>-3.225806451612897</v>
      </c>
      <c r="K67" s="56">
        <f t="shared" si="19"/>
        <v>7.583115427717587</v>
      </c>
      <c r="L67" s="55">
        <f t="shared" si="20"/>
        <v>-14.534809622431098</v>
      </c>
      <c r="M67" s="57">
        <f t="shared" si="21"/>
        <v>-1.8252648683312174</v>
      </c>
      <c r="N67" s="58">
        <f t="shared" si="28"/>
        <v>89410.83333333333</v>
      </c>
      <c r="O67" s="59">
        <f t="shared" si="29"/>
        <v>101241.93548387096</v>
      </c>
      <c r="P67" s="60">
        <f t="shared" si="27"/>
        <v>97979.34254762794</v>
      </c>
    </row>
    <row r="68" spans="1:16" ht="12.75">
      <c r="A68" s="61" t="s">
        <v>77</v>
      </c>
      <c r="B68" s="47">
        <v>7</v>
      </c>
      <c r="C68" s="48">
        <v>1050</v>
      </c>
      <c r="D68" s="49">
        <v>1312</v>
      </c>
      <c r="E68" s="62">
        <v>1250</v>
      </c>
      <c r="F68" s="51">
        <v>6</v>
      </c>
      <c r="G68" s="52">
        <v>104620</v>
      </c>
      <c r="H68" s="53">
        <v>132925</v>
      </c>
      <c r="I68" s="83">
        <v>104189.5</v>
      </c>
      <c r="J68" s="55">
        <f t="shared" si="18"/>
        <v>-19.96951219512195</v>
      </c>
      <c r="K68" s="56">
        <f t="shared" si="19"/>
        <v>-16</v>
      </c>
      <c r="L68" s="55">
        <f t="shared" si="20"/>
        <v>-21.293962760955424</v>
      </c>
      <c r="M68" s="57">
        <f t="shared" si="21"/>
        <v>0.4131894288771747</v>
      </c>
      <c r="N68" s="58">
        <f t="shared" si="28"/>
        <v>99638.09523809524</v>
      </c>
      <c r="O68" s="59">
        <f t="shared" si="29"/>
        <v>101314.78658536586</v>
      </c>
      <c r="P68" s="60">
        <f t="shared" si="27"/>
        <v>83351.6</v>
      </c>
    </row>
    <row r="69" spans="1:16" ht="12.75">
      <c r="A69" s="61" t="s">
        <v>78</v>
      </c>
      <c r="B69" s="47">
        <v>7</v>
      </c>
      <c r="C69" s="48">
        <v>1970</v>
      </c>
      <c r="D69" s="49">
        <v>2188</v>
      </c>
      <c r="E69" s="62">
        <v>2114.75</v>
      </c>
      <c r="F69" s="51"/>
      <c r="G69" s="52"/>
      <c r="H69" s="53">
        <v>221541</v>
      </c>
      <c r="I69" s="83">
        <v>233123.25</v>
      </c>
      <c r="J69" s="55">
        <f t="shared" si="18"/>
        <v>-9.96343692870201</v>
      </c>
      <c r="K69" s="56">
        <f t="shared" si="19"/>
        <v>-6.8447807069393605</v>
      </c>
      <c r="L69" s="55">
        <f t="shared" si="20"/>
      </c>
      <c r="M69" s="57">
        <f t="shared" si="21"/>
      </c>
      <c r="N69" s="58">
        <f t="shared" si="28"/>
        <v>0</v>
      </c>
      <c r="O69" s="59">
        <f t="shared" si="29"/>
        <v>101252.74223034736</v>
      </c>
      <c r="P69" s="60">
        <f t="shared" si="27"/>
        <v>110236.78921858376</v>
      </c>
    </row>
    <row r="70" spans="1:16" ht="12.75">
      <c r="A70" s="61" t="s">
        <v>79</v>
      </c>
      <c r="B70" s="47">
        <v>4</v>
      </c>
      <c r="C70" s="48">
        <v>5</v>
      </c>
      <c r="D70" s="49">
        <v>10</v>
      </c>
      <c r="E70" s="62">
        <v>10.5</v>
      </c>
      <c r="F70" s="51"/>
      <c r="G70" s="52"/>
      <c r="H70" s="53">
        <v>1100</v>
      </c>
      <c r="I70" s="83">
        <v>565.25</v>
      </c>
      <c r="J70" s="55">
        <f t="shared" si="18"/>
        <v>-50</v>
      </c>
      <c r="K70" s="56">
        <f t="shared" si="19"/>
        <v>-52.38095238095239</v>
      </c>
      <c r="L70" s="55">
        <f t="shared" si="20"/>
      </c>
      <c r="M70" s="57">
        <f t="shared" si="21"/>
      </c>
      <c r="N70" s="58">
        <f t="shared" si="28"/>
        <v>0</v>
      </c>
      <c r="O70" s="59">
        <f t="shared" si="29"/>
        <v>110000</v>
      </c>
      <c r="P70" s="60">
        <f t="shared" si="27"/>
        <v>53833.333333333336</v>
      </c>
    </row>
    <row r="71" spans="1:16" ht="12.75">
      <c r="A71" s="61" t="s">
        <v>80</v>
      </c>
      <c r="B71" s="47">
        <v>5</v>
      </c>
      <c r="C71" s="48">
        <v>10310</v>
      </c>
      <c r="D71" s="49">
        <v>9491</v>
      </c>
      <c r="E71" s="62">
        <v>8638.25</v>
      </c>
      <c r="F71" s="51">
        <v>6</v>
      </c>
      <c r="G71" s="52">
        <v>694402</v>
      </c>
      <c r="H71" s="53">
        <v>665922</v>
      </c>
      <c r="I71" s="83">
        <v>584188.5</v>
      </c>
      <c r="J71" s="55">
        <f t="shared" si="18"/>
        <v>8.629227689389936</v>
      </c>
      <c r="K71" s="56">
        <f t="shared" si="19"/>
        <v>19.352878187132802</v>
      </c>
      <c r="L71" s="55">
        <f t="shared" si="20"/>
        <v>4.2767771600878035</v>
      </c>
      <c r="M71" s="57">
        <f t="shared" si="21"/>
        <v>18.86608517627444</v>
      </c>
      <c r="N71" s="58">
        <f t="shared" si="28"/>
        <v>67352.27934044617</v>
      </c>
      <c r="O71" s="59">
        <f t="shared" si="29"/>
        <v>70163.52333789907</v>
      </c>
      <c r="P71" s="60">
        <f t="shared" si="27"/>
        <v>67628.10754493097</v>
      </c>
    </row>
    <row r="72" spans="1:16" ht="12.75">
      <c r="A72" s="61" t="s">
        <v>81</v>
      </c>
      <c r="B72" s="47">
        <v>4</v>
      </c>
      <c r="C72" s="48">
        <v>4</v>
      </c>
      <c r="D72" s="49">
        <v>4</v>
      </c>
      <c r="E72" s="62">
        <v>0.01</v>
      </c>
      <c r="F72" s="51">
        <v>4</v>
      </c>
      <c r="G72" s="52">
        <v>144</v>
      </c>
      <c r="H72" s="53">
        <v>144</v>
      </c>
      <c r="I72" s="86">
        <v>0.01</v>
      </c>
      <c r="J72" s="55">
        <f t="shared" si="18"/>
        <v>0</v>
      </c>
      <c r="K72" s="56">
        <f t="shared" si="19"/>
      </c>
      <c r="L72" s="55">
        <f t="shared" si="20"/>
        <v>0</v>
      </c>
      <c r="M72" s="57">
        <f t="shared" si="21"/>
      </c>
      <c r="N72" s="58"/>
      <c r="O72" s="59"/>
      <c r="P72" s="60"/>
    </row>
    <row r="73" spans="1:16" ht="12.75">
      <c r="A73" s="61" t="s">
        <v>82</v>
      </c>
      <c r="B73" s="47">
        <v>6</v>
      </c>
      <c r="C73" s="48">
        <v>211</v>
      </c>
      <c r="D73" s="49">
        <v>208</v>
      </c>
      <c r="E73" s="62">
        <v>234.75</v>
      </c>
      <c r="F73" s="51">
        <v>6</v>
      </c>
      <c r="G73" s="52">
        <v>2396</v>
      </c>
      <c r="H73" s="53">
        <v>2555</v>
      </c>
      <c r="I73" s="86">
        <v>2842.25</v>
      </c>
      <c r="J73" s="55">
        <f t="shared" si="18"/>
        <v>1.4423076923076934</v>
      </c>
      <c r="K73" s="56">
        <f t="shared" si="19"/>
        <v>-10.1171458998935</v>
      </c>
      <c r="L73" s="55">
        <f t="shared" si="20"/>
        <v>-6.223091976516642</v>
      </c>
      <c r="M73" s="57">
        <f t="shared" si="21"/>
        <v>-15.700589321840084</v>
      </c>
      <c r="N73" s="58">
        <f aca="true" t="shared" si="30" ref="N73:N82">(G73/C73)*1000</f>
        <v>11355.450236966824</v>
      </c>
      <c r="O73" s="59">
        <f aca="true" t="shared" si="31" ref="O73:O82">(H73/D73)*1000</f>
        <v>12283.653846153848</v>
      </c>
      <c r="P73" s="60">
        <f aca="true" t="shared" si="32" ref="P73:P79">(I73/E73)*1000</f>
        <v>12107.561235356761</v>
      </c>
    </row>
    <row r="74" spans="1:16" ht="12.75">
      <c r="A74" s="61" t="s">
        <v>83</v>
      </c>
      <c r="B74" s="47">
        <v>5</v>
      </c>
      <c r="C74" s="48">
        <v>131</v>
      </c>
      <c r="D74" s="49">
        <v>118</v>
      </c>
      <c r="E74" s="62">
        <v>72.25</v>
      </c>
      <c r="F74" s="51">
        <v>5</v>
      </c>
      <c r="G74" s="52">
        <v>3152</v>
      </c>
      <c r="H74" s="53">
        <v>3111</v>
      </c>
      <c r="I74" s="83">
        <v>1837.75</v>
      </c>
      <c r="J74" s="55">
        <f t="shared" si="18"/>
        <v>11.016949152542367</v>
      </c>
      <c r="K74" s="56">
        <f t="shared" si="19"/>
        <v>81.31487889273356</v>
      </c>
      <c r="L74" s="55">
        <f t="shared" si="20"/>
        <v>1.3179042108646826</v>
      </c>
      <c r="M74" s="57">
        <f t="shared" si="21"/>
        <v>71.51407971704532</v>
      </c>
      <c r="N74" s="58">
        <f t="shared" si="30"/>
        <v>24061.068702290075</v>
      </c>
      <c r="O74" s="59">
        <f t="shared" si="31"/>
        <v>26364.406779661018</v>
      </c>
      <c r="P74" s="60">
        <f t="shared" si="32"/>
        <v>25435.986159169548</v>
      </c>
    </row>
    <row r="75" spans="1:16" ht="12.75">
      <c r="A75" s="61" t="s">
        <v>84</v>
      </c>
      <c r="B75" s="47">
        <v>6</v>
      </c>
      <c r="C75" s="48">
        <v>31</v>
      </c>
      <c r="D75" s="49">
        <v>31</v>
      </c>
      <c r="E75" s="62">
        <v>27.5</v>
      </c>
      <c r="F75" s="51">
        <v>6</v>
      </c>
      <c r="G75" s="52">
        <v>277</v>
      </c>
      <c r="H75" s="53">
        <v>271</v>
      </c>
      <c r="I75" s="83">
        <v>223.25</v>
      </c>
      <c r="J75" s="55">
        <f t="shared" si="18"/>
        <v>0</v>
      </c>
      <c r="K75" s="56">
        <f t="shared" si="19"/>
        <v>12.72727272727272</v>
      </c>
      <c r="L75" s="55">
        <f t="shared" si="20"/>
        <v>2.214022140221388</v>
      </c>
      <c r="M75" s="57">
        <f t="shared" si="21"/>
        <v>24.07614781634939</v>
      </c>
      <c r="N75" s="58">
        <f t="shared" si="30"/>
        <v>8935.483870967742</v>
      </c>
      <c r="O75" s="59">
        <f t="shared" si="31"/>
        <v>8741.935483870968</v>
      </c>
      <c r="P75" s="60">
        <f t="shared" si="32"/>
        <v>8118.181818181819</v>
      </c>
    </row>
    <row r="76" spans="1:16" ht="12.75">
      <c r="A76" s="17" t="s">
        <v>85</v>
      </c>
      <c r="B76" s="47">
        <v>4</v>
      </c>
      <c r="C76" s="48">
        <f>IF(OR(C77=0,C78=0,C79=0),"",SUM(C77:C79))</f>
        <v>66</v>
      </c>
      <c r="D76" s="49">
        <f>IF(OR(D77=0,D78=0,D79=0),"",SUM(D77:D79))</f>
        <v>73</v>
      </c>
      <c r="E76" s="50">
        <f>IF(OR(E77=0,E78=0,E79=0),"",SUM(E77:E79))</f>
        <v>132.25</v>
      </c>
      <c r="F76" s="51"/>
      <c r="G76" s="52">
        <f>IF(OR(G77=0,G78=0,G79=0),"",SUM(G77:G79))</f>
      </c>
      <c r="H76" s="53">
        <f>IF(OR(H77=0,H78=0,H79=0),"",SUM(H77:H79))</f>
        <v>1451</v>
      </c>
      <c r="I76" s="87">
        <f>IF(OR(I77=0,I78=0,I79=0),"",SUM(I77:I79))</f>
        <v>2611</v>
      </c>
      <c r="J76" s="55">
        <f t="shared" si="18"/>
        <v>-9.589041095890423</v>
      </c>
      <c r="K76" s="56">
        <f t="shared" si="19"/>
        <v>-50.0945179584121</v>
      </c>
      <c r="L76" s="55"/>
      <c r="M76" s="57"/>
      <c r="N76" s="58"/>
      <c r="O76" s="59">
        <f t="shared" si="31"/>
        <v>19876.712328767124</v>
      </c>
      <c r="P76" s="60">
        <f t="shared" si="32"/>
        <v>19742.91115311909</v>
      </c>
    </row>
    <row r="77" spans="1:16" ht="12.75">
      <c r="A77" s="61" t="s">
        <v>86</v>
      </c>
      <c r="B77" s="47">
        <v>4</v>
      </c>
      <c r="C77" s="48">
        <v>18</v>
      </c>
      <c r="D77" s="49">
        <v>18</v>
      </c>
      <c r="E77" s="62">
        <v>30.5</v>
      </c>
      <c r="F77" s="51">
        <v>7</v>
      </c>
      <c r="G77" s="52">
        <v>315</v>
      </c>
      <c r="H77" s="53">
        <v>316</v>
      </c>
      <c r="I77" s="83">
        <v>532.5</v>
      </c>
      <c r="J77" s="55">
        <f t="shared" si="18"/>
        <v>0</v>
      </c>
      <c r="K77" s="56">
        <f t="shared" si="19"/>
        <v>-40.98360655737705</v>
      </c>
      <c r="L77" s="55">
        <f t="shared" si="20"/>
        <v>-0.31645569620253866</v>
      </c>
      <c r="M77" s="57">
        <f t="shared" si="21"/>
        <v>-40.845070422535215</v>
      </c>
      <c r="N77" s="58">
        <f t="shared" si="30"/>
        <v>17500</v>
      </c>
      <c r="O77" s="59">
        <f t="shared" si="31"/>
        <v>17555.55555555556</v>
      </c>
      <c r="P77" s="60">
        <f t="shared" si="32"/>
        <v>17459.016393442624</v>
      </c>
    </row>
    <row r="78" spans="1:16" ht="12.75">
      <c r="A78" s="61" t="s">
        <v>87</v>
      </c>
      <c r="B78" s="47">
        <v>6</v>
      </c>
      <c r="C78" s="48">
        <v>36</v>
      </c>
      <c r="D78" s="48">
        <v>43</v>
      </c>
      <c r="E78" s="68">
        <v>76.75</v>
      </c>
      <c r="F78" s="51">
        <v>7</v>
      </c>
      <c r="G78" s="52">
        <v>648</v>
      </c>
      <c r="H78" s="53">
        <v>959</v>
      </c>
      <c r="I78" s="86">
        <v>1669</v>
      </c>
      <c r="J78" s="55">
        <f t="shared" si="18"/>
        <v>-16.279069767441854</v>
      </c>
      <c r="K78" s="56">
        <f t="shared" si="19"/>
        <v>-53.09446254071661</v>
      </c>
      <c r="L78" s="55">
        <f t="shared" si="20"/>
        <v>-32.42961418143901</v>
      </c>
      <c r="M78" s="57">
        <f t="shared" si="21"/>
        <v>-61.17435590173756</v>
      </c>
      <c r="N78" s="58">
        <f t="shared" si="30"/>
        <v>18000</v>
      </c>
      <c r="O78" s="59">
        <f t="shared" si="31"/>
        <v>22302.325581395347</v>
      </c>
      <c r="P78" s="60">
        <f t="shared" si="32"/>
        <v>21745.928338762216</v>
      </c>
    </row>
    <row r="79" spans="1:16" ht="12.75">
      <c r="A79" s="61" t="s">
        <v>88</v>
      </c>
      <c r="B79" s="47">
        <v>4</v>
      </c>
      <c r="C79" s="48">
        <v>12</v>
      </c>
      <c r="D79" s="48">
        <v>12</v>
      </c>
      <c r="E79" s="68">
        <v>25</v>
      </c>
      <c r="F79" s="51"/>
      <c r="G79" s="52"/>
      <c r="H79" s="52">
        <v>176</v>
      </c>
      <c r="I79" s="83">
        <v>409.5</v>
      </c>
      <c r="J79" s="55">
        <f t="shared" si="18"/>
        <v>0</v>
      </c>
      <c r="K79" s="56">
        <f t="shared" si="19"/>
        <v>-52</v>
      </c>
      <c r="L79" s="55">
        <f t="shared" si="20"/>
      </c>
      <c r="M79" s="57">
        <f t="shared" si="21"/>
      </c>
      <c r="N79" s="58">
        <f t="shared" si="30"/>
        <v>0</v>
      </c>
      <c r="O79" s="59">
        <f t="shared" si="31"/>
        <v>14666.666666666666</v>
      </c>
      <c r="P79" s="60">
        <f t="shared" si="32"/>
        <v>16379.999999999998</v>
      </c>
    </row>
    <row r="80" spans="1:16" ht="12.75">
      <c r="A80" s="97" t="s">
        <v>89</v>
      </c>
      <c r="B80" s="47"/>
      <c r="C80" s="48">
        <v>0.01</v>
      </c>
      <c r="D80" s="48">
        <v>0.01</v>
      </c>
      <c r="E80" s="68">
        <v>0.01</v>
      </c>
      <c r="F80" s="51"/>
      <c r="G80" s="52">
        <v>0.01</v>
      </c>
      <c r="H80" s="52">
        <v>0.01</v>
      </c>
      <c r="I80" s="83">
        <v>0.01</v>
      </c>
      <c r="J80" s="55">
        <f t="shared" si="18"/>
      </c>
      <c r="K80" s="56">
        <f t="shared" si="19"/>
      </c>
      <c r="L80" s="55">
        <f t="shared" si="20"/>
      </c>
      <c r="M80" s="57">
        <f t="shared" si="21"/>
      </c>
      <c r="N80" s="59">
        <f t="shared" si="30"/>
        <v>1000</v>
      </c>
      <c r="O80" s="59">
        <f t="shared" si="31"/>
        <v>1000</v>
      </c>
      <c r="P80" s="60"/>
    </row>
    <row r="81" spans="1:16" ht="12.75">
      <c r="A81" s="97" t="s">
        <v>90</v>
      </c>
      <c r="B81" s="47">
        <v>7</v>
      </c>
      <c r="C81" s="48">
        <v>7</v>
      </c>
      <c r="D81" s="48">
        <v>7</v>
      </c>
      <c r="E81" s="68">
        <v>26.75</v>
      </c>
      <c r="F81" s="51"/>
      <c r="G81" s="52"/>
      <c r="H81" s="52">
        <v>112</v>
      </c>
      <c r="I81" s="83">
        <v>237.5</v>
      </c>
      <c r="J81" s="55">
        <f t="shared" si="18"/>
        <v>0</v>
      </c>
      <c r="K81" s="56">
        <f t="shared" si="19"/>
        <v>-73.83177570093459</v>
      </c>
      <c r="L81" s="55">
        <f t="shared" si="20"/>
      </c>
      <c r="M81" s="57">
        <f t="shared" si="21"/>
      </c>
      <c r="N81" s="58">
        <f t="shared" si="30"/>
        <v>0</v>
      </c>
      <c r="O81" s="59">
        <f t="shared" si="31"/>
        <v>16000</v>
      </c>
      <c r="P81" s="60">
        <f>(I81/E81)*1000</f>
        <v>8878.504672897197</v>
      </c>
    </row>
    <row r="82" spans="1:16" ht="12.75">
      <c r="A82" s="97" t="s">
        <v>91</v>
      </c>
      <c r="B82" s="47">
        <v>7</v>
      </c>
      <c r="C82" s="48">
        <v>25</v>
      </c>
      <c r="D82" s="48">
        <v>85</v>
      </c>
      <c r="E82" s="68">
        <v>41.25</v>
      </c>
      <c r="F82" s="51">
        <v>6</v>
      </c>
      <c r="G82" s="52">
        <v>275</v>
      </c>
      <c r="H82" s="52">
        <v>935</v>
      </c>
      <c r="I82" s="83">
        <v>475.75</v>
      </c>
      <c r="J82" s="55">
        <f t="shared" si="18"/>
        <v>-70.58823529411765</v>
      </c>
      <c r="K82" s="56">
        <f t="shared" si="19"/>
        <v>-39.39393939393939</v>
      </c>
      <c r="L82" s="55">
        <f t="shared" si="20"/>
        <v>-70.58823529411765</v>
      </c>
      <c r="M82" s="57">
        <f t="shared" si="21"/>
        <v>-42.19653179190751</v>
      </c>
      <c r="N82" s="58">
        <f t="shared" si="30"/>
        <v>11000</v>
      </c>
      <c r="O82" s="59">
        <f t="shared" si="31"/>
        <v>11000</v>
      </c>
      <c r="P82" s="60">
        <f>(I82/E82)*1000</f>
        <v>11533.333333333334</v>
      </c>
    </row>
    <row r="83" spans="1:16" ht="12.75">
      <c r="A83" s="97" t="s">
        <v>92</v>
      </c>
      <c r="B83" s="47"/>
      <c r="C83" s="48">
        <v>0.01</v>
      </c>
      <c r="D83" s="48">
        <v>0.01</v>
      </c>
      <c r="E83" s="68">
        <v>0.01</v>
      </c>
      <c r="F83" s="51"/>
      <c r="G83" s="52">
        <v>0.01</v>
      </c>
      <c r="H83" s="52">
        <v>0.01</v>
      </c>
      <c r="I83" s="83">
        <v>0.01</v>
      </c>
      <c r="J83" s="55">
        <f t="shared" si="18"/>
      </c>
      <c r="K83" s="56">
        <f t="shared" si="19"/>
      </c>
      <c r="L83" s="55">
        <f t="shared" si="20"/>
      </c>
      <c r="M83" s="57">
        <f t="shared" si="21"/>
      </c>
      <c r="N83" s="58"/>
      <c r="O83" s="59"/>
      <c r="P83" s="60"/>
    </row>
    <row r="84" spans="1:16" ht="12.75">
      <c r="A84" s="61" t="s">
        <v>93</v>
      </c>
      <c r="B84" s="47">
        <v>5</v>
      </c>
      <c r="C84" s="48">
        <v>1030</v>
      </c>
      <c r="D84" s="48">
        <v>1340</v>
      </c>
      <c r="E84" s="68">
        <v>1329.25</v>
      </c>
      <c r="F84" s="51">
        <v>5</v>
      </c>
      <c r="G84" s="52">
        <v>21001</v>
      </c>
      <c r="H84" s="52">
        <v>26453</v>
      </c>
      <c r="I84" s="83">
        <v>27462.75</v>
      </c>
      <c r="J84" s="55">
        <f t="shared" si="18"/>
        <v>-23.13432835820896</v>
      </c>
      <c r="K84" s="56">
        <f t="shared" si="19"/>
        <v>-22.51269512883205</v>
      </c>
      <c r="L84" s="55">
        <f t="shared" si="20"/>
        <v>-20.61013873662722</v>
      </c>
      <c r="M84" s="57">
        <f t="shared" si="21"/>
        <v>-23.529144022357556</v>
      </c>
      <c r="N84" s="58">
        <f aca="true" t="shared" si="33" ref="N84:P86">(G84/C84)*1000</f>
        <v>20389.320388349515</v>
      </c>
      <c r="O84" s="59">
        <f t="shared" si="33"/>
        <v>19741.0447761194</v>
      </c>
      <c r="P84" s="60">
        <f t="shared" si="33"/>
        <v>20660.3347752492</v>
      </c>
    </row>
    <row r="85" spans="1:16" ht="12.75">
      <c r="A85" s="61" t="s">
        <v>94</v>
      </c>
      <c r="B85" s="47">
        <v>6</v>
      </c>
      <c r="C85" s="48">
        <v>76</v>
      </c>
      <c r="D85" s="48">
        <v>67</v>
      </c>
      <c r="E85" s="68">
        <v>102.25</v>
      </c>
      <c r="F85" s="51">
        <v>6</v>
      </c>
      <c r="G85" s="52">
        <v>617</v>
      </c>
      <c r="H85" s="52">
        <v>571</v>
      </c>
      <c r="I85" s="83">
        <v>675.5</v>
      </c>
      <c r="J85" s="55">
        <f t="shared" si="18"/>
        <v>13.43283582089552</v>
      </c>
      <c r="K85" s="56">
        <f t="shared" si="19"/>
        <v>-25.67237163814181</v>
      </c>
      <c r="L85" s="55">
        <f t="shared" si="20"/>
        <v>8.056042031523631</v>
      </c>
      <c r="M85" s="57">
        <f t="shared" si="21"/>
        <v>-8.660251665433023</v>
      </c>
      <c r="N85" s="58">
        <f t="shared" si="33"/>
        <v>8118.421052631579</v>
      </c>
      <c r="O85" s="59">
        <f t="shared" si="33"/>
        <v>8522.388059701492</v>
      </c>
      <c r="P85" s="60">
        <f t="shared" si="33"/>
        <v>6606.356968215158</v>
      </c>
    </row>
    <row r="86" spans="1:16" ht="12.75">
      <c r="A86" s="61" t="s">
        <v>95</v>
      </c>
      <c r="B86" s="47">
        <v>6</v>
      </c>
      <c r="C86" s="48">
        <v>319</v>
      </c>
      <c r="D86" s="48">
        <v>342</v>
      </c>
      <c r="E86" s="68">
        <v>327</v>
      </c>
      <c r="F86" s="51">
        <v>6</v>
      </c>
      <c r="G86" s="52">
        <v>3647</v>
      </c>
      <c r="H86" s="52">
        <v>3898</v>
      </c>
      <c r="I86" s="83">
        <v>3968.5</v>
      </c>
      <c r="J86" s="55">
        <f t="shared" si="18"/>
        <v>-6.725146198830416</v>
      </c>
      <c r="K86" s="56">
        <f t="shared" si="19"/>
        <v>-2.4464831804281317</v>
      </c>
      <c r="L86" s="55">
        <f t="shared" si="20"/>
        <v>-6.439199589533089</v>
      </c>
      <c r="M86" s="57">
        <f t="shared" si="21"/>
        <v>-8.101297719541392</v>
      </c>
      <c r="N86" s="58">
        <f t="shared" si="33"/>
        <v>11432.601880877743</v>
      </c>
      <c r="O86" s="59">
        <f t="shared" si="33"/>
        <v>11397.660818713452</v>
      </c>
      <c r="P86" s="60">
        <f t="shared" si="33"/>
        <v>12136.085626911316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18"/>
      </c>
      <c r="K87" s="56">
        <f t="shared" si="19"/>
      </c>
      <c r="L87" s="55">
        <f t="shared" si="20"/>
      </c>
      <c r="M87" s="57">
        <f t="shared" si="21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1</v>
      </c>
      <c r="E88" s="68">
        <v>1</v>
      </c>
      <c r="F88" s="51"/>
      <c r="G88" s="52"/>
      <c r="H88" s="52">
        <v>80</v>
      </c>
      <c r="I88" s="83">
        <v>102.5</v>
      </c>
      <c r="J88" s="55">
        <f t="shared" si="18"/>
      </c>
      <c r="K88" s="56">
        <f t="shared" si="19"/>
      </c>
      <c r="L88" s="55">
        <f t="shared" si="20"/>
      </c>
      <c r="M88" s="57">
        <f t="shared" si="21"/>
      </c>
      <c r="N88" s="58"/>
      <c r="O88" s="59">
        <f>(H88/D88)*1000</f>
        <v>80000</v>
      </c>
      <c r="P88" s="60">
        <f>(I88/E88)*1000</f>
        <v>102500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21</v>
      </c>
      <c r="D90" s="48">
        <v>21</v>
      </c>
      <c r="E90" s="68">
        <v>22.192500000000003</v>
      </c>
      <c r="F90" s="51">
        <v>7</v>
      </c>
      <c r="G90" s="98">
        <v>2667</v>
      </c>
      <c r="H90" s="98">
        <f>2667*12</f>
        <v>32004</v>
      </c>
      <c r="I90" s="83">
        <v>32561.25</v>
      </c>
      <c r="J90" s="55">
        <f>IF(OR(D90=0,C90=0,D90&lt;1),"",C90/D90*100-100)</f>
        <v>0</v>
      </c>
      <c r="K90" s="56">
        <f>IF(OR(E90=0,C90=0,E90&lt;1),"",C90/E90*100-100)</f>
        <v>-5.3734369719499995</v>
      </c>
      <c r="L90" s="55">
        <f aca="true" t="shared" si="34" ref="L90:L99">IF(OR(H90=0,G90=0,H90&lt;1),"",G90/H90*100-100)</f>
        <v>-91.66666666666667</v>
      </c>
      <c r="M90" s="57">
        <f aca="true" t="shared" si="35" ref="M90:M99">IF(OR(I90=0,G90=0,I90&lt;1),"",G90/I90*100-100)</f>
        <v>-91.8092825060463</v>
      </c>
      <c r="N90" s="58">
        <f aca="true" t="shared" si="36" ref="N90:P91">(G90/C90)*1000</f>
        <v>127000</v>
      </c>
      <c r="O90" s="59">
        <f t="shared" si="36"/>
        <v>1524000</v>
      </c>
      <c r="P90" s="60">
        <f t="shared" si="36"/>
        <v>1467218.6549509969</v>
      </c>
    </row>
    <row r="91" spans="1:16" ht="12.75">
      <c r="A91" s="61" t="s">
        <v>100</v>
      </c>
      <c r="B91" s="47">
        <v>3</v>
      </c>
      <c r="C91" s="99">
        <v>193</v>
      </c>
      <c r="D91" s="99">
        <v>192</v>
      </c>
      <c r="E91" s="68">
        <v>205.9225</v>
      </c>
      <c r="F91" s="51">
        <v>4</v>
      </c>
      <c r="G91" s="98">
        <v>17755</v>
      </c>
      <c r="H91" s="98">
        <v>17755</v>
      </c>
      <c r="I91" s="83">
        <v>16900.5</v>
      </c>
      <c r="J91" s="55">
        <f>IF(OR(D91=0,C91=0,D91&lt;1),"",C91/D91*100-100)</f>
        <v>0.5208333333333286</v>
      </c>
      <c r="K91" s="56">
        <f>IF(OR(E91=0,C91=0,E91&lt;1),"",C91/E91*100-100)</f>
        <v>-6.275419150408538</v>
      </c>
      <c r="L91" s="55">
        <f t="shared" si="34"/>
        <v>0</v>
      </c>
      <c r="M91" s="57">
        <f t="shared" si="35"/>
        <v>5.056063430076023</v>
      </c>
      <c r="N91" s="59">
        <f t="shared" si="36"/>
        <v>91994.81865284975</v>
      </c>
      <c r="O91" s="59">
        <f t="shared" si="36"/>
        <v>92473.95833333333</v>
      </c>
      <c r="P91" s="60">
        <f t="shared" si="36"/>
        <v>82072.13879007878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>IF(OR(D92=0,C92=0,D92&lt;1),"",C92/D92*100-100)</f>
      </c>
      <c r="K92" s="78">
        <f>IF(OR(E92=0,C92=0,E92&lt;1),"",C92/E92*100-100)</f>
      </c>
      <c r="L92" s="77">
        <f t="shared" si="34"/>
      </c>
      <c r="M92" s="79">
        <f t="shared" si="35"/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4695</v>
      </c>
      <c r="F93" s="51"/>
      <c r="G93" s="52"/>
      <c r="H93" s="52">
        <v>112081</v>
      </c>
      <c r="I93" s="100">
        <v>115706.25</v>
      </c>
      <c r="J93" s="55">
        <f>IF(OR(D93=0,C93=0,D93&lt;1),"",C93/D93*100-100)</f>
      </c>
      <c r="K93" s="56">
        <f>IF(OR(E93=0,C93=0,E93&lt;1),"",C93/E93*100-100)</f>
      </c>
      <c r="L93" s="55">
        <f t="shared" si="34"/>
      </c>
      <c r="M93" s="57">
        <f t="shared" si="35"/>
      </c>
      <c r="N93" s="58"/>
      <c r="O93" s="59"/>
      <c r="P93" s="60">
        <f aca="true" t="shared" si="37" ref="P93:P99">(I93/E93)*1000</f>
        <v>24644.568690095846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2463.25</v>
      </c>
      <c r="F94" s="51"/>
      <c r="G94" s="101">
        <f>IF(OR(G95=0,G96=0,G97=0),"",SUM(G95:G97))</f>
      </c>
      <c r="H94" s="101">
        <f>IF(OR(H95=0,H96=0,H97=0),"",SUM(H95:H97))</f>
        <v>65783</v>
      </c>
      <c r="I94" s="84">
        <f>IF(OR(I95=0,I96=0,I97=0),"",SUM(I95:I97))</f>
        <v>69302</v>
      </c>
      <c r="J94" s="55"/>
      <c r="K94" s="56"/>
      <c r="L94" s="55"/>
      <c r="M94" s="57"/>
      <c r="N94" s="58"/>
      <c r="O94" s="59"/>
      <c r="P94" s="60">
        <f t="shared" si="37"/>
        <v>28134.375317162285</v>
      </c>
    </row>
    <row r="95" spans="1:16" ht="12.75">
      <c r="A95" s="61" t="s">
        <v>104</v>
      </c>
      <c r="B95" s="47"/>
      <c r="C95" s="48"/>
      <c r="D95" s="48"/>
      <c r="E95" s="68">
        <v>51</v>
      </c>
      <c r="F95" s="51"/>
      <c r="G95" s="52"/>
      <c r="H95" s="52">
        <v>1238</v>
      </c>
      <c r="I95" s="100">
        <v>1328.5</v>
      </c>
      <c r="J95" s="55">
        <f>IF(OR(D95=0,C95=0,D95&lt;1),"",C95/D95*100-100)</f>
      </c>
      <c r="K95" s="56">
        <f>IF(OR(E95=0,C95=0,E95&lt;1),"",C95/E95*100-100)</f>
      </c>
      <c r="L95" s="55">
        <f t="shared" si="34"/>
      </c>
      <c r="M95" s="57">
        <f t="shared" si="35"/>
      </c>
      <c r="N95" s="58"/>
      <c r="O95" s="59"/>
      <c r="P95" s="60">
        <f t="shared" si="37"/>
        <v>26049.01960784314</v>
      </c>
    </row>
    <row r="96" spans="1:16" ht="12.75">
      <c r="A96" s="61" t="s">
        <v>105</v>
      </c>
      <c r="B96" s="47"/>
      <c r="C96" s="48"/>
      <c r="D96" s="48"/>
      <c r="E96" s="68">
        <v>1646.25</v>
      </c>
      <c r="F96" s="51"/>
      <c r="G96" s="52"/>
      <c r="H96" s="52">
        <v>42843</v>
      </c>
      <c r="I96" s="100">
        <v>43703.25</v>
      </c>
      <c r="J96" s="55">
        <f>IF(OR(D96=0,C96=0,D96&lt;1),"",C96/D96*100-100)</f>
      </c>
      <c r="K96" s="56">
        <f>IF(OR(E96=0,C96=0,E96&lt;1),"",C96/E96*100-100)</f>
      </c>
      <c r="L96" s="55">
        <f t="shared" si="34"/>
      </c>
      <c r="M96" s="57">
        <f t="shared" si="35"/>
      </c>
      <c r="N96" s="58"/>
      <c r="O96" s="59"/>
      <c r="P96" s="60">
        <f t="shared" si="37"/>
        <v>26547.152619589975</v>
      </c>
    </row>
    <row r="97" spans="1:16" ht="12.75">
      <c r="A97" s="61" t="s">
        <v>106</v>
      </c>
      <c r="B97" s="47"/>
      <c r="C97" s="48"/>
      <c r="D97" s="48"/>
      <c r="E97" s="68">
        <v>766</v>
      </c>
      <c r="F97" s="51"/>
      <c r="G97" s="52"/>
      <c r="H97" s="52">
        <v>21702</v>
      </c>
      <c r="I97" s="100">
        <v>24270.25</v>
      </c>
      <c r="J97" s="55">
        <f>IF(OR(D97=0,C97=0,D97&lt;1),"",C97/D97*100-100)</f>
      </c>
      <c r="K97" s="56">
        <f>IF(OR(E97=0,C97=0,E97&lt;1),"",C97/E97*100-100)</f>
      </c>
      <c r="L97" s="55">
        <f t="shared" si="34"/>
      </c>
      <c r="M97" s="57">
        <f t="shared" si="35"/>
      </c>
      <c r="N97" s="58"/>
      <c r="O97" s="59"/>
      <c r="P97" s="60">
        <f t="shared" si="37"/>
        <v>31684.39947780679</v>
      </c>
    </row>
    <row r="98" spans="1:16" ht="12.75">
      <c r="A98" s="61" t="s">
        <v>107</v>
      </c>
      <c r="B98" s="47"/>
      <c r="C98" s="48"/>
      <c r="D98" s="48"/>
      <c r="E98" s="68">
        <v>1335</v>
      </c>
      <c r="F98" s="51"/>
      <c r="G98" s="52"/>
      <c r="H98" s="52">
        <v>37137</v>
      </c>
      <c r="I98" s="100">
        <v>34715.75</v>
      </c>
      <c r="J98" s="55">
        <f>IF(OR(D98=0,C98=0,D98&lt;1),"",C98/D98*100-100)</f>
      </c>
      <c r="K98" s="56">
        <f>IF(OR(E98=0,C98=0,E98&lt;1),"",C98/E98*100-100)</f>
      </c>
      <c r="L98" s="55">
        <f t="shared" si="34"/>
      </c>
      <c r="M98" s="57">
        <f t="shared" si="35"/>
      </c>
      <c r="N98" s="58"/>
      <c r="O98" s="59"/>
      <c r="P98" s="60">
        <f t="shared" si="37"/>
        <v>26004.30711610487</v>
      </c>
    </row>
    <row r="99" spans="1:16" ht="12.75">
      <c r="A99" s="61" t="s">
        <v>108</v>
      </c>
      <c r="B99" s="47"/>
      <c r="C99" s="48"/>
      <c r="D99" s="48"/>
      <c r="E99" s="68">
        <v>31.5</v>
      </c>
      <c r="F99" s="51"/>
      <c r="G99" s="52"/>
      <c r="H99" s="52">
        <v>1106</v>
      </c>
      <c r="I99" s="100">
        <v>916.5</v>
      </c>
      <c r="J99" s="55">
        <f>IF(OR(D99=0,C99=0,D99&lt;1),"",C99/D99*100-100)</f>
      </c>
      <c r="K99" s="56">
        <f>IF(OR(E99=0,C99=0,E99&lt;1),"",C99/E99*100-100)</f>
      </c>
      <c r="L99" s="55">
        <f t="shared" si="34"/>
      </c>
      <c r="M99" s="57">
        <f t="shared" si="35"/>
      </c>
      <c r="N99" s="58"/>
      <c r="O99" s="59"/>
      <c r="P99" s="60">
        <f t="shared" si="37"/>
        <v>29095.238095238095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29</v>
      </c>
      <c r="F101" s="51">
        <v>7</v>
      </c>
      <c r="G101" s="52">
        <v>170</v>
      </c>
      <c r="H101" s="52">
        <v>269</v>
      </c>
      <c r="I101" s="83">
        <v>260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-36.80297397769516</v>
      </c>
      <c r="M101" s="57">
        <f>IF(OR(I101=0,G101=0,I101&lt;1),"",G101/I101*100-100)</f>
        <v>-34.61538461538461</v>
      </c>
      <c r="N101" s="58"/>
      <c r="O101" s="59"/>
      <c r="P101" s="60">
        <f aca="true" t="shared" si="38" ref="P101:P112">(I101/E101)*1000</f>
        <v>8965.51724137931</v>
      </c>
    </row>
    <row r="102" spans="1:16" ht="12.75">
      <c r="A102" s="61" t="s">
        <v>111</v>
      </c>
      <c r="B102" s="47"/>
      <c r="C102" s="48"/>
      <c r="D102" s="48"/>
      <c r="E102" s="68">
        <v>25.75</v>
      </c>
      <c r="F102" s="51">
        <v>7</v>
      </c>
      <c r="G102" s="52">
        <v>203</v>
      </c>
      <c r="H102" s="52">
        <v>203</v>
      </c>
      <c r="I102" s="83">
        <v>217.25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0</v>
      </c>
      <c r="M102" s="57">
        <f>IF(OR(I102=0,G102=0,I102&lt;1),"",G102/I102*100-100)</f>
        <v>-6.559263521288841</v>
      </c>
      <c r="N102" s="58"/>
      <c r="O102" s="59"/>
      <c r="P102" s="60">
        <f t="shared" si="38"/>
        <v>8436.893203883494</v>
      </c>
    </row>
    <row r="103" spans="1:16" ht="12.75">
      <c r="A103" s="61" t="s">
        <v>112</v>
      </c>
      <c r="B103" s="47"/>
      <c r="C103" s="48"/>
      <c r="D103" s="48"/>
      <c r="E103" s="68">
        <v>8.25</v>
      </c>
      <c r="F103" s="51">
        <v>6</v>
      </c>
      <c r="G103" s="52">
        <v>86</v>
      </c>
      <c r="H103" s="52">
        <v>86</v>
      </c>
      <c r="I103" s="83">
        <v>77.5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10.967741935483872</v>
      </c>
      <c r="N103" s="58"/>
      <c r="O103" s="59"/>
      <c r="P103" s="60">
        <f t="shared" si="38"/>
        <v>9393.939393939394</v>
      </c>
    </row>
    <row r="104" spans="1:16" ht="12.75">
      <c r="A104" s="61" t="s">
        <v>113</v>
      </c>
      <c r="B104" s="47"/>
      <c r="C104" s="48"/>
      <c r="D104" s="48"/>
      <c r="E104" s="68">
        <v>31.25</v>
      </c>
      <c r="F104" s="51">
        <v>7</v>
      </c>
      <c r="G104" s="52">
        <v>435</v>
      </c>
      <c r="H104" s="52">
        <v>381</v>
      </c>
      <c r="I104" s="83">
        <v>127.75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14.173228346456696</v>
      </c>
      <c r="M104" s="57">
        <f>IF(OR(I104=0,G104=0,I104&lt;1),"",G104/I104*100-100)</f>
        <v>240.5088062622309</v>
      </c>
      <c r="N104" s="58"/>
      <c r="O104" s="59"/>
      <c r="P104" s="60">
        <f t="shared" si="38"/>
        <v>4088</v>
      </c>
    </row>
    <row r="105" spans="1:16" ht="12.75">
      <c r="A105" s="61" t="s">
        <v>114</v>
      </c>
      <c r="B105" s="47"/>
      <c r="C105" s="48"/>
      <c r="D105" s="48"/>
      <c r="E105" s="68">
        <v>20</v>
      </c>
      <c r="F105" s="51">
        <v>6</v>
      </c>
      <c r="G105" s="52">
        <v>96</v>
      </c>
      <c r="H105" s="52">
        <v>85</v>
      </c>
      <c r="I105" s="83">
        <v>94.25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12.941176470588232</v>
      </c>
      <c r="M105" s="57">
        <f>IF(OR(I105=0,G105=0,I105&lt;1),"",G105/I105*100-100)</f>
        <v>1.8567639257294388</v>
      </c>
      <c r="N105" s="58"/>
      <c r="O105" s="59"/>
      <c r="P105" s="60">
        <f t="shared" si="38"/>
        <v>4712.5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85.75</v>
      </c>
      <c r="F106" s="51">
        <v>6</v>
      </c>
      <c r="G106" s="52">
        <f>IF(OR(G107=0,G108=0),"",SUM(G107:G108))</f>
        <v>4010</v>
      </c>
      <c r="H106" s="53">
        <f>IF(OR(H107=0,H108=0),"",SUM(H107:H108))</f>
        <v>3130</v>
      </c>
      <c r="I106" s="87">
        <f>IF(OR(I107=0,I108=0),"",SUM(I107:I108))</f>
        <v>258.5</v>
      </c>
      <c r="J106" s="55"/>
      <c r="K106" s="56"/>
      <c r="L106" s="55"/>
      <c r="M106" s="55"/>
      <c r="N106" s="58"/>
      <c r="O106" s="59"/>
      <c r="P106" s="60">
        <f t="shared" si="38"/>
        <v>3014.577259475219</v>
      </c>
    </row>
    <row r="107" spans="1:16" ht="12.75">
      <c r="A107" s="61" t="s">
        <v>116</v>
      </c>
      <c r="B107" s="47"/>
      <c r="C107" s="48"/>
      <c r="D107" s="48"/>
      <c r="E107" s="68">
        <v>63.25</v>
      </c>
      <c r="F107" s="51">
        <v>7</v>
      </c>
      <c r="G107" s="52">
        <v>2155</v>
      </c>
      <c r="H107" s="52">
        <v>1565</v>
      </c>
      <c r="I107" s="83">
        <v>221.5</v>
      </c>
      <c r="J107" s="55">
        <f aca="true" t="shared" si="39" ref="J107:J119">IF(OR(D107=0,C107=0,D107&lt;1),"",C107/D107*100-100)</f>
      </c>
      <c r="K107" s="56">
        <f aca="true" t="shared" si="40" ref="K107:K119">IF(OR(E107=0,C107=0,E107&lt;1),"",C107/E107*100-100)</f>
      </c>
      <c r="L107" s="55">
        <f aca="true" t="shared" si="41" ref="L107:L119">IF(OR(H107=0,G107=0,H107&lt;1),"",G107/H107*100-100)</f>
        <v>37.69968051118212</v>
      </c>
      <c r="M107" s="57">
        <f aca="true" t="shared" si="42" ref="M107:M119">IF(OR(I107=0,G107=0,I107&lt;1),"",G107/I107*100-100)</f>
        <v>872.9119638826186</v>
      </c>
      <c r="N107" s="58"/>
      <c r="O107" s="59"/>
      <c r="P107" s="60">
        <f t="shared" si="38"/>
        <v>3501.9762845849805</v>
      </c>
    </row>
    <row r="108" spans="1:16" ht="12.75">
      <c r="A108" s="61" t="s">
        <v>117</v>
      </c>
      <c r="B108" s="47"/>
      <c r="C108" s="48"/>
      <c r="D108" s="48"/>
      <c r="E108" s="68">
        <v>22.5</v>
      </c>
      <c r="F108" s="51">
        <v>6</v>
      </c>
      <c r="G108" s="52">
        <v>1855</v>
      </c>
      <c r="H108" s="52">
        <v>1565</v>
      </c>
      <c r="I108" s="83">
        <v>37</v>
      </c>
      <c r="J108" s="55">
        <f t="shared" si="39"/>
      </c>
      <c r="K108" s="56">
        <f t="shared" si="40"/>
      </c>
      <c r="L108" s="55">
        <f t="shared" si="41"/>
        <v>18.53035143769968</v>
      </c>
      <c r="M108" s="57">
        <f t="shared" si="42"/>
        <v>4913.513513513513</v>
      </c>
      <c r="N108" s="58"/>
      <c r="O108" s="59"/>
      <c r="P108" s="60">
        <f t="shared" si="38"/>
        <v>1644.4444444444443</v>
      </c>
    </row>
    <row r="109" spans="1:16" ht="12.75">
      <c r="A109" s="61" t="s">
        <v>118</v>
      </c>
      <c r="B109" s="47"/>
      <c r="C109" s="48"/>
      <c r="D109" s="48"/>
      <c r="E109" s="68">
        <v>60.75</v>
      </c>
      <c r="F109" s="51">
        <v>6</v>
      </c>
      <c r="G109" s="52">
        <v>368</v>
      </c>
      <c r="H109" s="52">
        <v>272</v>
      </c>
      <c r="I109" s="83">
        <v>294.5</v>
      </c>
      <c r="J109" s="55">
        <f t="shared" si="39"/>
      </c>
      <c r="K109" s="56">
        <f t="shared" si="40"/>
      </c>
      <c r="L109" s="55">
        <f t="shared" si="41"/>
        <v>35.29411764705884</v>
      </c>
      <c r="M109" s="57">
        <f t="shared" si="42"/>
        <v>24.95755517826825</v>
      </c>
      <c r="N109" s="58"/>
      <c r="O109" s="59"/>
      <c r="P109" s="60">
        <f t="shared" si="38"/>
        <v>4847.736625514403</v>
      </c>
    </row>
    <row r="110" spans="1:16" ht="12.75">
      <c r="A110" s="61" t="s">
        <v>119</v>
      </c>
      <c r="B110" s="47"/>
      <c r="C110" s="48"/>
      <c r="D110" s="48"/>
      <c r="E110" s="68">
        <v>41</v>
      </c>
      <c r="F110" s="51">
        <v>6</v>
      </c>
      <c r="G110" s="52">
        <v>17</v>
      </c>
      <c r="H110" s="52">
        <v>17</v>
      </c>
      <c r="I110" s="83">
        <v>76.25</v>
      </c>
      <c r="J110" s="55">
        <f t="shared" si="39"/>
      </c>
      <c r="K110" s="56">
        <f t="shared" si="40"/>
      </c>
      <c r="L110" s="55">
        <f t="shared" si="41"/>
        <v>0</v>
      </c>
      <c r="M110" s="57">
        <f t="shared" si="42"/>
        <v>-77.70491803278688</v>
      </c>
      <c r="N110" s="58"/>
      <c r="O110" s="59"/>
      <c r="P110" s="60">
        <f t="shared" si="38"/>
        <v>1859.7560975609756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9"/>
      </c>
      <c r="K111" s="56">
        <f t="shared" si="40"/>
      </c>
      <c r="L111" s="55">
        <f t="shared" si="41"/>
      </c>
      <c r="M111" s="57">
        <f t="shared" si="42"/>
      </c>
      <c r="N111" s="58"/>
      <c r="O111" s="59"/>
      <c r="P111" s="60">
        <f t="shared" si="38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3.75</v>
      </c>
      <c r="F112" s="51"/>
      <c r="G112" s="52"/>
      <c r="H112" s="52">
        <v>19</v>
      </c>
      <c r="I112" s="83">
        <v>19.75</v>
      </c>
      <c r="J112" s="55">
        <f t="shared" si="39"/>
      </c>
      <c r="K112" s="56">
        <f t="shared" si="40"/>
      </c>
      <c r="L112" s="55">
        <f t="shared" si="41"/>
      </c>
      <c r="M112" s="57">
        <f t="shared" si="42"/>
      </c>
      <c r="N112" s="58"/>
      <c r="O112" s="59"/>
      <c r="P112" s="60">
        <f t="shared" si="38"/>
        <v>5266.666666666667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0.00775</v>
      </c>
      <c r="J113" s="55">
        <f t="shared" si="39"/>
      </c>
      <c r="K113" s="56">
        <f t="shared" si="40"/>
      </c>
      <c r="L113" s="55">
        <f t="shared" si="41"/>
      </c>
      <c r="M113" s="57">
        <f t="shared" si="42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0.005</v>
      </c>
      <c r="F114" s="51"/>
      <c r="G114" s="52"/>
      <c r="H114" s="52">
        <v>0.01</v>
      </c>
      <c r="I114" s="83">
        <v>0.01</v>
      </c>
      <c r="J114" s="55">
        <f t="shared" si="39"/>
      </c>
      <c r="K114" s="56">
        <f t="shared" si="40"/>
      </c>
      <c r="L114" s="55">
        <f t="shared" si="41"/>
      </c>
      <c r="M114" s="57">
        <f t="shared" si="42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57504</v>
      </c>
      <c r="F115" s="51">
        <v>7</v>
      </c>
      <c r="G115" s="52">
        <v>19545</v>
      </c>
      <c r="H115" s="52">
        <v>12445</v>
      </c>
      <c r="I115" s="83">
        <v>8452.25</v>
      </c>
      <c r="J115" s="55">
        <f t="shared" si="39"/>
      </c>
      <c r="K115" s="56">
        <f t="shared" si="40"/>
      </c>
      <c r="L115" s="55">
        <f t="shared" si="41"/>
        <v>57.051024507834484</v>
      </c>
      <c r="M115" s="57">
        <f t="shared" si="42"/>
        <v>131.24020231299357</v>
      </c>
      <c r="N115" s="58"/>
      <c r="O115" s="59"/>
      <c r="P115" s="60">
        <f>(I115/E115)*1000</f>
        <v>146.98542710072343</v>
      </c>
    </row>
    <row r="116" spans="1:16" ht="12.75">
      <c r="A116" s="61" t="s">
        <v>125</v>
      </c>
      <c r="B116" s="47"/>
      <c r="C116" s="48"/>
      <c r="D116" s="48"/>
      <c r="E116" s="68">
        <v>73.5</v>
      </c>
      <c r="F116" s="51"/>
      <c r="G116" s="52"/>
      <c r="H116" s="52">
        <v>473</v>
      </c>
      <c r="I116" s="83">
        <v>296.75</v>
      </c>
      <c r="J116" s="55">
        <f t="shared" si="39"/>
      </c>
      <c r="K116" s="56">
        <f t="shared" si="40"/>
      </c>
      <c r="L116" s="55">
        <f t="shared" si="41"/>
      </c>
      <c r="M116" s="57">
        <f t="shared" si="42"/>
      </c>
      <c r="N116" s="58"/>
      <c r="O116" s="59"/>
      <c r="P116" s="60">
        <f>(I116/E116)*1000</f>
        <v>4037.414965986395</v>
      </c>
    </row>
    <row r="117" spans="1:16" ht="12.75">
      <c r="A117" s="61" t="s">
        <v>126</v>
      </c>
      <c r="B117" s="47"/>
      <c r="C117" s="48"/>
      <c r="D117" s="48"/>
      <c r="E117" s="68">
        <v>69</v>
      </c>
      <c r="F117" s="51"/>
      <c r="G117" s="52"/>
      <c r="H117" s="52">
        <v>104</v>
      </c>
      <c r="I117" s="83">
        <v>194.75</v>
      </c>
      <c r="J117" s="55">
        <f t="shared" si="39"/>
      </c>
      <c r="K117" s="56">
        <f t="shared" si="40"/>
      </c>
      <c r="L117" s="55">
        <f t="shared" si="41"/>
      </c>
      <c r="M117" s="57">
        <f t="shared" si="42"/>
      </c>
      <c r="N117" s="58"/>
      <c r="O117" s="59"/>
      <c r="P117" s="60">
        <f>(I117/E117)*1000</f>
        <v>2822.463768115942</v>
      </c>
    </row>
    <row r="118" spans="1:16" ht="12.75">
      <c r="A118" s="61" t="s">
        <v>127</v>
      </c>
      <c r="B118" s="47"/>
      <c r="C118" s="48"/>
      <c r="D118" s="48"/>
      <c r="E118" s="68">
        <v>2.005</v>
      </c>
      <c r="F118" s="51"/>
      <c r="G118" s="52"/>
      <c r="H118" s="52">
        <v>0.01</v>
      </c>
      <c r="I118" s="83">
        <v>0.01</v>
      </c>
      <c r="J118" s="55">
        <f t="shared" si="39"/>
      </c>
      <c r="K118" s="56">
        <f t="shared" si="40"/>
      </c>
      <c r="L118" s="55">
        <f t="shared" si="41"/>
      </c>
      <c r="M118" s="57">
        <f t="shared" si="42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0.014</v>
      </c>
      <c r="H119" s="52">
        <v>0.01</v>
      </c>
      <c r="I119" s="83">
        <v>0.00775</v>
      </c>
      <c r="J119" s="55">
        <f t="shared" si="39"/>
      </c>
      <c r="K119" s="56">
        <f t="shared" si="40"/>
      </c>
      <c r="L119" s="55">
        <f t="shared" si="41"/>
      </c>
      <c r="M119" s="57">
        <f t="shared" si="42"/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82</v>
      </c>
      <c r="F121" s="51"/>
      <c r="G121" s="52"/>
      <c r="H121" s="52">
        <v>823</v>
      </c>
      <c r="I121" s="83">
        <v>540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</c>
      <c r="M121" s="57">
        <f>IF(OR(I121=0,G121=0,I121&lt;1),"",G121/I121*100-100)</f>
      </c>
      <c r="N121" s="58"/>
      <c r="O121" s="59"/>
      <c r="P121" s="60">
        <f>(I121/E121)*1000</f>
        <v>6585.365853658536</v>
      </c>
    </row>
    <row r="122" spans="1:16" ht="12.75">
      <c r="A122" s="61" t="s">
        <v>131</v>
      </c>
      <c r="B122" s="47"/>
      <c r="C122" s="48"/>
      <c r="D122" s="48"/>
      <c r="E122" s="68">
        <v>20143.5</v>
      </c>
      <c r="F122" s="51"/>
      <c r="G122" s="52"/>
      <c r="H122" s="52">
        <v>55788</v>
      </c>
      <c r="I122" s="83">
        <v>56322.5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</c>
      <c r="M122" s="57">
        <f>IF(OR(I122=0,G122=0,I122&lt;1),"",G122/I122*100-100)</f>
      </c>
      <c r="N122" s="58"/>
      <c r="O122" s="59"/>
      <c r="P122" s="60">
        <f>(I122/E122)*1000</f>
        <v>2796.063246208454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11138</v>
      </c>
      <c r="I123" s="83">
        <v>10686.65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</c>
      <c r="M123" s="57">
        <f>IF(OR(I123=0,G123=0,I123&lt;1),"",G123/I123*100-100)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89</v>
      </c>
      <c r="F125" s="51">
        <v>7</v>
      </c>
      <c r="G125" s="52">
        <v>2011</v>
      </c>
      <c r="H125" s="52">
        <v>1745</v>
      </c>
      <c r="I125" s="83">
        <v>1928.5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  <v>15.243553008595995</v>
      </c>
      <c r="M125" s="57">
        <f>IF(OR(I125=0,G125=0,I125&lt;1),"",G125/I125*100-100)</f>
        <v>4.2779362198599955</v>
      </c>
      <c r="N125" s="58"/>
      <c r="O125" s="59"/>
      <c r="P125" s="60">
        <f>(I125/E125)*1000</f>
        <v>21668.5393258427</v>
      </c>
    </row>
    <row r="126" spans="1:16" ht="12.75">
      <c r="A126" s="61" t="s">
        <v>135</v>
      </c>
      <c r="B126" s="47"/>
      <c r="C126" s="48"/>
      <c r="D126" s="48"/>
      <c r="E126" s="68">
        <v>1070</v>
      </c>
      <c r="F126" s="51">
        <v>7</v>
      </c>
      <c r="G126" s="52">
        <v>1377</v>
      </c>
      <c r="H126" s="52">
        <v>1257</v>
      </c>
      <c r="I126" s="83">
        <v>2031.75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  <v>9.546539379474936</v>
      </c>
      <c r="M126" s="57">
        <f>IF(OR(I126=0,G126=0,I126&lt;1),"",G126/I126*100-100)</f>
        <v>-32.225913621262464</v>
      </c>
      <c r="N126" s="58"/>
      <c r="O126" s="59"/>
      <c r="P126" s="60">
        <f>(I126/E126)*1000</f>
        <v>1898.8317757009345</v>
      </c>
    </row>
    <row r="127" spans="1:16" ht="12.75">
      <c r="A127" s="61" t="s">
        <v>136</v>
      </c>
      <c r="B127" s="47"/>
      <c r="C127" s="48"/>
      <c r="D127" s="48"/>
      <c r="E127" s="68">
        <v>0.006666666666666667</v>
      </c>
      <c r="F127" s="51"/>
      <c r="G127" s="52">
        <v>0.01</v>
      </c>
      <c r="H127" s="52">
        <v>0.01</v>
      </c>
      <c r="I127" s="83">
        <v>0.01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/>
      <c r="O127" s="59"/>
      <c r="P127" s="60">
        <f>(I127/E127)*1000</f>
        <v>1500</v>
      </c>
    </row>
    <row r="128" spans="1:16" ht="12.75">
      <c r="A128" s="61" t="s">
        <v>137</v>
      </c>
      <c r="B128" s="47"/>
      <c r="C128" s="48"/>
      <c r="D128" s="48"/>
      <c r="E128" s="68"/>
      <c r="F128" s="51">
        <v>7</v>
      </c>
      <c r="G128" s="52">
        <v>8362</v>
      </c>
      <c r="H128" s="52">
        <v>8362</v>
      </c>
      <c r="I128" s="83">
        <v>13526.5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  <v>0</v>
      </c>
      <c r="M128" s="57">
        <f>IF(OR(I128=0,G128=0,I128&lt;1),"",G128/I128*100-100)</f>
        <v>-38.180608435293685</v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>
        <v>4</v>
      </c>
      <c r="C130" s="104">
        <v>12</v>
      </c>
      <c r="D130" s="104">
        <v>0.01</v>
      </c>
      <c r="E130" s="105">
        <v>18</v>
      </c>
      <c r="F130" s="106">
        <v>4</v>
      </c>
      <c r="G130" s="107">
        <v>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  <v>-33.33333333333334</v>
      </c>
      <c r="L130" s="109">
        <f>IF(OR(H130=0,G130=0,H130&lt;1),"",G130/H130*100-100)</f>
      </c>
      <c r="M130" s="111">
        <f>IF(OR(I130=0,G130=0,I130&lt;1),"",G130/I130*100-100)</f>
      </c>
      <c r="N130" s="112">
        <f>(G130/C130)*1000</f>
        <v>83.33333333333333</v>
      </c>
      <c r="O130" s="113">
        <f>(H130/D130)*1000</f>
        <v>1000</v>
      </c>
      <c r="P130" s="114">
        <f>(I130/E130)*1000</f>
        <v>0.5555555555555556</v>
      </c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90">
      <selection activeCell="F8" sqref="F8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158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3.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167</v>
      </c>
    </row>
    <row r="4" spans="1:10" ht="1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IF(OR(Almería!C5=0),"",Almería!C5)</f>
        <v>3091</v>
      </c>
      <c r="C5" s="127">
        <f>IF(OR(Cádiz!C5=0),"",Cádiz!C5)</f>
        <v>74925</v>
      </c>
      <c r="D5" s="127">
        <f>IF(OR(Córdoba!C5=0),"",Córdoba!C5)</f>
        <v>65360</v>
      </c>
      <c r="E5" s="127">
        <f>IF(OR(Granada!C5=0),"",Granada!C5)</f>
        <v>10634</v>
      </c>
      <c r="F5" s="127">
        <f>IF(OR(Huelva!C5=0),"",Huelva!C5)</f>
        <v>15017</v>
      </c>
      <c r="G5" s="127">
        <f>IF(OR(Jaén!C5=0),"",Jaén!C5)</f>
        <v>8519</v>
      </c>
      <c r="H5" s="127">
        <f>IF(OR(Málaga!C5=0),"",Málaga!C5)</f>
        <v>22713</v>
      </c>
      <c r="I5" s="127">
        <f>IF(OR(Sevilla!C5=0),"",Sevilla!C5)</f>
        <v>162513</v>
      </c>
      <c r="J5" s="128">
        <f>IF(OR(Andalucía!C5=0),"",Andalucía!C5)</f>
        <v>362772</v>
      </c>
    </row>
    <row r="6" spans="1:10" ht="12.75">
      <c r="A6" s="61" t="s">
        <v>15</v>
      </c>
      <c r="B6" s="127">
        <f>IF(OR(Almería!C6=0),"",Almería!C6)</f>
        <v>2740</v>
      </c>
      <c r="C6" s="127">
        <f>IF(OR(Cádiz!C6=0),"",Cádiz!C6)</f>
        <v>9751</v>
      </c>
      <c r="D6" s="127">
        <f>IF(OR(Córdoba!C6=0),"",Córdoba!C6)</f>
        <v>14310</v>
      </c>
      <c r="E6" s="127">
        <f>IF(OR(Granada!C6=0),"",Granada!C6)</f>
        <v>7871</v>
      </c>
      <c r="F6" s="127">
        <f>IF(OR(Huelva!C6=0),"",Huelva!C6)</f>
        <v>3903</v>
      </c>
      <c r="G6" s="127">
        <f>IF(OR(Jaén!C6=0),"",Jaén!C6)</f>
        <v>1750</v>
      </c>
      <c r="H6" s="127">
        <f>IF(OR(Málaga!C6=0),"",Málaga!C6)</f>
        <v>4971</v>
      </c>
      <c r="I6" s="127">
        <f>IF(OR(Sevilla!C6=0),"",Sevilla!C6)</f>
        <v>46621</v>
      </c>
      <c r="J6" s="128">
        <f>IF(OR(Andalucía!C6=0),"",Andalucía!C6)</f>
        <v>91917</v>
      </c>
    </row>
    <row r="7" spans="1:10" ht="12.75">
      <c r="A7" s="64" t="s">
        <v>16</v>
      </c>
      <c r="B7" s="127">
        <f>IF(OR(Almería!C7=0),"",Almería!C7)</f>
        <v>351</v>
      </c>
      <c r="C7" s="127">
        <f>IF(OR(Cádiz!C7=0),"",Cádiz!C7)</f>
        <v>65174</v>
      </c>
      <c r="D7" s="127">
        <f>IF(OR(Córdoba!C7=0),"",Córdoba!C7)</f>
        <v>51050</v>
      </c>
      <c r="E7" s="127">
        <f>IF(OR(Granada!C7=0),"",Granada!C7)</f>
        <v>2763</v>
      </c>
      <c r="F7" s="127">
        <f>IF(OR(Huelva!C7=0),"",Huelva!C7)</f>
        <v>11114</v>
      </c>
      <c r="G7" s="127">
        <f>IF(OR(Jaén!C7=0),"",Jaén!C7)</f>
        <v>6769</v>
      </c>
      <c r="H7" s="127">
        <f>IF(OR(Málaga!C7=0),"",Málaga!C7)</f>
        <v>17742</v>
      </c>
      <c r="I7" s="127">
        <f>IF(OR(Sevilla!C7=0),"",Sevilla!C7)</f>
        <v>115892</v>
      </c>
      <c r="J7" s="128">
        <f>IF(OR(Andalucía!C7=0),"",Andalucía!C7)</f>
        <v>270855</v>
      </c>
    </row>
    <row r="8" spans="1:10" ht="12.75">
      <c r="A8" s="17" t="s">
        <v>17</v>
      </c>
      <c r="B8" s="127">
        <f>IF(OR(Almería!C8=0),"",Almería!C8)</f>
        <v>8575.01</v>
      </c>
      <c r="C8" s="127">
        <f>IF(OR(Cádiz!C8=0),"",Cádiz!C8)</f>
        <v>9262</v>
      </c>
      <c r="D8" s="127">
        <f>IF(OR(Córdoba!C8=0),"",Córdoba!C8)</f>
        <v>14470</v>
      </c>
      <c r="E8" s="127">
        <f>IF(OR(Granada!C8=0),"",Granada!C8)</f>
        <v>44356</v>
      </c>
      <c r="F8" s="127">
        <f>IF(OR(Huelva!C8=0),"",Huelva!C8)</f>
        <v>1380</v>
      </c>
      <c r="G8" s="127">
        <f>IF(OR(Jaén!C8=0),"",Jaén!C8)</f>
        <v>7545</v>
      </c>
      <c r="H8" s="127">
        <f>IF(OR(Málaga!C8=0),"",Málaga!C8)</f>
        <v>13692</v>
      </c>
      <c r="I8" s="127">
        <f>IF(OR(Sevilla!C8=0),"",Sevilla!C8)</f>
        <v>16055</v>
      </c>
      <c r="J8" s="128">
        <f>IF(OR(Andalucía!C8=0),"",Andalucía!C8)</f>
        <v>115335.01000000001</v>
      </c>
    </row>
    <row r="9" spans="1:10" ht="12.75">
      <c r="A9" s="61" t="s">
        <v>18</v>
      </c>
      <c r="B9" s="127">
        <f>IF(OR(Almería!C9=0),"",Almería!C9)</f>
        <v>0.01</v>
      </c>
      <c r="C9" s="127">
        <f>IF(OR(Cádiz!C9=0),"",Cádiz!C9)</f>
        <v>8462</v>
      </c>
      <c r="D9" s="127">
        <f>IF(OR(Córdoba!C9=0),"",Córdoba!C9)</f>
        <v>2894</v>
      </c>
      <c r="E9" s="127">
        <f>IF(OR(Granada!C9=0),"",Granada!C9)</f>
        <v>12205</v>
      </c>
      <c r="F9" s="127">
        <f>IF(OR(Huelva!C9=0),"",Huelva!C9)</f>
        <v>650</v>
      </c>
      <c r="G9" s="127">
        <f>IF(OR(Jaén!C9=0),"",Jaén!C9)</f>
        <v>4603</v>
      </c>
      <c r="H9" s="127">
        <f>IF(OR(Málaga!C9=0),"",Málaga!C9)</f>
        <v>11392</v>
      </c>
      <c r="I9" s="127">
        <f>IF(OR(Sevilla!C9=0),"",Sevilla!C9)</f>
        <v>15505</v>
      </c>
      <c r="J9" s="128">
        <f>IF(OR(Andalucía!C9=0),"",Andalucía!C9)</f>
        <v>55711.01</v>
      </c>
    </row>
    <row r="10" spans="1:10" ht="12.75">
      <c r="A10" s="64" t="s">
        <v>19</v>
      </c>
      <c r="B10" s="127">
        <f>IF(OR(Almería!C10=0),"",Almería!C10)</f>
        <v>8575</v>
      </c>
      <c r="C10" s="127">
        <f>IF(OR(Cádiz!C10=0),"",Cádiz!C10)</f>
        <v>800</v>
      </c>
      <c r="D10" s="127">
        <f>IF(OR(Córdoba!C10=0),"",Córdoba!C10)</f>
        <v>11576</v>
      </c>
      <c r="E10" s="127">
        <f>IF(OR(Granada!C10=0),"",Granada!C10)</f>
        <v>32151</v>
      </c>
      <c r="F10" s="127">
        <f>IF(OR(Huelva!C10=0),"",Huelva!C10)</f>
        <v>730</v>
      </c>
      <c r="G10" s="127">
        <f>IF(OR(Jaén!C10=0),"",Jaén!C10)</f>
        <v>2942</v>
      </c>
      <c r="H10" s="127">
        <f>IF(OR(Málaga!C10=0),"",Málaga!C10)</f>
        <v>2300</v>
      </c>
      <c r="I10" s="127">
        <f>IF(OR(Sevilla!C10=0),"",Sevilla!C10)</f>
        <v>550</v>
      </c>
      <c r="J10" s="128">
        <f>IF(OR(Andalucía!C10=0),"",Andalucía!C10)</f>
        <v>59624</v>
      </c>
    </row>
    <row r="11" spans="1:10" ht="12.75">
      <c r="A11" s="61" t="s">
        <v>20</v>
      </c>
      <c r="B11" s="127">
        <f>IF(OR(Almería!C11=0),"",Almería!C11)</f>
        <v>4805</v>
      </c>
      <c r="C11" s="127">
        <f>IF(OR(Cádiz!C11=0),"",Cádiz!C11)</f>
        <v>11800</v>
      </c>
      <c r="D11" s="127">
        <f>IF(OR(Córdoba!C11=0),"",Córdoba!C11)</f>
        <v>31095</v>
      </c>
      <c r="E11" s="127">
        <f>IF(OR(Granada!C11=0),"",Granada!C11)</f>
        <v>28017</v>
      </c>
      <c r="F11" s="127">
        <f>IF(OR(Huelva!C11=0),"",Huelva!C11)</f>
        <v>796</v>
      </c>
      <c r="G11" s="127">
        <f>IF(OR(Jaén!C11=0),"",Jaén!C11)</f>
        <v>4930</v>
      </c>
      <c r="H11" s="127">
        <f>IF(OR(Málaga!C11=0),"",Málaga!C11)</f>
        <v>8463</v>
      </c>
      <c r="I11" s="127">
        <f>IF(OR(Sevilla!C11=0),"",Sevilla!C11)</f>
        <v>13631</v>
      </c>
      <c r="J11" s="128">
        <f>IF(OR(Andalucía!C11=0),"",Andalucía!C11)</f>
        <v>103537</v>
      </c>
    </row>
    <row r="12" spans="1:10" ht="12.75">
      <c r="A12" s="61" t="s">
        <v>21</v>
      </c>
      <c r="B12" s="127">
        <f>IF(OR(Almería!C12=0),"",Almería!C12)</f>
        <v>212</v>
      </c>
      <c r="C12" s="127">
        <f>IF(OR(Cádiz!C12=0),"",Cádiz!C12)</f>
        <v>15</v>
      </c>
      <c r="D12" s="127">
        <f>IF(OR(Córdoba!C12=0),"",Córdoba!C12)</f>
        <v>345</v>
      </c>
      <c r="E12" s="127">
        <f>IF(OR(Granada!C12=0),"",Granada!C12)</f>
        <v>329</v>
      </c>
      <c r="F12" s="127">
        <f>IF(OR(Huelva!C12=0),"",Huelva!C12)</f>
        <v>0.01</v>
      </c>
      <c r="G12" s="127">
        <f>IF(OR(Jaén!C12=0),"",Jaén!C12)</f>
        <v>0.01</v>
      </c>
      <c r="H12" s="127">
        <f>IF(OR(Málaga!C12=0),"",Málaga!C12)</f>
        <v>0.01</v>
      </c>
      <c r="I12" s="127">
        <f>IF(OR(Sevilla!C12=0),"",Sevilla!C12)</f>
        <v>41</v>
      </c>
      <c r="J12" s="128">
        <f>IF(OR(Andalucía!C12=0),"",Andalucía!C12)</f>
        <v>942.03</v>
      </c>
    </row>
    <row r="13" spans="1:10" ht="12.75">
      <c r="A13" s="64" t="s">
        <v>22</v>
      </c>
      <c r="B13" s="127">
        <f>IF(OR(Almería!C13=0),"",Almería!C13)</f>
        <v>337</v>
      </c>
      <c r="C13" s="127">
        <f>IF(OR(Cádiz!C13=0),"",Cádiz!C13)</f>
        <v>10950</v>
      </c>
      <c r="D13" s="127">
        <f>IF(OR(Córdoba!C13=0),"",Córdoba!C13)</f>
        <v>4755</v>
      </c>
      <c r="E13" s="127">
        <f>IF(OR(Granada!C13=0),"",Granada!C13)</f>
        <v>834</v>
      </c>
      <c r="F13" s="127">
        <f>IF(OR(Huelva!C13=0),"",Huelva!C13)</f>
        <v>6154</v>
      </c>
      <c r="G13" s="127">
        <f>IF(OR(Jaén!C13=0),"",Jaén!C13)</f>
        <v>1125</v>
      </c>
      <c r="H13" s="127">
        <f>IF(OR(Málaga!C13=0),"",Málaga!C13)</f>
        <v>1405</v>
      </c>
      <c r="I13" s="127">
        <f>IF(OR(Sevilla!C13=0),"",Sevilla!C13)</f>
        <v>15405</v>
      </c>
      <c r="J13" s="128">
        <f>IF(OR(Andalucía!C13=0),"",Andalucía!C13)</f>
        <v>40965</v>
      </c>
    </row>
    <row r="14" spans="1:10" ht="12.75">
      <c r="A14" s="61" t="s">
        <v>23</v>
      </c>
      <c r="B14" s="127">
        <f>IF(OR(Almería!C14=0),"",Almería!C14)</f>
        <v>0.01</v>
      </c>
      <c r="C14" s="127">
        <f>IF(OR(Cádiz!C14=0),"",Cádiz!C14)</f>
        <v>2604</v>
      </c>
      <c r="D14" s="127">
        <f>IF(OR(Córdoba!C14=0),"",Córdoba!C14)</f>
        <v>0.01</v>
      </c>
      <c r="E14" s="127">
        <f>IF(OR(Granada!C14=0),"",Granada!C14)</f>
        <v>0.01</v>
      </c>
      <c r="F14" s="127">
        <f>IF(OR(Huelva!C14=0),"",Huelva!C14)</f>
        <v>27</v>
      </c>
      <c r="G14" s="127">
        <f>IF(OR(Jaén!C14=0),"",Jaén!C14)</f>
        <v>0.01</v>
      </c>
      <c r="H14" s="127">
        <f>IF(OR(Málaga!C14=0),"",Málaga!C14)</f>
        <v>0.01</v>
      </c>
      <c r="I14" s="127">
        <f>IF(OR(Sevilla!C14=0),"",Sevilla!C14)</f>
        <v>38084</v>
      </c>
      <c r="J14" s="128">
        <f>IF(OR(Andalucía!C14=0),"",Andalucía!C14)</f>
        <v>40715.05</v>
      </c>
    </row>
    <row r="15" spans="1:10" ht="12.75">
      <c r="A15" s="61" t="s">
        <v>24</v>
      </c>
      <c r="B15" s="127">
        <f>IF(OR(Almería!C15=0),"",Almería!C15)</f>
        <v>6</v>
      </c>
      <c r="C15" s="127">
        <f>IF(OR(Cádiz!C15=0),"",Cádiz!C15)</f>
        <v>1772</v>
      </c>
      <c r="D15" s="127">
        <f>IF(OR(Córdoba!C15=0),"",Córdoba!C15)</f>
        <v>4120</v>
      </c>
      <c r="E15" s="127">
        <f>IF(OR(Granada!C15=0),"",Granada!C15)</f>
        <v>2042</v>
      </c>
      <c r="F15" s="127">
        <f>IF(OR(Huelva!C15=0),"",Huelva!C15)</f>
        <v>120</v>
      </c>
      <c r="G15" s="127">
        <f>IF(OR(Jaén!C15=0),"",Jaén!C15)</f>
        <v>807</v>
      </c>
      <c r="H15" s="127">
        <f>IF(OR(Málaga!C15=0),"",Málaga!C15)</f>
        <v>250</v>
      </c>
      <c r="I15" s="127">
        <f>IF(OR(Sevilla!C15=0),"",Sevilla!C15)</f>
        <v>9972</v>
      </c>
      <c r="J15" s="128">
        <f>IF(OR(Andalucía!C15=0),"",Andalucía!C15)</f>
        <v>19089</v>
      </c>
    </row>
    <row r="16" spans="1:10" ht="12.75">
      <c r="A16" s="61" t="s">
        <v>25</v>
      </c>
      <c r="B16" s="127">
        <f>IF(OR(Almería!C16=0),"",Almería!C16)</f>
        <v>3</v>
      </c>
      <c r="C16" s="127">
        <f>IF(OR(Cádiz!C16=0),"",Cádiz!C16)</f>
        <v>3850</v>
      </c>
      <c r="D16" s="127">
        <f>IF(OR(Córdoba!C16=0),"",Córdoba!C16)</f>
        <v>96</v>
      </c>
      <c r="E16" s="127">
        <f>IF(OR(Granada!C16=0),"",Granada!C16)</f>
        <v>57</v>
      </c>
      <c r="F16" s="127">
        <f>IF(OR(Huelva!C16=0),"",Huelva!C16)</f>
        <v>0.01</v>
      </c>
      <c r="G16" s="127">
        <f>IF(OR(Jaén!C16=0),"",Jaén!C16)</f>
        <v>22</v>
      </c>
      <c r="H16" s="127">
        <f>IF(OR(Málaga!C16=0),"",Málaga!C16)</f>
        <v>50</v>
      </c>
      <c r="I16" s="127">
        <f>IF(OR(Sevilla!C16=0),"",Sevilla!C16)</f>
        <v>392</v>
      </c>
      <c r="J16" s="128">
        <f>IF(OR(Andalucía!C16=0),"",Andalucía!C16)</f>
        <v>4470.01</v>
      </c>
    </row>
    <row r="17" spans="1:10" ht="1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IF(OR(Almería!C18=0),"",Almería!C18)</f>
        <v>0.01</v>
      </c>
      <c r="C18" s="127">
        <f>IF(OR(Cádiz!C18=0),"",Cádiz!C18)</f>
        <v>0.01</v>
      </c>
      <c r="D18" s="127">
        <f>IF(OR(Córdoba!C18=0),"",Córdoba!C18)</f>
        <v>0.01</v>
      </c>
      <c r="E18" s="127">
        <f>IF(OR(Granada!C18=0),"",Granada!C18)</f>
        <v>6</v>
      </c>
      <c r="F18" s="127">
        <f>IF(OR(Huelva!C18=0),"",Huelva!C18)</f>
        <v>0.01</v>
      </c>
      <c r="G18" s="127">
        <f>IF(OR(Jaén!C18=0),"",Jaén!C18)</f>
        <v>0.01</v>
      </c>
      <c r="H18" s="127">
        <f>IF(OR(Málaga!C18=0),"",Málaga!C18)</f>
        <v>23</v>
      </c>
      <c r="I18" s="127">
        <f>IF(OR(Sevilla!C18=0),"",Sevilla!C18)</f>
        <v>5</v>
      </c>
      <c r="J18" s="128">
        <f>IF(OR(Andalucía!C18=0),"",Andalucía!C18)</f>
        <v>34.05</v>
      </c>
    </row>
    <row r="19" spans="1:10" ht="12.75">
      <c r="A19" s="61" t="s">
        <v>28</v>
      </c>
      <c r="B19" s="127">
        <f>IF(OR(Almería!C19=0),"",Almería!C19)</f>
        <v>140</v>
      </c>
      <c r="C19" s="127">
        <f>IF(OR(Cádiz!C19=0),"",Cádiz!C19)</f>
        <v>2350</v>
      </c>
      <c r="D19" s="127">
        <f>IF(OR(Córdoba!C19=0),"",Córdoba!C19)</f>
        <v>1866</v>
      </c>
      <c r="E19" s="127">
        <f>IF(OR(Granada!C19=0),"",Granada!C19)</f>
        <v>1305</v>
      </c>
      <c r="F19" s="127">
        <f>IF(OR(Huelva!C19=0),"",Huelva!C19)</f>
        <v>850</v>
      </c>
      <c r="G19" s="127">
        <f>IF(OR(Jaén!C19=0),"",Jaén!C19)</f>
        <v>336</v>
      </c>
      <c r="H19" s="127">
        <f>IF(OR(Málaga!C19=0),"",Málaga!C19)</f>
        <v>1479</v>
      </c>
      <c r="I19" s="127">
        <f>IF(OR(Sevilla!C19=0),"",Sevilla!C19)</f>
        <v>11422</v>
      </c>
      <c r="J19" s="128">
        <f>IF(OR(Andalucía!C19=0),"",Andalucía!C19)</f>
        <v>19748</v>
      </c>
    </row>
    <row r="20" spans="1:10" ht="12.75">
      <c r="A20" s="61" t="s">
        <v>29</v>
      </c>
      <c r="B20" s="127">
        <f>IF(OR(Almería!C20=0),"",Almería!C20)</f>
        <v>0.01</v>
      </c>
      <c r="C20" s="127">
        <f>IF(OR(Cádiz!C20=0),"",Cádiz!C20)</f>
        <v>0.01</v>
      </c>
      <c r="D20" s="127">
        <f>IF(OR(Córdoba!C20=0),"",Córdoba!C20)</f>
        <v>0.01</v>
      </c>
      <c r="E20" s="127">
        <f>IF(OR(Granada!C20=0),"",Granada!C20)</f>
        <v>36</v>
      </c>
      <c r="F20" s="127">
        <f>IF(OR(Huelva!C20=0),"",Huelva!C20)</f>
        <v>0.01</v>
      </c>
      <c r="G20" s="127">
        <f>IF(OR(Jaén!C20=0),"",Jaén!C20)</f>
        <v>7</v>
      </c>
      <c r="H20" s="127">
        <f>IF(OR(Málaga!C20=0),"",Málaga!C20)</f>
        <v>0.01</v>
      </c>
      <c r="I20" s="127">
        <f>IF(OR(Sevilla!C20=0),"",Sevilla!C20)</f>
        <v>2</v>
      </c>
      <c r="J20" s="128">
        <f>IF(OR(Andalucía!C20=0),"",Andalucía!C20)</f>
        <v>45.05</v>
      </c>
    </row>
    <row r="21" spans="1:10" ht="12.75">
      <c r="A21" s="61" t="s">
        <v>30</v>
      </c>
      <c r="B21" s="127">
        <f>IF(OR(Almería!C21=0),"",Almería!C21)</f>
        <v>29</v>
      </c>
      <c r="C21" s="127">
        <f>IF(OR(Cádiz!C21=0),"",Cádiz!C21)</f>
        <v>6500</v>
      </c>
      <c r="D21" s="127">
        <f>IF(OR(Córdoba!C21=0),"",Córdoba!C21)</f>
        <v>6735</v>
      </c>
      <c r="E21" s="127">
        <f>IF(OR(Granada!C21=0),"",Granada!C21)</f>
        <v>510</v>
      </c>
      <c r="F21" s="127">
        <f>IF(OR(Huelva!C21=0),"",Huelva!C21)</f>
        <v>1200</v>
      </c>
      <c r="G21" s="127">
        <f>IF(OR(Jaén!C21=0),"",Jaén!C21)</f>
        <v>415</v>
      </c>
      <c r="H21" s="127">
        <f>IF(OR(Málaga!C21=0),"",Málaga!C21)</f>
        <v>3300</v>
      </c>
      <c r="I21" s="127">
        <f>IF(OR(Sevilla!C21=0),"",Sevilla!C21)</f>
        <v>14250</v>
      </c>
      <c r="J21" s="128">
        <f>IF(OR(Andalucía!C21=0),"",Andalucía!C21)</f>
        <v>32939</v>
      </c>
    </row>
    <row r="22" spans="1:10" ht="12.75">
      <c r="A22" s="61" t="s">
        <v>31</v>
      </c>
      <c r="B22" s="127">
        <f>IF(OR(Almería!C22=0),"",Almería!C22)</f>
        <v>16</v>
      </c>
      <c r="C22" s="127">
        <f>IF(OR(Cádiz!C22=0),"",Cádiz!C22)</f>
        <v>1438</v>
      </c>
      <c r="D22" s="127">
        <f>IF(OR(Córdoba!C22=0),"",Córdoba!C22)</f>
        <v>5564</v>
      </c>
      <c r="E22" s="127">
        <f>IF(OR(Granada!C22=0),"",Granada!C22)</f>
        <v>1558</v>
      </c>
      <c r="F22" s="127">
        <f>IF(OR(Huelva!C22=0),"",Huelva!C22)</f>
        <v>120</v>
      </c>
      <c r="G22" s="127">
        <f>IF(OR(Jaén!C22=0),"",Jaén!C22)</f>
        <v>344</v>
      </c>
      <c r="H22" s="127">
        <f>IF(OR(Málaga!C22=0),"",Málaga!C22)</f>
        <v>1500</v>
      </c>
      <c r="I22" s="127">
        <f>IF(OR(Sevilla!C22=0),"",Sevilla!C22)</f>
        <v>4632</v>
      </c>
      <c r="J22" s="128">
        <f>IF(OR(Andalucía!C22=0),"",Andalucía!C22)</f>
        <v>15172</v>
      </c>
    </row>
    <row r="23" spans="1:10" ht="12.75">
      <c r="A23" s="61" t="s">
        <v>32</v>
      </c>
      <c r="B23" s="127">
        <f>IF(OR(Almería!C23=0),"",Almería!C23)</f>
        <v>31</v>
      </c>
      <c r="C23" s="127">
        <f>IF(OR(Cádiz!C23=0),"",Cádiz!C23)</f>
        <v>1530</v>
      </c>
      <c r="D23" s="127">
        <f>IF(OR(Córdoba!C23=0),"",Córdoba!C23)</f>
        <v>395</v>
      </c>
      <c r="E23" s="127">
        <f>IF(OR(Granada!C23=0),"",Granada!C23)</f>
        <v>1181</v>
      </c>
      <c r="F23" s="127">
        <f>IF(OR(Huelva!C23=0),"",Huelva!C23)</f>
        <v>0.01</v>
      </c>
      <c r="G23" s="127">
        <f>IF(OR(Jaén!C23=0),"",Jaén!C23)</f>
        <v>379</v>
      </c>
      <c r="H23" s="127">
        <f>IF(OR(Málaga!C23=0),"",Málaga!C23)</f>
        <v>2340</v>
      </c>
      <c r="I23" s="127">
        <f>IF(OR(Sevilla!C23=0),"",Sevilla!C23)</f>
        <v>592</v>
      </c>
      <c r="J23" s="128">
        <f>IF(OR(Andalucía!C23=0),"",Andalucía!C23)</f>
        <v>6448.01</v>
      </c>
    </row>
    <row r="24" spans="1:10" ht="12.75">
      <c r="A24" s="61" t="s">
        <v>33</v>
      </c>
      <c r="B24" s="127">
        <f>IF(OR(Almería!C24=0),"",Almería!C24)</f>
        <v>217</v>
      </c>
      <c r="C24" s="127">
        <f>IF(OR(Cádiz!C24=0),"",Cádiz!C24)</f>
        <v>0.01</v>
      </c>
      <c r="D24" s="127">
        <f>IF(OR(Córdoba!C24=0),"",Córdoba!C24)</f>
        <v>31</v>
      </c>
      <c r="E24" s="127">
        <f>IF(OR(Granada!C24=0),"",Granada!C24)</f>
        <v>405</v>
      </c>
      <c r="F24" s="127">
        <f>IF(OR(Huelva!C24=0),"",Huelva!C24)</f>
        <v>0.01</v>
      </c>
      <c r="G24" s="127">
        <f>IF(OR(Jaén!C24=0),"",Jaén!C24)</f>
        <v>26</v>
      </c>
      <c r="H24" s="127">
        <f>IF(OR(Málaga!C24=0),"",Málaga!C24)</f>
        <v>125</v>
      </c>
      <c r="I24" s="127">
        <f>IF(OR(Sevilla!C24=0),"",Sevilla!C24)</f>
        <v>24</v>
      </c>
      <c r="J24" s="128">
        <f>IF(OR(Andalucía!C24=0),"",Andalucía!C24)</f>
        <v>828.02</v>
      </c>
    </row>
    <row r="25" spans="1:10" ht="12.75">
      <c r="A25" s="61" t="s">
        <v>34</v>
      </c>
      <c r="B25" s="127">
        <f>IF(OR(Almería!C25=0),"",Almería!C25)</f>
        <v>0.01</v>
      </c>
      <c r="C25" s="127">
        <f>IF(OR(Cádiz!C25=0),"",Cádiz!C25)</f>
        <v>40</v>
      </c>
      <c r="D25" s="127">
        <f>IF(OR(Córdoba!C25=0),"",Córdoba!C25)</f>
        <v>60</v>
      </c>
      <c r="E25" s="127">
        <f>IF(OR(Granada!C25=0),"",Granada!C25)</f>
        <v>0.01</v>
      </c>
      <c r="F25" s="127">
        <f>IF(OR(Huelva!C25=0),"",Huelva!C25)</f>
        <v>750</v>
      </c>
      <c r="G25" s="127">
        <f>IF(OR(Jaén!C25=0),"",Jaén!C25)</f>
        <v>0.01</v>
      </c>
      <c r="H25" s="127">
        <f>IF(OR(Málaga!C25=0),"",Málaga!C25)</f>
        <v>0.01</v>
      </c>
      <c r="I25" s="127">
        <f>IF(OR(Sevilla!C25=0),"",Sevilla!C25)</f>
        <v>743</v>
      </c>
      <c r="J25" s="128">
        <f>IF(OR(Andalucía!C25=0),"",Andalucía!C25)</f>
        <v>1593.04</v>
      </c>
    </row>
    <row r="26" spans="1:10" ht="1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IF(OR(Almería!C27=0),"",Almería!C27)</f>
        <v>431</v>
      </c>
      <c r="C27" s="127">
        <f>IF(OR(Cádiz!C27=0),"",Cádiz!C27)</f>
        <v>1930</v>
      </c>
      <c r="D27" s="127">
        <f>IF(OR(Córdoba!C27=0),"",Córdoba!C27)</f>
        <v>660.01</v>
      </c>
      <c r="E27" s="127">
        <f>IF(OR(Granada!C27=0),"",Granada!C27)</f>
        <v>753</v>
      </c>
      <c r="F27" s="127">
        <f>IF(OR(Huelva!C27=0),"",Huelva!C27)</f>
        <v>455</v>
      </c>
      <c r="G27" s="127">
        <f>IF(OR(Jaén!C27=0),"",Jaén!C27)</f>
        <v>60.01</v>
      </c>
      <c r="H27" s="127">
        <f>IF(OR(Málaga!C27=0),"",Málaga!C27)</f>
        <v>1280</v>
      </c>
      <c r="I27" s="127">
        <f>IF(OR(Sevilla!C27=0),"",Sevilla!C27)</f>
        <v>5369</v>
      </c>
      <c r="J27" s="128">
        <f>IF(OR(Andalucía!C27=0),"",Andalucía!C27)</f>
        <v>10938.02</v>
      </c>
    </row>
    <row r="28" spans="1:10" ht="12.75">
      <c r="A28" s="61" t="s">
        <v>37</v>
      </c>
      <c r="B28" s="127">
        <f>IF(OR(Almería!C28=0),"",Almería!C28)</f>
        <v>44</v>
      </c>
      <c r="C28" s="127">
        <f>IF(OR(Cádiz!C28=0),"",Cádiz!C28)</f>
        <v>500</v>
      </c>
      <c r="D28" s="127">
        <f>IF(OR(Córdoba!C28=0),"",Córdoba!C28)</f>
        <v>0.01</v>
      </c>
      <c r="E28" s="127">
        <f>IF(OR(Granada!C28=0),"",Granada!C28)</f>
        <v>102</v>
      </c>
      <c r="F28" s="127">
        <f>IF(OR(Huelva!C28=0),"",Huelva!C28)</f>
        <v>30</v>
      </c>
      <c r="G28" s="127">
        <f>IF(OR(Jaén!C28=0),"",Jaén!C28)</f>
        <v>0.01</v>
      </c>
      <c r="H28" s="127">
        <f>IF(OR(Málaga!C28=0),"",Málaga!C28)</f>
        <v>350</v>
      </c>
      <c r="I28" s="127">
        <f>IF(OR(Sevilla!C28=0),"",Sevilla!C28)</f>
        <v>183</v>
      </c>
      <c r="J28" s="128">
        <f>IF(OR(Andalucía!C28=0),"",Andalucía!C28)</f>
        <v>1209.02</v>
      </c>
    </row>
    <row r="29" spans="1:10" ht="12.75">
      <c r="A29" s="61" t="s">
        <v>38</v>
      </c>
      <c r="B29" s="127">
        <f>IF(OR(Almería!C29=0),"",Almería!C29)</f>
        <v>109</v>
      </c>
      <c r="C29" s="127">
        <f>IF(OR(Cádiz!C29=0),"",Cádiz!C29)</f>
        <v>948</v>
      </c>
      <c r="D29" s="127">
        <f>IF(OR(Córdoba!C29=0),"",Córdoba!C29)</f>
        <v>120</v>
      </c>
      <c r="E29" s="127">
        <f>IF(OR(Granada!C29=0),"",Granada!C29)</f>
        <v>48</v>
      </c>
      <c r="F29" s="127">
        <f>IF(OR(Huelva!C29=0),"",Huelva!C29)</f>
        <v>235</v>
      </c>
      <c r="G29" s="127">
        <f>IF(OR(Jaén!C29=0),"",Jaén!C29)</f>
        <v>5</v>
      </c>
      <c r="H29" s="127">
        <f>IF(OR(Málaga!C29=0),"",Málaga!C29)</f>
        <v>270</v>
      </c>
      <c r="I29" s="127">
        <f>IF(OR(Sevilla!C29=0),"",Sevilla!C29)</f>
        <v>4334</v>
      </c>
      <c r="J29" s="128">
        <f>IF(OR(Andalucía!C29=0),"",Andalucía!C29)</f>
        <v>6069</v>
      </c>
    </row>
    <row r="30" spans="1:10" ht="12.75">
      <c r="A30" s="61" t="s">
        <v>39</v>
      </c>
      <c r="B30" s="127">
        <f>IF(OR(Almería!C30=0),"",Almería!C30)</f>
        <v>215</v>
      </c>
      <c r="C30" s="127">
        <f>IF(OR(Cádiz!C30=0),"",Cádiz!C30)</f>
        <v>97</v>
      </c>
      <c r="D30" s="127">
        <f>IF(OR(Córdoba!C30=0),"",Córdoba!C30)</f>
        <v>455</v>
      </c>
      <c r="E30" s="127">
        <f>IF(OR(Granada!C30=0),"",Granada!C30)</f>
        <v>543</v>
      </c>
      <c r="F30" s="127">
        <f>IF(OR(Huelva!C30=0),"",Huelva!C30)</f>
        <v>120</v>
      </c>
      <c r="G30" s="127">
        <f>IF(OR(Jaén!C30=0),"",Jaén!C30)</f>
        <v>40</v>
      </c>
      <c r="H30" s="127">
        <f>IF(OR(Málaga!C30=0),"",Málaga!C30)</f>
        <v>415</v>
      </c>
      <c r="I30" s="127">
        <f>IF(OR(Sevilla!C30=0),"",Sevilla!C30)</f>
        <v>747</v>
      </c>
      <c r="J30" s="128">
        <f>IF(OR(Andalucía!C30=0),"",Andalucía!C30)</f>
        <v>2632</v>
      </c>
    </row>
    <row r="31" spans="1:10" ht="12.75">
      <c r="A31" s="61" t="s">
        <v>40</v>
      </c>
      <c r="B31" s="127">
        <f>IF(OR(Almería!C31=0),"",Almería!C31)</f>
        <v>63</v>
      </c>
      <c r="C31" s="127">
        <f>IF(OR(Cádiz!C31=0),"",Cádiz!C31)</f>
        <v>385</v>
      </c>
      <c r="D31" s="127">
        <f>IF(OR(Córdoba!C31=0),"",Córdoba!C31)</f>
        <v>85</v>
      </c>
      <c r="E31" s="127">
        <f>IF(OR(Granada!C31=0),"",Granada!C31)</f>
        <v>60</v>
      </c>
      <c r="F31" s="127">
        <f>IF(OR(Huelva!C31=0),"",Huelva!C31)</f>
        <v>70</v>
      </c>
      <c r="G31" s="127">
        <f>IF(OR(Jaén!C31=0),"",Jaén!C31)</f>
        <v>15</v>
      </c>
      <c r="H31" s="127">
        <f>IF(OR(Málaga!C31=0),"",Málaga!C31)</f>
        <v>245</v>
      </c>
      <c r="I31" s="127">
        <f>IF(OR(Sevilla!C31=0),"",Sevilla!C31)</f>
        <v>105</v>
      </c>
      <c r="J31" s="128">
        <f>IF(OR(Andalucía!C31=0),"",Andalucía!C31)</f>
        <v>1028</v>
      </c>
    </row>
    <row r="32" spans="1:10" ht="1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IF(OR(Almería!C33=0),"",Almería!C33)</f>
        <v>0.01</v>
      </c>
      <c r="C33" s="127">
        <f>IF(OR(Cádiz!C33=0),"",Cádiz!C33)</f>
        <v>1840</v>
      </c>
      <c r="D33" s="127">
        <f>IF(OR(Córdoba!C33=0),"",Córdoba!C33)</f>
        <v>30</v>
      </c>
      <c r="E33" s="127">
        <f>IF(OR(Granada!C33=0),"",Granada!C33)</f>
        <v>0.01</v>
      </c>
      <c r="F33" s="127">
        <f>IF(OR(Huelva!C33=0),"",Huelva!C33)</f>
        <v>11</v>
      </c>
      <c r="G33" s="127">
        <f>IF(OR(Jaén!C33=0),"",Jaén!C33)</f>
        <v>0.01</v>
      </c>
      <c r="H33" s="127">
        <f>IF(OR(Málaga!C33=0),"",Málaga!C33)</f>
        <v>0.01</v>
      </c>
      <c r="I33" s="127">
        <f>IF(OR(Sevilla!C33=0),"",Sevilla!C33)</f>
        <v>5372</v>
      </c>
      <c r="J33" s="128">
        <f>IF(OR(Andalucía!C33=0),"",Andalucía!C33)</f>
        <v>7253.04</v>
      </c>
    </row>
    <row r="34" spans="1:10" ht="12.75">
      <c r="A34" s="61" t="s">
        <v>43</v>
      </c>
      <c r="B34" s="127">
        <f>IF(OR(Almería!C34=0),"",Almería!C34)</f>
        <v>0.01</v>
      </c>
      <c r="C34" s="127">
        <f>IF(OR(Cádiz!C34=0),"",Cádiz!C34)</f>
        <v>13542</v>
      </c>
      <c r="D34" s="127">
        <f>IF(OR(Córdoba!C34=0),"",Córdoba!C34)</f>
        <v>4712</v>
      </c>
      <c r="E34" s="127">
        <f>IF(OR(Granada!C34=0),"",Granada!C34)</f>
        <v>0.01</v>
      </c>
      <c r="F34" s="127">
        <f>IF(OR(Huelva!C34=0),"",Huelva!C34)</f>
        <v>385</v>
      </c>
      <c r="G34" s="127">
        <f>IF(OR(Jaén!C34=0),"",Jaén!C34)</f>
        <v>4657</v>
      </c>
      <c r="H34" s="127">
        <f>IF(OR(Málaga!C34=0),"",Málaga!C34)</f>
        <v>0.01</v>
      </c>
      <c r="I34" s="127">
        <f>IF(OR(Sevilla!C34=0),"",Sevilla!C34)</f>
        <v>38975</v>
      </c>
      <c r="J34" s="128">
        <f>IF(OR(Andalucía!C34=0),"",Andalucía!C34)</f>
        <v>62271.03</v>
      </c>
    </row>
    <row r="35" spans="1:10" ht="12.75">
      <c r="A35" s="61" t="s">
        <v>44</v>
      </c>
      <c r="B35" s="127">
        <f>IF(OR(Almería!C35=0),"",Almería!C35)</f>
        <v>58</v>
      </c>
      <c r="C35" s="127">
        <f>IF(OR(Cádiz!C35=0),"",Cádiz!C35)</f>
        <v>61700</v>
      </c>
      <c r="D35" s="127">
        <f>IF(OR(Córdoba!C35=0),"",Córdoba!C35)</f>
        <v>37102</v>
      </c>
      <c r="E35" s="127">
        <f>IF(OR(Granada!C35=0),"",Granada!C35)</f>
        <v>1028</v>
      </c>
      <c r="F35" s="127">
        <f>IF(OR(Huelva!C35=0),"",Huelva!C35)</f>
        <v>15773</v>
      </c>
      <c r="G35" s="127">
        <f>IF(OR(Jaén!C35=0),"",Jaén!C35)</f>
        <v>671</v>
      </c>
      <c r="H35" s="127">
        <f>IF(OR(Málaga!C35=0),"",Málaga!C35)</f>
        <v>2750</v>
      </c>
      <c r="I35" s="127">
        <f>IF(OR(Sevilla!C35=0),"",Sevilla!C35)</f>
        <v>110741</v>
      </c>
      <c r="J35" s="128">
        <f>IF(OR(Andalucía!C35=0),"",Andalucía!C35)</f>
        <v>229823</v>
      </c>
    </row>
    <row r="36" spans="1:10" ht="12.75">
      <c r="A36" s="61" t="s">
        <v>45</v>
      </c>
      <c r="B36" s="127">
        <f>IF(OR(Almería!C36=0),"",Almería!C36)</f>
        <v>0.01</v>
      </c>
      <c r="C36" s="127">
        <f>IF(OR(Cádiz!C36=0),"",Cádiz!C36)</f>
        <v>0.01</v>
      </c>
      <c r="D36" s="127">
        <f>IF(OR(Córdoba!C36=0),"",Córdoba!C36)</f>
        <v>13</v>
      </c>
      <c r="E36" s="127">
        <f>IF(OR(Granada!C36=0),"",Granada!C36)</f>
        <v>1</v>
      </c>
      <c r="F36" s="127">
        <f>IF(OR(Huelva!C36=0),"",Huelva!C36)</f>
        <v>0.01</v>
      </c>
      <c r="G36" s="127">
        <f>IF(OR(Jaén!C36=0),"",Jaén!C36)</f>
        <v>0.01</v>
      </c>
      <c r="H36" s="127">
        <f>IF(OR(Málaga!C36=0),"",Málaga!C36)</f>
        <v>0.01</v>
      </c>
      <c r="I36" s="127">
        <f>IF(OR(Sevilla!C36=0),"",Sevilla!C36)</f>
        <v>5</v>
      </c>
      <c r="J36" s="128">
        <f>IF(OR(Andalucía!C36=0),"",Andalucía!C36)</f>
        <v>19.049999999999997</v>
      </c>
    </row>
    <row r="37" spans="1:10" ht="12.75">
      <c r="A37" s="61" t="s">
        <v>46</v>
      </c>
      <c r="B37" s="127">
        <f>IF(OR(Almería!C37=0),"",Almería!C37)</f>
        <v>64</v>
      </c>
      <c r="C37" s="127">
        <f>IF(OR(Cádiz!C37=0),"",Cádiz!C37)</f>
        <v>196</v>
      </c>
      <c r="D37" s="127">
        <f>IF(OR(Córdoba!C37=0),"",Córdoba!C37)</f>
        <v>172</v>
      </c>
      <c r="E37" s="127">
        <f>IF(OR(Granada!C37=0),"",Granada!C37)</f>
        <v>13</v>
      </c>
      <c r="F37" s="127">
        <f>IF(OR(Huelva!C37=0),"",Huelva!C37)</f>
      </c>
      <c r="G37" s="127">
        <f>IF(OR(Jaén!C37=0),"",Jaén!C37)</f>
      </c>
      <c r="H37" s="127">
        <f>IF(OR(Málaga!C37=0),"",Málaga!C37)</f>
        <v>425</v>
      </c>
      <c r="I37" s="127">
        <f>IF(OR(Sevilla!C37=0),"",Sevilla!C37)</f>
        <v>508</v>
      </c>
      <c r="J37" s="128">
        <f>IF(OR(Andalucía!C37=0),"",Andalucía!C37)</f>
      </c>
    </row>
    <row r="38" spans="1:10" ht="12.75">
      <c r="A38" s="61" t="s">
        <v>47</v>
      </c>
      <c r="B38" s="127">
        <f>IF(OR(Almería!C38=0),"",Almería!C38)</f>
        <v>0.01</v>
      </c>
      <c r="C38" s="127">
        <f>IF(OR(Cádiz!C38=0),"",Cádiz!C38)</f>
        <v>1267</v>
      </c>
      <c r="D38" s="127">
        <f>IF(OR(Córdoba!C38=0),"",Córdoba!C38)</f>
        <v>4665</v>
      </c>
      <c r="E38" s="127">
        <f>IF(OR(Granada!C38=0),"",Granada!C38)</f>
        <v>49</v>
      </c>
      <c r="F38" s="127">
        <f>IF(OR(Huelva!C38=0),"",Huelva!C38)</f>
        <v>786</v>
      </c>
      <c r="G38" s="127">
        <f>IF(OR(Jaén!C38=0),"",Jaén!C38)</f>
        <v>49</v>
      </c>
      <c r="H38" s="127">
        <f>IF(OR(Málaga!C38=0),"",Málaga!C38)</f>
        <v>250</v>
      </c>
      <c r="I38" s="127">
        <f>IF(OR(Sevilla!C38=0),"",Sevilla!C38)</f>
        <v>9069</v>
      </c>
      <c r="J38" s="128">
        <f>IF(OR(Andalucía!C38=0),"",Andalucía!C38)</f>
        <v>16135.01</v>
      </c>
    </row>
    <row r="39" spans="1:10" ht="12.75">
      <c r="A39" s="61" t="s">
        <v>48</v>
      </c>
      <c r="B39" s="127">
        <f>IF(OR(Almería!C39=0),"",Almería!C39)</f>
        <v>0.01</v>
      </c>
      <c r="C39" s="127">
        <f>IF(OR(Cádiz!C39=0),"",Cádiz!C39)</f>
        <v>0.01</v>
      </c>
      <c r="D39" s="127">
        <f>IF(OR(Córdoba!C39=0),"",Córdoba!C39)</f>
        <v>0.01</v>
      </c>
      <c r="E39" s="127">
        <f>IF(OR(Granada!C39=0),"",Granada!C39)</f>
        <v>120</v>
      </c>
      <c r="F39" s="127">
        <f>IF(OR(Huelva!C39=0),"",Huelva!C39)</f>
        <v>0.01</v>
      </c>
      <c r="G39" s="127">
        <f>IF(OR(Jaén!C39=0),"",Jaén!C39)</f>
        <v>0.01</v>
      </c>
      <c r="H39" s="127">
        <f>IF(OR(Málaga!C39=0),"",Málaga!C39)</f>
        <v>0.01</v>
      </c>
      <c r="I39" s="127">
        <f>IF(OR(Sevilla!C39=0),"",Sevilla!C39)</f>
        <v>1</v>
      </c>
      <c r="J39" s="128">
        <f>IF(OR(Andalucía!C39=0),"",Andalucía!C39)</f>
        <v>121.06000000000002</v>
      </c>
    </row>
    <row r="40" spans="1:10" ht="1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IF(OR(Almería!C41=0),"",Almería!C41)</f>
        <v>11</v>
      </c>
      <c r="C41" s="127">
        <f>IF(OR(Cádiz!C41=0),"",Cádiz!C41)</f>
        <v>300</v>
      </c>
      <c r="D41" s="127">
        <f>IF(OR(Córdoba!C41=0),"",Córdoba!C41)</f>
        <v>130</v>
      </c>
      <c r="E41" s="127">
        <f>IF(OR(Granada!C41=0),"",Granada!C41)</f>
        <v>523</v>
      </c>
      <c r="F41" s="127">
        <f>IF(OR(Huelva!C41=0),"",Huelva!C41)</f>
        <v>122</v>
      </c>
      <c r="G41" s="127">
        <f>IF(OR(Jaén!C41=0),"",Jaén!C41)</f>
        <v>165</v>
      </c>
      <c r="H41" s="127">
        <f>IF(OR(Málaga!C41=0),"",Málaga!C41)</f>
        <v>45</v>
      </c>
      <c r="I41" s="127">
        <f>IF(OR(Sevilla!C41=0),"",Sevilla!C41)</f>
        <v>371</v>
      </c>
      <c r="J41" s="128">
        <f>IF(OR(Andalucía!C41=0),"",Andalucía!C41)</f>
        <v>1667</v>
      </c>
    </row>
    <row r="42" spans="1:10" ht="12.75">
      <c r="A42" s="61" t="s">
        <v>51</v>
      </c>
      <c r="B42" s="127">
        <f>IF(OR(Almería!C42=0),"",Almería!C42)</f>
        <v>89</v>
      </c>
      <c r="C42" s="127">
        <f>IF(OR(Cádiz!C42=0),"",Cádiz!C42)</f>
        <v>1717</v>
      </c>
      <c r="D42" s="127">
        <f>IF(OR(Córdoba!C42=0),"",Córdoba!C42)</f>
        <v>975</v>
      </c>
      <c r="E42" s="127">
        <f>IF(OR(Granada!C42=0),"",Granada!C42)</f>
        <v>2465</v>
      </c>
      <c r="F42" s="127">
        <f>IF(OR(Huelva!C42=0),"",Huelva!C42)</f>
        <v>150</v>
      </c>
      <c r="G42" s="127">
        <f>IF(OR(Jaén!C42=0),"",Jaén!C42)</f>
        <v>766</v>
      </c>
      <c r="H42" s="127">
        <f>IF(OR(Málaga!C42=0),"",Málaga!C42)</f>
        <v>430</v>
      </c>
      <c r="I42" s="127">
        <f>IF(OR(Sevilla!C42=0),"",Sevilla!C42)</f>
        <v>4538</v>
      </c>
      <c r="J42" s="128">
        <f>IF(OR(Andalucía!C42=0),"",Andalucía!C42)</f>
        <v>11130</v>
      </c>
    </row>
    <row r="43" spans="1:10" ht="12.75">
      <c r="A43" s="61" t="s">
        <v>52</v>
      </c>
      <c r="B43" s="127">
        <f>IF(OR(Almería!C43=0),"",Almería!C43)</f>
        <v>50</v>
      </c>
      <c r="C43" s="127">
        <f>IF(OR(Cádiz!C43=0),"",Cádiz!C43)</f>
        <v>11</v>
      </c>
      <c r="D43" s="127">
        <f>IF(OR(Córdoba!C43=0),"",Córdoba!C43)</f>
        <v>495</v>
      </c>
      <c r="E43" s="127">
        <f>IF(OR(Granada!C43=0),"",Granada!C43)</f>
        <v>387</v>
      </c>
      <c r="F43" s="127">
        <f>IF(OR(Huelva!C43=0),"",Huelva!C43)</f>
        <v>350</v>
      </c>
      <c r="G43" s="127">
        <f>IF(OR(Jaén!C43=0),"",Jaén!C43)</f>
        <v>271</v>
      </c>
      <c r="H43" s="127">
        <f>IF(OR(Málaga!C43=0),"",Málaga!C43)</f>
        <v>760</v>
      </c>
      <c r="I43" s="127">
        <f>IF(OR(Sevilla!C43=0),"",Sevilla!C43)</f>
        <v>1869</v>
      </c>
      <c r="J43" s="128">
        <f>IF(OR(Andalucía!C43=0),"",Andalucía!C43)</f>
        <v>4193</v>
      </c>
    </row>
    <row r="44" spans="1:10" ht="1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IF(OR(Almería!C45=0),"",Almería!C45)</f>
      </c>
      <c r="C45" s="127">
        <f>IF(OR(Cádiz!C45=0),"",Cádiz!C45)</f>
      </c>
      <c r="D45" s="127">
        <f>IF(OR(Córdoba!C45=0),"",Córdoba!C45)</f>
      </c>
      <c r="E45" s="127">
        <f>IF(OR(Granada!C45=0),"",Granada!C45)</f>
      </c>
      <c r="F45" s="127">
        <f>IF(OR(Huelva!C45=0),"",Huelva!C45)</f>
      </c>
      <c r="G45" s="127">
        <f>IF(OR(Jaén!C45=0),"",Jaén!C45)</f>
      </c>
      <c r="H45" s="127">
        <f>IF(OR(Málaga!C45=0),"",Málaga!C45)</f>
      </c>
      <c r="I45" s="127">
        <f>IF(OR(Sevilla!C45=0),"",Sevilla!C45)</f>
      </c>
      <c r="J45" s="128">
        <f>IF(OR(Andalucía!C45=0),"",Andalucía!C45)</f>
      </c>
    </row>
    <row r="46" spans="1:10" ht="12.75">
      <c r="A46" s="61" t="s">
        <v>55</v>
      </c>
      <c r="B46" s="127">
        <f>IF(OR(Almería!C46=0),"",Almería!C46)</f>
        <v>570</v>
      </c>
      <c r="C46" s="127">
        <f>IF(OR(Cádiz!C46=0),"",Cádiz!C46)</f>
        <v>340</v>
      </c>
      <c r="D46" s="127">
        <f>IF(OR(Córdoba!C46=0),"",Córdoba!C46)</f>
        <v>0.01</v>
      </c>
      <c r="E46" s="127">
        <f>IF(OR(Granada!C46=0),"",Granada!C46)</f>
        <v>1324</v>
      </c>
      <c r="F46" s="127">
        <f>IF(OR(Huelva!C46=0),"",Huelva!C46)</f>
        <v>0.01</v>
      </c>
      <c r="G46" s="127">
        <f>IF(OR(Jaén!C46=0),"",Jaén!C46)</f>
        <v>0.01</v>
      </c>
      <c r="H46" s="127">
        <f>IF(OR(Málaga!C46=0),"",Málaga!C46)</f>
        <v>0.01</v>
      </c>
      <c r="I46" s="127">
        <f>IF(OR(Sevilla!C46=0),"",Sevilla!C46)</f>
        <v>81</v>
      </c>
      <c r="J46" s="128">
        <f>IF(OR(Andalucía!C46=0),"",Andalucía!C46)</f>
        <v>2315.040000000001</v>
      </c>
    </row>
    <row r="47" spans="1:10" ht="12.75">
      <c r="A47" s="61" t="s">
        <v>56</v>
      </c>
      <c r="B47" s="127">
        <f>IF(OR(Almería!C47=0),"",Almería!C47)</f>
        <v>50</v>
      </c>
      <c r="C47" s="127">
        <f>IF(OR(Cádiz!C47=0),"",Cádiz!C47)</f>
        <v>403</v>
      </c>
      <c r="D47" s="127">
        <f>IF(OR(Córdoba!C47=0),"",Córdoba!C47)</f>
        <v>285</v>
      </c>
      <c r="E47" s="127">
        <f>IF(OR(Granada!C47=0),"",Granada!C47)</f>
        <v>6446</v>
      </c>
      <c r="F47" s="127">
        <f>IF(OR(Huelva!C47=0),"",Huelva!C47)</f>
        <v>41</v>
      </c>
      <c r="G47" s="127">
        <f>IF(OR(Jaén!C47=0),"",Jaén!C47)</f>
        <v>575</v>
      </c>
      <c r="H47" s="127">
        <f>IF(OR(Málaga!C47=0),"",Málaga!C47)</f>
        <v>700</v>
      </c>
      <c r="I47" s="127">
        <f>IF(OR(Sevilla!C47=0),"",Sevilla!C47)</f>
        <v>721</v>
      </c>
      <c r="J47" s="128">
        <f>IF(OR(Andalucía!C47=0),"",Andalucía!C47)</f>
        <v>9221</v>
      </c>
    </row>
    <row r="48" spans="1:10" ht="12.75">
      <c r="A48" s="61" t="s">
        <v>57</v>
      </c>
      <c r="B48" s="127">
        <f>IF(OR(Almería!C48=0),"",Almería!C48)</f>
        <v>60</v>
      </c>
      <c r="C48" s="127">
        <f>IF(OR(Cádiz!C48=0),"",Cádiz!C48)</f>
        <v>14</v>
      </c>
      <c r="D48" s="127">
        <f>IF(OR(Córdoba!C48=0),"",Córdoba!C48)</f>
        <v>0.01</v>
      </c>
      <c r="E48" s="127">
        <f>IF(OR(Granada!C48=0),"",Granada!C48)</f>
        <v>68</v>
      </c>
      <c r="F48" s="127">
        <f>IF(OR(Huelva!C48=0),"",Huelva!C48)</f>
        <v>0.01</v>
      </c>
      <c r="G48" s="127">
        <f>IF(OR(Jaén!C48=0),"",Jaén!C48)</f>
        <v>0.01</v>
      </c>
      <c r="H48" s="127">
        <f>IF(OR(Málaga!C48=0),"",Málaga!C48)</f>
      </c>
      <c r="I48" s="127">
        <f>IF(OR(Sevilla!C48=0),"",Sevilla!C48)</f>
        <v>2</v>
      </c>
      <c r="J48" s="128">
        <f>IF(OR(Andalucía!C48=0),"",Andalucía!C48)</f>
      </c>
    </row>
    <row r="49" spans="1:10" ht="12.75">
      <c r="A49" s="64" t="s">
        <v>58</v>
      </c>
      <c r="B49" s="127">
        <f>IF(OR(Almería!C49=0),"",Almería!C49)</f>
        <v>7191</v>
      </c>
      <c r="C49" s="127">
        <f>IF(OR(Cádiz!C49=0),"",Cádiz!C49)</f>
        <v>80</v>
      </c>
      <c r="D49" s="127">
        <f>IF(OR(Córdoba!C49=0),"",Córdoba!C49)</f>
        <v>235</v>
      </c>
      <c r="E49" s="127">
        <f>IF(OR(Granada!C49=0),"",Granada!C49)</f>
        <v>3959</v>
      </c>
      <c r="F49" s="127">
        <f>IF(OR(Huelva!C49=0),"",Huelva!C49)</f>
        <v>235</v>
      </c>
      <c r="G49" s="127">
        <f>IF(OR(Jaén!C49=0),"",Jaén!C49)</f>
        <v>9</v>
      </c>
      <c r="H49" s="127">
        <f>IF(OR(Málaga!C49=0),"",Málaga!C49)</f>
        <v>230</v>
      </c>
      <c r="I49" s="127">
        <f>IF(OR(Sevilla!C49=0),"",Sevilla!C49)</f>
        <v>103</v>
      </c>
      <c r="J49" s="128">
        <f>IF(OR(Andalucía!C49=0),"",Andalucía!C49)</f>
        <v>12042</v>
      </c>
    </row>
    <row r="50" spans="1:10" ht="12.75">
      <c r="A50" s="64" t="s">
        <v>59</v>
      </c>
      <c r="B50" s="127">
        <f>IF(OR(Almería!C50=0),"",Almería!C50)</f>
        <v>184</v>
      </c>
      <c r="C50" s="127">
        <f>IF(OR(Cádiz!C50=0),"",Cádiz!C50)</f>
        <v>6</v>
      </c>
      <c r="D50" s="127">
        <f>IF(OR(Córdoba!C50=0),"",Córdoba!C50)</f>
        <v>25</v>
      </c>
      <c r="E50" s="127">
        <f>IF(OR(Granada!C50=0),"",Granada!C50)</f>
        <v>399</v>
      </c>
      <c r="F50" s="127">
        <f>IF(OR(Huelva!C50=0),"",Huelva!C50)</f>
        <v>0.01</v>
      </c>
      <c r="G50" s="127">
        <f>IF(OR(Jaén!C50=0),"",Jaén!C50)</f>
        <v>2</v>
      </c>
      <c r="H50" s="127">
        <f>IF(OR(Málaga!C50=0),"",Málaga!C50)</f>
        <v>10</v>
      </c>
      <c r="I50" s="127">
        <f>IF(OR(Sevilla!C50=0),"",Sevilla!C50)</f>
        <v>2</v>
      </c>
      <c r="J50" s="128">
        <f>IF(OR(Andalucía!C50=0),"",Andalucía!C50)</f>
        <v>628.01</v>
      </c>
    </row>
    <row r="51" spans="1:10" ht="12.75">
      <c r="A51" s="64" t="s">
        <v>60</v>
      </c>
      <c r="B51" s="127">
        <f>IF(OR(Almería!C51=0),"",Almería!C51)</f>
        <v>365</v>
      </c>
      <c r="C51" s="127">
        <f>IF(OR(Cádiz!C51=0),"",Cádiz!C51)</f>
        <v>50</v>
      </c>
      <c r="D51" s="127">
        <f>IF(OR(Córdoba!C51=0),"",Córdoba!C51)</f>
        <v>100</v>
      </c>
      <c r="E51" s="127">
        <f>IF(OR(Granada!C51=0),"",Granada!C51)</f>
        <v>146</v>
      </c>
      <c r="F51" s="127">
        <f>IF(OR(Huelva!C51=0),"",Huelva!C51)</f>
        <v>0.01</v>
      </c>
      <c r="G51" s="127">
        <f>IF(OR(Jaén!C51=0),"",Jaén!C51)</f>
        <v>2</v>
      </c>
      <c r="H51" s="127">
        <f>IF(OR(Málaga!C51=0),"",Málaga!C51)</f>
        <v>18</v>
      </c>
      <c r="I51" s="127">
        <f>IF(OR(Sevilla!C51=0),"",Sevilla!C51)</f>
        <v>507</v>
      </c>
      <c r="J51" s="128">
        <f>IF(OR(Andalucía!C51=0),"",Andalucía!C51)</f>
        <v>1188.01</v>
      </c>
    </row>
    <row r="52" spans="1:10" ht="12.75">
      <c r="A52" s="64" t="s">
        <v>61</v>
      </c>
      <c r="B52" s="127">
        <f>IF(OR(Almería!C52=0),"",Almería!C52)</f>
        <v>0.01</v>
      </c>
      <c r="C52" s="127">
        <f>IF(OR(Cádiz!C52=0),"",Cádiz!C52)</f>
        <v>0.01</v>
      </c>
      <c r="D52" s="127">
        <f>IF(OR(Córdoba!C52=0),"",Córdoba!C52)</f>
        <v>0.01</v>
      </c>
      <c r="E52" s="127">
        <f>IF(OR(Granada!C52=0),"",Granada!C52)</f>
        <v>0.01</v>
      </c>
      <c r="F52" s="127">
        <f>IF(OR(Huelva!C52=0),"",Huelva!C52)</f>
        <v>0.01</v>
      </c>
      <c r="G52" s="127">
        <f>IF(OR(Jaén!C52=0),"",Jaén!C52)</f>
        <v>0.01</v>
      </c>
      <c r="H52" s="127">
        <f>IF(OR(Málaga!C52=0),"",Málaga!C52)</f>
        <v>0.01</v>
      </c>
      <c r="I52" s="127">
        <f>IF(OR(Sevilla!C52=0),"",Sevilla!C52)</f>
        <v>0.01</v>
      </c>
      <c r="J52" s="128">
        <f>IF(OR(Andalucía!C52=0),"",Andalucía!C52)</f>
        <v>0.08</v>
      </c>
    </row>
    <row r="53" spans="1:10" ht="12.75">
      <c r="A53" s="61" t="s">
        <v>62</v>
      </c>
      <c r="B53" s="127">
        <f>IF(OR(Almería!C53=0),"",Almería!C53)</f>
        <v>8309</v>
      </c>
      <c r="C53" s="127">
        <f>IF(OR(Cádiz!C53=0),"",Cádiz!C53)</f>
        <v>160</v>
      </c>
      <c r="D53" s="127">
        <f>IF(OR(Córdoba!C53=0),"",Córdoba!C53)</f>
        <v>390</v>
      </c>
      <c r="E53" s="127">
        <f>IF(OR(Granada!C53=0),"",Granada!C53)</f>
        <v>448</v>
      </c>
      <c r="F53" s="127">
        <f>IF(OR(Huelva!C53=0),"",Huelva!C53)</f>
        <v>190</v>
      </c>
      <c r="G53" s="127">
        <f>IF(OR(Jaén!C53=0),"",Jaén!C53)</f>
        <v>17</v>
      </c>
      <c r="H53" s="127">
        <f>IF(OR(Málaga!C53=0),"",Málaga!C53)</f>
        <v>100</v>
      </c>
      <c r="I53" s="127">
        <f>IF(OR(Sevilla!C53=0),"",Sevilla!C53)</f>
        <v>889</v>
      </c>
      <c r="J53" s="128">
        <f>IF(OR(Andalucía!C53=0),"",Andalucía!C53)</f>
        <v>10503</v>
      </c>
    </row>
    <row r="54" spans="1:10" ht="12.75">
      <c r="A54" s="61" t="s">
        <v>63</v>
      </c>
      <c r="B54" s="127">
        <f>IF(OR(Almería!C54=0),"",Almería!C54)</f>
        <v>2339</v>
      </c>
      <c r="C54" s="127">
        <f>IF(OR(Cádiz!C54=0),"",Cádiz!C54)</f>
        <v>195</v>
      </c>
      <c r="D54" s="127">
        <f>IF(OR(Córdoba!C54=0),"",Córdoba!C54)</f>
        <v>355</v>
      </c>
      <c r="E54" s="127">
        <f>IF(OR(Granada!C54=0),"",Granada!C54)</f>
        <v>237</v>
      </c>
      <c r="F54" s="127">
        <f>IF(OR(Huelva!C54=0),"",Huelva!C54)</f>
        <v>160</v>
      </c>
      <c r="G54" s="127">
        <f>IF(OR(Jaén!C54=0),"",Jaén!C54)</f>
        <v>18</v>
      </c>
      <c r="H54" s="127">
        <f>IF(OR(Málaga!C54=0),"",Málaga!C54)</f>
        <v>470</v>
      </c>
      <c r="I54" s="127">
        <f>IF(OR(Sevilla!C54=0),"",Sevilla!C54)</f>
        <v>322</v>
      </c>
      <c r="J54" s="128">
        <f>IF(OR(Andalucía!C54=0),"",Andalucía!C54)</f>
        <v>4096</v>
      </c>
    </row>
    <row r="55" spans="1:10" ht="12.75">
      <c r="A55" s="61" t="s">
        <v>64</v>
      </c>
      <c r="B55" s="127">
        <f>IF(OR(Almería!C55=0),"",Almería!C55)</f>
        <v>35</v>
      </c>
      <c r="C55" s="127">
        <f>IF(OR(Cádiz!C55=0),"",Cádiz!C55)</f>
        <v>70</v>
      </c>
      <c r="D55" s="127">
        <f>IF(OR(Córdoba!C55=0),"",Córdoba!C55)</f>
        <v>30</v>
      </c>
      <c r="E55" s="127">
        <f>IF(OR(Granada!C55=0),"",Granada!C55)</f>
        <v>57</v>
      </c>
      <c r="F55" s="127">
        <f>IF(OR(Huelva!C55=0),"",Huelva!C55)</f>
        <v>40</v>
      </c>
      <c r="G55" s="127">
        <f>IF(OR(Jaén!C55=0),"",Jaén!C55)</f>
        <v>0.01</v>
      </c>
      <c r="H55" s="127">
        <f>IF(OR(Málaga!C55=0),"",Málaga!C55)</f>
        <v>13</v>
      </c>
      <c r="I55" s="127">
        <f>IF(OR(Sevilla!C55=0),"",Sevilla!C55)</f>
        <v>139</v>
      </c>
      <c r="J55" s="128">
        <f>IF(OR(Andalucía!C55=0),"",Andalucía!C55)</f>
        <v>384.01</v>
      </c>
    </row>
    <row r="56" spans="1:10" ht="12.75">
      <c r="A56" s="17" t="s">
        <v>65</v>
      </c>
      <c r="B56" s="127">
        <f>IF(OR(Almería!C56=0),"",Almería!C56)</f>
        <v>7970</v>
      </c>
      <c r="C56" s="127">
        <f>IF(OR(Cádiz!C56=0),"",Cádiz!C56)</f>
        <v>205</v>
      </c>
      <c r="D56" s="127">
        <f>IF(OR(Córdoba!C56=0),"",Córdoba!C56)</f>
        <v>120.01</v>
      </c>
      <c r="E56" s="127">
        <f>IF(OR(Granada!C56=0),"",Granada!C56)</f>
        <v>502</v>
      </c>
      <c r="F56" s="127">
        <f>IF(OR(Huelva!C56=0),"",Huelva!C56)</f>
        <v>20.01</v>
      </c>
      <c r="G56" s="127">
        <f>IF(OR(Jaén!C56=0),"",Jaén!C56)</f>
        <v>30.01</v>
      </c>
      <c r="H56" s="127">
        <f>IF(OR(Málaga!C56=0),"",Málaga!C56)</f>
        <v>182.01</v>
      </c>
      <c r="I56" s="127">
        <f>IF(OR(Sevilla!C56=0),"",Sevilla!C56)</f>
        <v>59.01</v>
      </c>
      <c r="J56" s="128">
        <f>IF(OR(Andalucía!C56=0),"",Andalucía!C56)</f>
        <v>9088.050000000001</v>
      </c>
    </row>
    <row r="57" spans="1:10" ht="12.75">
      <c r="A57" s="61" t="s">
        <v>66</v>
      </c>
      <c r="B57" s="127">
        <f>IF(OR(Almería!C57=0),"",Almería!C57)</f>
        <v>7830</v>
      </c>
      <c r="C57" s="127">
        <f>IF(OR(Cádiz!C57=0),"",Cádiz!C57)</f>
        <v>25</v>
      </c>
      <c r="D57" s="127">
        <f>IF(OR(Córdoba!C57=0),"",Córdoba!C57)</f>
        <v>0.01</v>
      </c>
      <c r="E57" s="127">
        <f>IF(OR(Granada!C57=0),"",Granada!C57)</f>
        <v>232</v>
      </c>
      <c r="F57" s="127">
        <f>IF(OR(Huelva!C57=0),"",Huelva!C57)</f>
        <v>0.01</v>
      </c>
      <c r="G57" s="127">
        <f>IF(OR(Jaén!C57=0),"",Jaén!C57)</f>
        <v>0.01</v>
      </c>
      <c r="H57" s="127">
        <f>IF(OR(Málaga!C57=0),"",Málaga!C57)</f>
        <v>182</v>
      </c>
      <c r="I57" s="127">
        <f>IF(OR(Sevilla!C57=0),"",Sevilla!C57)</f>
        <v>0.01</v>
      </c>
      <c r="J57" s="128">
        <f>IF(OR(Andalucía!C57=0),"",Andalucía!C57)</f>
        <v>8269.04</v>
      </c>
    </row>
    <row r="58" spans="1:10" ht="12.75">
      <c r="A58" s="61" t="s">
        <v>67</v>
      </c>
      <c r="B58" s="127">
        <f>IF(OR(Almería!C58=0),"",Almería!C58)</f>
        <v>140</v>
      </c>
      <c r="C58" s="127">
        <f>IF(OR(Cádiz!C58=0),"",Cádiz!C58)</f>
        <v>180</v>
      </c>
      <c r="D58" s="127">
        <f>IF(OR(Córdoba!C58=0),"",Córdoba!C58)</f>
        <v>120</v>
      </c>
      <c r="E58" s="127">
        <f>IF(OR(Granada!C58=0),"",Granada!C58)</f>
        <v>270</v>
      </c>
      <c r="F58" s="127">
        <f>IF(OR(Huelva!C58=0),"",Huelva!C58)</f>
        <v>20</v>
      </c>
      <c r="G58" s="127">
        <f>IF(OR(Jaén!C58=0),"",Jaén!C58)</f>
        <v>30</v>
      </c>
      <c r="H58" s="127">
        <f>IF(OR(Málaga!C58=0),"",Málaga!C58)</f>
        <v>0.01</v>
      </c>
      <c r="I58" s="127">
        <f>IF(OR(Sevilla!C58=0),"",Sevilla!C58)</f>
        <v>59</v>
      </c>
      <c r="J58" s="128">
        <f>IF(OR(Andalucía!C58=0),"",Andalucía!C58)</f>
        <v>819.01</v>
      </c>
    </row>
    <row r="59" spans="1:10" ht="12.75">
      <c r="A59" s="17" t="s">
        <v>68</v>
      </c>
      <c r="B59" s="127">
        <f>IF(OR(Almería!C59=0),"",Almería!C59)</f>
        <v>5026.01</v>
      </c>
      <c r="C59" s="127">
        <f>IF(OR(Cádiz!C59=0),"",Cádiz!C59)</f>
        <v>81</v>
      </c>
      <c r="D59" s="127">
        <f>IF(OR(Córdoba!C59=0),"",Córdoba!C59)</f>
        <v>110.01</v>
      </c>
      <c r="E59" s="127">
        <f>IF(OR(Granada!C59=0),"",Granada!C59)</f>
        <v>1781</v>
      </c>
      <c r="F59" s="127">
        <f>IF(OR(Huelva!C59=0),"",Huelva!C59)</f>
        <v>4.01</v>
      </c>
      <c r="G59" s="127">
        <f>IF(OR(Jaén!C59=0),"",Jaén!C59)</f>
        <v>2.01</v>
      </c>
      <c r="H59" s="127">
        <f>IF(OR(Málaga!C59=0),"",Málaga!C59)</f>
        <v>150</v>
      </c>
      <c r="I59" s="127">
        <f>IF(OR(Sevilla!C59=0),"",Sevilla!C59)</f>
        <v>15.01</v>
      </c>
      <c r="J59" s="128">
        <f>IF(OR(Andalucía!C59=0),"",Andalucía!C59)</f>
        <v>7169.050000000001</v>
      </c>
    </row>
    <row r="60" spans="1:10" ht="12.75">
      <c r="A60" s="61" t="s">
        <v>69</v>
      </c>
      <c r="B60" s="127">
        <f>IF(OR(Almería!C60=0),"",Almería!C60)</f>
        <v>5026</v>
      </c>
      <c r="C60" s="127">
        <f>IF(OR(Cádiz!C60=0),"",Cádiz!C60)</f>
        <v>10</v>
      </c>
      <c r="D60" s="127">
        <f>IF(OR(Córdoba!C60=0),"",Córdoba!C60)</f>
        <v>0.01</v>
      </c>
      <c r="E60" s="127">
        <f>IF(OR(Granada!C60=0),"",Granada!C60)</f>
        <v>1723</v>
      </c>
      <c r="F60" s="127">
        <f>IF(OR(Huelva!C60=0),"",Huelva!C60)</f>
        <v>0.01</v>
      </c>
      <c r="G60" s="127">
        <f>IF(OR(Jaén!C60=0),"",Jaén!C60)</f>
        <v>0.01</v>
      </c>
      <c r="H60" s="127">
        <f>IF(OR(Málaga!C60=0),"",Málaga!C60)</f>
        <v>140</v>
      </c>
      <c r="I60" s="127">
        <f>IF(OR(Sevilla!C60=0),"",Sevilla!C60)</f>
        <v>0.01</v>
      </c>
      <c r="J60" s="128">
        <f>IF(OR(Andalucía!C60=0),"",Andalucía!C60)</f>
        <v>6899.040000000001</v>
      </c>
    </row>
    <row r="61" spans="1:10" ht="12.75">
      <c r="A61" s="61" t="s">
        <v>70</v>
      </c>
      <c r="B61" s="127">
        <f>IF(OR(Almería!C61=0),"",Almería!C61)</f>
        <v>0.01</v>
      </c>
      <c r="C61" s="127">
        <f>IF(OR(Cádiz!C61=0),"",Cádiz!C61)</f>
        <v>71</v>
      </c>
      <c r="D61" s="127">
        <f>IF(OR(Córdoba!C61=0),"",Córdoba!C61)</f>
        <v>110</v>
      </c>
      <c r="E61" s="127">
        <f>IF(OR(Granada!C61=0),"",Granada!C61)</f>
        <v>58</v>
      </c>
      <c r="F61" s="127">
        <f>IF(OR(Huelva!C61=0),"",Huelva!C61)</f>
        <v>4</v>
      </c>
      <c r="G61" s="127">
        <f>IF(OR(Jaén!C61=0),"",Jaén!C61)</f>
        <v>2</v>
      </c>
      <c r="H61" s="127">
        <f>IF(OR(Málaga!C61=0),"",Málaga!C61)</f>
        <v>10</v>
      </c>
      <c r="I61" s="127">
        <f>IF(OR(Sevilla!C61=0),"",Sevilla!C61)</f>
        <v>15</v>
      </c>
      <c r="J61" s="128">
        <f>IF(OR(Andalucía!C61=0),"",Andalucía!C61)</f>
        <v>270.01</v>
      </c>
    </row>
    <row r="62" spans="1:10" ht="12.75">
      <c r="A62" s="61" t="s">
        <v>71</v>
      </c>
      <c r="B62" s="127">
        <f>IF(OR(Almería!C62=0),"",Almería!C62)</f>
        <v>0.01</v>
      </c>
      <c r="C62" s="127">
        <f>IF(OR(Cádiz!C62=0),"",Cádiz!C62)</f>
        <v>0.01</v>
      </c>
      <c r="D62" s="127">
        <f>IF(OR(Córdoba!C62=0),"",Córdoba!C62)</f>
        <v>25</v>
      </c>
      <c r="E62" s="127">
        <f>IF(OR(Granada!C62=0),"",Granada!C62)</f>
        <v>0.01</v>
      </c>
      <c r="F62" s="127">
        <f>IF(OR(Huelva!C62=0),"",Huelva!C62)</f>
        <v>0.01</v>
      </c>
      <c r="G62" s="127">
        <f>IF(OR(Jaén!C62=0),"",Jaén!C62)</f>
        <v>2</v>
      </c>
      <c r="H62" s="127">
        <f>IF(OR(Málaga!C62=0),"",Málaga!C62)</f>
        <v>12</v>
      </c>
      <c r="I62" s="127">
        <f>IF(OR(Sevilla!C62=0),"",Sevilla!C62)</f>
        <v>10</v>
      </c>
      <c r="J62" s="128">
        <f>IF(OR(Andalucía!C62=0),"",Andalucía!C62)</f>
        <v>49.040000000000006</v>
      </c>
    </row>
    <row r="63" spans="1:10" ht="12.75">
      <c r="A63" s="17" t="s">
        <v>72</v>
      </c>
      <c r="B63" s="127">
        <f>IF(OR(Almería!C63=0),"",Almería!C63)</f>
        <v>2210.01</v>
      </c>
      <c r="C63" s="127">
        <f>IF(OR(Cádiz!C63=0),"",Cádiz!C63)</f>
        <v>155</v>
      </c>
      <c r="D63" s="127">
        <f>IF(OR(Córdoba!C63=0),"",Córdoba!C63)</f>
        <v>65.01</v>
      </c>
      <c r="E63" s="127">
        <f>IF(OR(Granada!C63=0),"",Granada!C63)</f>
        <v>101</v>
      </c>
      <c r="F63" s="127">
        <f>IF(OR(Huelva!C63=0),"",Huelva!C63)</f>
        <v>7.01</v>
      </c>
      <c r="G63" s="127">
        <f>IF(OR(Jaén!C63=0),"",Jaén!C63)</f>
        <v>10.01</v>
      </c>
      <c r="H63" s="127">
        <f>IF(OR(Málaga!C63=0),"",Málaga!C63)</f>
        <v>117</v>
      </c>
      <c r="I63" s="127">
        <f>IF(OR(Sevilla!C63=0),"",Sevilla!C63)</f>
        <v>8.01</v>
      </c>
      <c r="J63" s="128">
        <f>IF(OR(Andalucía!C63=0),"",Andalucía!C63)</f>
        <v>2673.050000000001</v>
      </c>
    </row>
    <row r="64" spans="1:10" ht="12.75">
      <c r="A64" s="61" t="s">
        <v>73</v>
      </c>
      <c r="B64" s="127">
        <f>IF(OR(Almería!C64=0),"",Almería!C64)</f>
        <v>0.01</v>
      </c>
      <c r="C64" s="127">
        <f>IF(OR(Cádiz!C64=0),"",Cádiz!C64)</f>
        <v>135</v>
      </c>
      <c r="D64" s="127">
        <f>IF(OR(Córdoba!C64=0),"",Córdoba!C64)</f>
        <v>65</v>
      </c>
      <c r="E64" s="127">
        <f>IF(OR(Granada!C64=0),"",Granada!C64)</f>
        <v>32</v>
      </c>
      <c r="F64" s="127">
        <f>IF(OR(Huelva!C64=0),"",Huelva!C64)</f>
        <v>7</v>
      </c>
      <c r="G64" s="127">
        <f>IF(OR(Jaén!C64=0),"",Jaén!C64)</f>
        <v>10</v>
      </c>
      <c r="H64" s="127">
        <f>IF(OR(Málaga!C64=0),"",Málaga!C64)</f>
        <v>10</v>
      </c>
      <c r="I64" s="127">
        <f>IF(OR(Sevilla!C64=0),"",Sevilla!C64)</f>
        <v>8</v>
      </c>
      <c r="J64" s="128">
        <f>IF(OR(Andalucía!C64=0),"",Andalucía!C64)</f>
        <v>267.01</v>
      </c>
    </row>
    <row r="65" spans="1:10" ht="12.75">
      <c r="A65" s="61" t="s">
        <v>74</v>
      </c>
      <c r="B65" s="127">
        <f>IF(OR(Almería!C65=0),"",Almería!C65)</f>
        <v>2210</v>
      </c>
      <c r="C65" s="127">
        <f>IF(OR(Cádiz!C65=0),"",Cádiz!C65)</f>
        <v>20</v>
      </c>
      <c r="D65" s="127">
        <f>IF(OR(Córdoba!C65=0),"",Córdoba!C65)</f>
        <v>0.01</v>
      </c>
      <c r="E65" s="127">
        <f>IF(OR(Granada!C65=0),"",Granada!C65)</f>
        <v>69</v>
      </c>
      <c r="F65" s="127">
        <f>IF(OR(Huelva!C65=0),"",Huelva!C65)</f>
        <v>0.01</v>
      </c>
      <c r="G65" s="127">
        <f>IF(OR(Jaén!C65=0),"",Jaén!C65)</f>
        <v>0.01</v>
      </c>
      <c r="H65" s="127">
        <f>IF(OR(Málaga!C65=0),"",Málaga!C65)</f>
        <v>107</v>
      </c>
      <c r="I65" s="127">
        <f>IF(OR(Sevilla!C65=0),"",Sevilla!C65)</f>
        <v>0.01</v>
      </c>
      <c r="J65" s="128">
        <f>IF(OR(Andalucía!C65=0),"",Andalucía!C65)</f>
        <v>2406.040000000001</v>
      </c>
    </row>
    <row r="66" spans="1:10" ht="12.75">
      <c r="A66" s="17" t="s">
        <v>75</v>
      </c>
      <c r="B66" s="127">
        <f>IF(OR(Almería!C66=0),"",Almería!C66)</f>
        <v>10220</v>
      </c>
      <c r="C66" s="127">
        <f>IF(OR(Cádiz!C66=0),"",Cádiz!C66)</f>
        <v>1754</v>
      </c>
      <c r="D66" s="127">
        <f>IF(OR(Córdoba!C66=0),"",Córdoba!C66)</f>
        <v>250.01999999999998</v>
      </c>
      <c r="E66" s="127">
        <f>IF(OR(Granada!C66=0),"",Granada!C66)</f>
        <v>4016</v>
      </c>
      <c r="F66" s="127">
        <f>IF(OR(Huelva!C66=0),"",Huelva!C66)</f>
        <v>175</v>
      </c>
      <c r="G66" s="127">
        <f>IF(OR(Jaén!C66=0),"",Jaén!C66)</f>
        <v>58.01</v>
      </c>
      <c r="H66" s="127">
        <f>IF(OR(Málaga!C66=0),"",Málaga!C66)</f>
        <v>890</v>
      </c>
      <c r="I66" s="127">
        <f>IF(OR(Sevilla!C66=0),"",Sevilla!C66)</f>
        <v>7683</v>
      </c>
      <c r="J66" s="128">
        <f>IF(OR(Andalucía!C66=0),"",Andalucía!C66)</f>
        <v>25046.03</v>
      </c>
    </row>
    <row r="67" spans="1:10" ht="12.75">
      <c r="A67" s="61" t="s">
        <v>76</v>
      </c>
      <c r="B67" s="127">
        <f>IF(OR(Almería!C67=0),"",Almería!C67)</f>
        <v>7200</v>
      </c>
      <c r="C67" s="127">
        <f>IF(OR(Cádiz!C67=0),"",Cádiz!C67)</f>
        <v>385</v>
      </c>
      <c r="D67" s="127">
        <f>IF(OR(Córdoba!C67=0),"",Córdoba!C67)</f>
        <v>0.01</v>
      </c>
      <c r="E67" s="127">
        <f>IF(OR(Granada!C67=0),"",Granada!C67)</f>
        <v>1382</v>
      </c>
      <c r="F67" s="127">
        <f>IF(OR(Huelva!C67=0),"",Huelva!C67)</f>
        <v>10</v>
      </c>
      <c r="G67" s="127">
        <f>IF(OR(Jaén!C67=0),"",Jaén!C67)</f>
        <v>0.01</v>
      </c>
      <c r="H67" s="127">
        <f>IF(OR(Málaga!C67=0),"",Málaga!C67)</f>
        <v>370</v>
      </c>
      <c r="I67" s="127">
        <f>IF(OR(Sevilla!C67=0),"",Sevilla!C67)</f>
        <v>42</v>
      </c>
      <c r="J67" s="128">
        <f>IF(OR(Andalucía!C67=0),"",Andalucía!C67)</f>
        <v>9389.02</v>
      </c>
    </row>
    <row r="68" spans="1:10" ht="12.75">
      <c r="A68" s="61" t="s">
        <v>77</v>
      </c>
      <c r="B68" s="127">
        <f>IF(OR(Almería!C68=0),"",Almería!C68)</f>
        <v>1050</v>
      </c>
      <c r="C68" s="127">
        <f>IF(OR(Cádiz!C68=0),"",Cádiz!C68)</f>
        <v>1184</v>
      </c>
      <c r="D68" s="127">
        <f>IF(OR(Córdoba!C68=0),"",Córdoba!C68)</f>
        <v>250</v>
      </c>
      <c r="E68" s="127">
        <f>IF(OR(Granada!C68=0),"",Granada!C68)</f>
        <v>2445</v>
      </c>
      <c r="F68" s="127">
        <f>IF(OR(Huelva!C68=0),"",Huelva!C68)</f>
        <v>150</v>
      </c>
      <c r="G68" s="127">
        <f>IF(OR(Jaén!C68=0),"",Jaén!C68)</f>
        <v>38</v>
      </c>
      <c r="H68" s="127">
        <f>IF(OR(Málaga!C68=0),"",Málaga!C68)</f>
        <v>340</v>
      </c>
      <c r="I68" s="127">
        <f>IF(OR(Sevilla!C68=0),"",Sevilla!C68)</f>
        <v>7613</v>
      </c>
      <c r="J68" s="128">
        <f>IF(OR(Andalucía!C68=0),"",Andalucía!C68)</f>
        <v>13070</v>
      </c>
    </row>
    <row r="69" spans="1:10" ht="12.75">
      <c r="A69" s="61" t="s">
        <v>78</v>
      </c>
      <c r="B69" s="127">
        <f>IF(OR(Almería!C69=0),"",Almería!C69)</f>
        <v>1970</v>
      </c>
      <c r="C69" s="127">
        <f>IF(OR(Cádiz!C69=0),"",Cádiz!C69)</f>
        <v>185</v>
      </c>
      <c r="D69" s="127">
        <f>IF(OR(Córdoba!C69=0),"",Córdoba!C69)</f>
        <v>0.01</v>
      </c>
      <c r="E69" s="127">
        <f>IF(OR(Granada!C69=0),"",Granada!C69)</f>
        <v>189</v>
      </c>
      <c r="F69" s="127">
        <f>IF(OR(Huelva!C69=0),"",Huelva!C69)</f>
        <v>15</v>
      </c>
      <c r="G69" s="127">
        <f>IF(OR(Jaén!C69=0),"",Jaén!C69)</f>
        <v>20</v>
      </c>
      <c r="H69" s="127">
        <f>IF(OR(Málaga!C69=0),"",Málaga!C69)</f>
        <v>180</v>
      </c>
      <c r="I69" s="127">
        <f>IF(OR(Sevilla!C69=0),"",Sevilla!C69)</f>
        <v>28</v>
      </c>
      <c r="J69" s="128">
        <f>IF(OR(Andalucía!C69=0),"",Andalucía!C69)</f>
        <v>2587.01</v>
      </c>
    </row>
    <row r="70" spans="1:10" ht="12.75">
      <c r="A70" s="61" t="s">
        <v>79</v>
      </c>
      <c r="B70" s="127">
        <f>IF(OR(Almería!C70=0),"",Almería!C70)</f>
        <v>5</v>
      </c>
      <c r="C70" s="127">
        <f>IF(OR(Cádiz!C70=0),"",Cádiz!C70)</f>
        <v>1019</v>
      </c>
      <c r="D70" s="127">
        <f>IF(OR(Córdoba!C70=0),"",Córdoba!C70)</f>
      </c>
      <c r="E70" s="127">
        <f>IF(OR(Granada!C70=0),"",Granada!C70)</f>
        <v>0.01</v>
      </c>
      <c r="F70" s="127">
        <f>IF(OR(Huelva!C70=0),"",Huelva!C70)</f>
        <v>30</v>
      </c>
      <c r="G70" s="127">
        <f>IF(OR(Jaén!C70=0),"",Jaén!C70)</f>
        <v>28</v>
      </c>
      <c r="H70" s="127">
        <f>IF(OR(Málaga!C70=0),"",Málaga!C70)</f>
        <v>0.01</v>
      </c>
      <c r="I70" s="127">
        <f>IF(OR(Sevilla!C70=0),"",Sevilla!C70)</f>
        <v>7490</v>
      </c>
      <c r="J70" s="128">
        <f>IF(OR(Andalucía!C70=0),"",Andalucía!C70)</f>
      </c>
    </row>
    <row r="71" spans="1:10" ht="12.75">
      <c r="A71" s="61" t="s">
        <v>80</v>
      </c>
      <c r="B71" s="127">
        <f>IF(OR(Almería!C71=0),"",Almería!C71)</f>
        <v>10310</v>
      </c>
      <c r="C71" s="127">
        <f>IF(OR(Cádiz!C71=0),"",Cádiz!C71)</f>
        <v>380</v>
      </c>
      <c r="D71" s="127">
        <f>IF(OR(Córdoba!C71=0),"",Córdoba!C71)</f>
        <v>210</v>
      </c>
      <c r="E71" s="127">
        <f>IF(OR(Granada!C71=0),"",Granada!C71)</f>
        <v>780</v>
      </c>
      <c r="F71" s="127">
        <f>IF(OR(Huelva!C71=0),"",Huelva!C71)</f>
        <v>90</v>
      </c>
      <c r="G71" s="127">
        <f>IF(OR(Jaén!C71=0),"",Jaén!C71)</f>
        <v>25</v>
      </c>
      <c r="H71" s="127">
        <f>IF(OR(Málaga!C71=0),"",Málaga!C71)</f>
        <v>410</v>
      </c>
      <c r="I71" s="127">
        <f>IF(OR(Sevilla!C71=0),"",Sevilla!C71)</f>
        <v>329</v>
      </c>
      <c r="J71" s="128">
        <f>IF(OR(Andalucía!C71=0),"",Andalucía!C71)</f>
        <v>12534</v>
      </c>
    </row>
    <row r="72" spans="1:10" ht="12.75">
      <c r="A72" s="61" t="s">
        <v>81</v>
      </c>
      <c r="B72" s="127">
        <f>IF(OR(Almería!C72=0),"",Almería!C72)</f>
        <v>4</v>
      </c>
      <c r="C72" s="127">
        <f>IF(OR(Cádiz!C72=0),"",Cádiz!C72)</f>
        <v>15</v>
      </c>
      <c r="D72" s="127">
        <f>IF(OR(Córdoba!C72=0),"",Córdoba!C72)</f>
        <v>0.01</v>
      </c>
      <c r="E72" s="127">
        <f>IF(OR(Granada!C72=0),"",Granada!C72)</f>
        <v>28</v>
      </c>
      <c r="F72" s="127">
        <f>IF(OR(Huelva!C72=0),"",Huelva!C72)</f>
        <v>6355</v>
      </c>
      <c r="G72" s="127">
        <f>IF(OR(Jaén!C72=0),"",Jaén!C72)</f>
        <v>1</v>
      </c>
      <c r="H72" s="127">
        <f>IF(OR(Málaga!C72=0),"",Málaga!C72)</f>
        <v>7</v>
      </c>
      <c r="I72" s="127">
        <f>IF(OR(Sevilla!C72=0),"",Sevilla!C72)</f>
        <v>5</v>
      </c>
      <c r="J72" s="128">
        <f>IF(OR(Andalucía!C72=0),"",Andalucía!C72)</f>
        <v>6415.01</v>
      </c>
    </row>
    <row r="73" spans="1:10" ht="12.75">
      <c r="A73" s="61" t="s">
        <v>82</v>
      </c>
      <c r="B73" s="127">
        <f>IF(OR(Almería!C73=0),"",Almería!C73)</f>
        <v>211</v>
      </c>
      <c r="C73" s="127">
        <f>IF(OR(Cádiz!C73=0),"",Cádiz!C73)</f>
        <v>170</v>
      </c>
      <c r="D73" s="127">
        <f>IF(OR(Córdoba!C73=0),"",Córdoba!C73)</f>
        <v>75</v>
      </c>
      <c r="E73" s="127">
        <f>IF(OR(Granada!C73=0),"",Granada!C73)</f>
        <v>846</v>
      </c>
      <c r="F73" s="127">
        <f>IF(OR(Huelva!C73=0),"",Huelva!C73)</f>
        <v>5</v>
      </c>
      <c r="G73" s="127">
        <f>IF(OR(Jaén!C73=0),"",Jaén!C73)</f>
        <v>15</v>
      </c>
      <c r="H73" s="127">
        <f>IF(OR(Málaga!C73=0),"",Málaga!C73)</f>
        <v>270</v>
      </c>
      <c r="I73" s="127">
        <f>IF(OR(Sevilla!C73=0),"",Sevilla!C73)</f>
        <v>180</v>
      </c>
      <c r="J73" s="128">
        <f>IF(OR(Andalucía!C73=0),"",Andalucía!C73)</f>
        <v>1772</v>
      </c>
    </row>
    <row r="74" spans="1:10" ht="12.75">
      <c r="A74" s="61" t="s">
        <v>83</v>
      </c>
      <c r="B74" s="127">
        <f>IF(OR(Almería!C74=0),"",Almería!C74)</f>
        <v>131</v>
      </c>
      <c r="C74" s="127">
        <f>IF(OR(Cádiz!C74=0),"",Cádiz!C74)</f>
        <v>180</v>
      </c>
      <c r="D74" s="127">
        <f>IF(OR(Córdoba!C74=0),"",Córdoba!C74)</f>
        <v>80</v>
      </c>
      <c r="E74" s="127">
        <f>IF(OR(Granada!C74=0),"",Granada!C74)</f>
        <v>530</v>
      </c>
      <c r="F74" s="127">
        <f>IF(OR(Huelva!C74=0),"",Huelva!C74)</f>
        <v>5</v>
      </c>
      <c r="G74" s="127">
        <f>IF(OR(Jaén!C74=0),"",Jaén!C74)</f>
        <v>20</v>
      </c>
      <c r="H74" s="127">
        <f>IF(OR(Málaga!C74=0),"",Málaga!C74)</f>
        <v>80</v>
      </c>
      <c r="I74" s="127">
        <f>IF(OR(Sevilla!C74=0),"",Sevilla!C74)</f>
        <v>462</v>
      </c>
      <c r="J74" s="128">
        <f>IF(OR(Andalucía!C74=0),"",Andalucía!C74)</f>
        <v>1488</v>
      </c>
    </row>
    <row r="75" spans="1:10" ht="12.75">
      <c r="A75" s="61" t="s">
        <v>84</v>
      </c>
      <c r="B75" s="127">
        <f>IF(OR(Almería!C75=0),"",Almería!C75)</f>
        <v>31</v>
      </c>
      <c r="C75" s="127">
        <f>IF(OR(Cádiz!C75=0),"",Cádiz!C75)</f>
        <v>60</v>
      </c>
      <c r="D75" s="127">
        <f>IF(OR(Córdoba!C75=0),"",Córdoba!C75)</f>
        <v>2600</v>
      </c>
      <c r="E75" s="127">
        <f>IF(OR(Granada!C75=0),"",Granada!C75)</f>
        <v>787</v>
      </c>
      <c r="F75" s="127">
        <f>IF(OR(Huelva!C75=0),"",Huelva!C75)</f>
        <v>3</v>
      </c>
      <c r="G75" s="127">
        <f>IF(OR(Jaén!C75=0),"",Jaén!C75)</f>
        <v>450</v>
      </c>
      <c r="H75" s="127">
        <f>IF(OR(Málaga!C75=0),"",Málaga!C75)</f>
        <v>610</v>
      </c>
      <c r="I75" s="127">
        <f>IF(OR(Sevilla!C75=0),"",Sevilla!C75)</f>
        <v>862</v>
      </c>
      <c r="J75" s="128">
        <f>IF(OR(Andalucía!C75=0),"",Andalucía!C75)</f>
        <v>5403</v>
      </c>
    </row>
    <row r="76" spans="1:10" ht="12.75">
      <c r="A76" s="17" t="s">
        <v>85</v>
      </c>
      <c r="B76" s="127">
        <f>IF(OR(Almería!C76=0),"",Almería!C76)</f>
        <v>66</v>
      </c>
      <c r="C76" s="127">
        <f>IF(OR(Cádiz!C76=0),"",Cádiz!C76)</f>
        <v>145.01</v>
      </c>
      <c r="D76" s="127">
        <f>IF(OR(Córdoba!C76=0),"",Córdoba!C76)</f>
        <v>1250</v>
      </c>
      <c r="E76" s="127">
        <f>IF(OR(Granada!C76=0),"",Granada!C76)</f>
        <v>315</v>
      </c>
      <c r="F76" s="127">
        <f>IF(OR(Huelva!C76=0),"",Huelva!C76)</f>
        <v>105.01</v>
      </c>
      <c r="G76" s="127">
        <f>IF(OR(Jaén!C76=0),"",Jaén!C76)</f>
        <v>125</v>
      </c>
      <c r="H76" s="127">
        <f>IF(OR(Málaga!C76=0),"",Málaga!C76)</f>
        <v>620.01</v>
      </c>
      <c r="I76" s="127">
        <f>IF(OR(Sevilla!C76=0),"",Sevilla!C76)</f>
        <v>1006</v>
      </c>
      <c r="J76" s="128">
        <f>IF(OR(Andalucía!C76=0),"",Andalucía!C76)</f>
        <v>3632.0299999999997</v>
      </c>
    </row>
    <row r="77" spans="1:10" ht="12.75">
      <c r="A77" s="61" t="s">
        <v>86</v>
      </c>
      <c r="B77" s="127">
        <f>IF(OR(Almería!C77=0),"",Almería!C77)</f>
        <v>18</v>
      </c>
      <c r="C77" s="127">
        <f>IF(OR(Cádiz!C77=0),"",Cádiz!C77)</f>
        <v>70</v>
      </c>
      <c r="D77" s="127">
        <f>IF(OR(Córdoba!C77=0),"",Córdoba!C77)</f>
        <v>625</v>
      </c>
      <c r="E77" s="127">
        <f>IF(OR(Granada!C77=0),"",Granada!C77)</f>
        <v>144</v>
      </c>
      <c r="F77" s="127">
        <f>IF(OR(Huelva!C77=0),"",Huelva!C77)</f>
        <v>55</v>
      </c>
      <c r="G77" s="127">
        <f>IF(OR(Jaén!C77=0),"",Jaén!C77)</f>
        <v>70</v>
      </c>
      <c r="H77" s="127">
        <f>IF(OR(Málaga!C77=0),"",Málaga!C77)</f>
        <v>190</v>
      </c>
      <c r="I77" s="127">
        <f>IF(OR(Sevilla!C77=0),"",Sevilla!C77)</f>
        <v>289</v>
      </c>
      <c r="J77" s="128">
        <f>IF(OR(Andalucía!C77=0),"",Andalucía!C77)</f>
        <v>1461</v>
      </c>
    </row>
    <row r="78" spans="1:10" ht="12.75">
      <c r="A78" s="61" t="s">
        <v>87</v>
      </c>
      <c r="B78" s="127">
        <f>IF(OR(Almería!C78=0),"",Almería!C78)</f>
        <v>36</v>
      </c>
      <c r="C78" s="127">
        <f>IF(OR(Cádiz!C78=0),"",Cádiz!C78)</f>
        <v>75</v>
      </c>
      <c r="D78" s="127">
        <f>IF(OR(Córdoba!C78=0),"",Córdoba!C78)</f>
        <v>438</v>
      </c>
      <c r="E78" s="127">
        <f>IF(OR(Granada!C78=0),"",Granada!C78)</f>
        <v>159</v>
      </c>
      <c r="F78" s="127">
        <f>IF(OR(Huelva!C78=0),"",Huelva!C78)</f>
        <v>50</v>
      </c>
      <c r="G78" s="127">
        <f>IF(OR(Jaén!C78=0),"",Jaén!C78)</f>
        <v>45</v>
      </c>
      <c r="H78" s="127">
        <f>IF(OR(Málaga!C78=0),"",Málaga!C78)</f>
        <v>430</v>
      </c>
      <c r="I78" s="127">
        <f>IF(OR(Sevilla!C78=0),"",Sevilla!C78)</f>
        <v>472</v>
      </c>
      <c r="J78" s="128">
        <f>IF(OR(Andalucía!C78=0),"",Andalucía!C78)</f>
        <v>1705</v>
      </c>
    </row>
    <row r="79" spans="1:10" ht="12.75">
      <c r="A79" s="61" t="s">
        <v>88</v>
      </c>
      <c r="B79" s="127">
        <f>IF(OR(Almería!C79=0),"",Almería!C79)</f>
        <v>12</v>
      </c>
      <c r="C79" s="127">
        <f>IF(OR(Cádiz!C79=0),"",Cádiz!C79)</f>
        <v>0.01</v>
      </c>
      <c r="D79" s="127">
        <f>IF(OR(Córdoba!C79=0),"",Córdoba!C79)</f>
        <v>187</v>
      </c>
      <c r="E79" s="127">
        <f>IF(OR(Granada!C79=0),"",Granada!C79)</f>
        <v>12</v>
      </c>
      <c r="F79" s="127">
        <f>IF(OR(Huelva!C79=0),"",Huelva!C79)</f>
        <v>0.01</v>
      </c>
      <c r="G79" s="127">
        <f>IF(OR(Jaén!C79=0),"",Jaén!C79)</f>
        <v>10</v>
      </c>
      <c r="H79" s="127">
        <f>IF(OR(Málaga!C79=0),"",Málaga!C79)</f>
        <v>0.01</v>
      </c>
      <c r="I79" s="127">
        <f>IF(OR(Sevilla!C79=0),"",Sevilla!C79)</f>
        <v>245</v>
      </c>
      <c r="J79" s="128">
        <f>IF(OR(Andalucía!C79=0),"",Andalucía!C79)</f>
        <v>466.03</v>
      </c>
    </row>
    <row r="80" spans="1:10" ht="12.75">
      <c r="A80" s="97" t="s">
        <v>89</v>
      </c>
      <c r="B80" s="127">
        <f>IF(OR(Almería!C80=0),"",Almería!C80)</f>
        <v>0.01</v>
      </c>
      <c r="C80" s="127">
        <f>IF(OR(Cádiz!C80=0),"",Cádiz!C80)</f>
        <v>1800</v>
      </c>
      <c r="D80" s="127">
        <f>IF(OR(Córdoba!C80=0),"",Córdoba!C80)</f>
        <v>170</v>
      </c>
      <c r="E80" s="127">
        <f>IF(OR(Granada!C80=0),"",Granada!C80)</f>
        <v>10</v>
      </c>
      <c r="F80" s="127">
        <f>IF(OR(Huelva!C80=0),"",Huelva!C80)</f>
        <v>35</v>
      </c>
      <c r="G80" s="127">
        <f>IF(OR(Jaén!C80=0),"",Jaén!C80)</f>
        <v>2</v>
      </c>
      <c r="H80" s="127">
        <f>IF(OR(Málaga!C80=0),"",Málaga!C80)</f>
        <v>65</v>
      </c>
      <c r="I80" s="127">
        <f>IF(OR(Sevilla!C80=0),"",Sevilla!C80)</f>
        <v>682</v>
      </c>
      <c r="J80" s="128">
        <f>IF(OR(Andalucía!C80=0),"",Andalucía!C80)</f>
        <v>2764.01</v>
      </c>
    </row>
    <row r="81" spans="1:10" ht="12.75">
      <c r="A81" s="97" t="s">
        <v>90</v>
      </c>
      <c r="B81" s="127">
        <f>IF(OR(Almería!C81=0),"",Almería!C81)</f>
        <v>7</v>
      </c>
      <c r="C81" s="127">
        <f>IF(OR(Cádiz!C81=0),"",Cádiz!C81)</f>
        <v>230</v>
      </c>
      <c r="D81" s="127">
        <f>IF(OR(Córdoba!C81=0),"",Córdoba!C81)</f>
        <v>5</v>
      </c>
      <c r="E81" s="127">
        <f>IF(OR(Granada!C81=0),"",Granada!C81)</f>
        <v>23</v>
      </c>
      <c r="F81" s="127">
        <f>IF(OR(Huelva!C81=0),"",Huelva!C81)</f>
        <v>72</v>
      </c>
      <c r="G81" s="127">
        <f>IF(OR(Jaén!C81=0),"",Jaén!C81)</f>
        <v>0.01</v>
      </c>
      <c r="H81" s="127">
        <f>IF(OR(Málaga!C81=0),"",Málaga!C81)</f>
        <v>45</v>
      </c>
      <c r="I81" s="127">
        <f>IF(OR(Sevilla!C81=0),"",Sevilla!C81)</f>
        <v>142</v>
      </c>
      <c r="J81" s="128">
        <f>IF(OR(Andalucía!C81=0),"",Andalucía!C81)</f>
        <v>524.01</v>
      </c>
    </row>
    <row r="82" spans="1:10" ht="12.75">
      <c r="A82" s="97" t="s">
        <v>91</v>
      </c>
      <c r="B82" s="127">
        <f>IF(OR(Almería!C82=0),"",Almería!C82)</f>
        <v>25</v>
      </c>
      <c r="C82" s="127">
        <f>IF(OR(Cádiz!C82=0),"",Cádiz!C82)</f>
        <v>150</v>
      </c>
      <c r="D82" s="127">
        <f>IF(OR(Córdoba!C82=0),"",Córdoba!C82)</f>
        <v>15</v>
      </c>
      <c r="E82" s="127">
        <f>IF(OR(Granada!C82=0),"",Granada!C82)</f>
        <v>1</v>
      </c>
      <c r="F82" s="127">
        <f>IF(OR(Huelva!C82=0),"",Huelva!C82)</f>
        <v>5</v>
      </c>
      <c r="G82" s="127">
        <f>IF(OR(Jaén!C82=0),"",Jaén!C82)</f>
        <v>1</v>
      </c>
      <c r="H82" s="127">
        <f>IF(OR(Málaga!C82=0),"",Málaga!C82)</f>
        <v>23</v>
      </c>
      <c r="I82" s="127">
        <f>IF(OR(Sevilla!C82=0),"",Sevilla!C82)</f>
        <v>2</v>
      </c>
      <c r="J82" s="128">
        <f>IF(OR(Andalucía!C82=0),"",Andalucía!C82)</f>
        <v>222</v>
      </c>
    </row>
    <row r="83" spans="1:10" ht="12.75">
      <c r="A83" s="97" t="s">
        <v>92</v>
      </c>
      <c r="B83" s="127">
        <f>IF(OR(Almería!C83=0),"",Almería!C83)</f>
        <v>0.01</v>
      </c>
      <c r="C83" s="127">
        <f>IF(OR(Cádiz!C83=0),"",Cádiz!C83)</f>
        <v>2</v>
      </c>
      <c r="D83" s="127">
        <f>IF(OR(Córdoba!C83=0),"",Córdoba!C83)</f>
        <v>20</v>
      </c>
      <c r="E83" s="127">
        <f>IF(OR(Granada!C83=0),"",Granada!C83)</f>
        <v>7</v>
      </c>
      <c r="F83" s="127">
        <f>IF(OR(Huelva!C83=0),"",Huelva!C83)</f>
        <v>0.01</v>
      </c>
      <c r="G83" s="127">
        <f>IF(OR(Jaén!C83=0),"",Jaén!C83)</f>
        <v>0.01</v>
      </c>
      <c r="H83" s="127">
        <f>IF(OR(Málaga!C83=0),"",Málaga!C83)</f>
        <v>25</v>
      </c>
      <c r="I83" s="127">
        <f>IF(OR(Sevilla!C83=0),"",Sevilla!C83)</f>
        <v>1</v>
      </c>
      <c r="J83" s="128">
        <f>IF(OR(Andalucía!C83=0),"",Andalucía!C83)</f>
        <v>55.03</v>
      </c>
    </row>
    <row r="84" spans="1:10" ht="12.75">
      <c r="A84" s="61" t="s">
        <v>93</v>
      </c>
      <c r="B84" s="127">
        <f>IF(OR(Almería!C84=0),"",Almería!C84)</f>
        <v>1030</v>
      </c>
      <c r="C84" s="127">
        <f>IF(OR(Cádiz!C84=0),"",Cádiz!C84)</f>
        <v>45</v>
      </c>
      <c r="D84" s="127">
        <f>IF(OR(Córdoba!C84=0),"",Córdoba!C84)</f>
        <v>80</v>
      </c>
      <c r="E84" s="127">
        <f>IF(OR(Granada!C84=0),"",Granada!C84)</f>
        <v>1333</v>
      </c>
      <c r="F84" s="127">
        <f>IF(OR(Huelva!C84=0),"",Huelva!C84)</f>
        <v>0.01</v>
      </c>
      <c r="G84" s="127">
        <f>IF(OR(Jaén!C84=0),"",Jaén!C84)</f>
        <v>12</v>
      </c>
      <c r="H84" s="127">
        <f>IF(OR(Málaga!C84=0),"",Málaga!C84)</f>
        <v>630</v>
      </c>
      <c r="I84" s="127">
        <f>IF(OR(Sevilla!C84=0),"",Sevilla!C84)</f>
        <v>12</v>
      </c>
      <c r="J84" s="128">
        <f>IF(OR(Andalucía!C84=0),"",Andalucía!C84)</f>
        <v>3142.01</v>
      </c>
    </row>
    <row r="85" spans="1:10" ht="12.75">
      <c r="A85" s="61" t="s">
        <v>94</v>
      </c>
      <c r="B85" s="127">
        <f>IF(OR(Almería!C85=0),"",Almería!C85)</f>
        <v>76</v>
      </c>
      <c r="C85" s="127">
        <f>IF(OR(Cádiz!C85=0),"",Cádiz!C85)</f>
        <v>45</v>
      </c>
      <c r="D85" s="127">
        <f>IF(OR(Córdoba!C85=0),"",Córdoba!C85)</f>
        <v>20</v>
      </c>
      <c r="E85" s="127">
        <f>IF(OR(Granada!C85=0),"",Granada!C85)</f>
        <v>107</v>
      </c>
      <c r="F85" s="127">
        <f>IF(OR(Huelva!C85=0),"",Huelva!C85)</f>
        <v>0.01</v>
      </c>
      <c r="G85" s="127">
        <f>IF(OR(Jaén!C85=0),"",Jaén!C85)</f>
        <v>2</v>
      </c>
      <c r="H85" s="127">
        <f>IF(OR(Málaga!C85=0),"",Málaga!C85)</f>
        <v>100</v>
      </c>
      <c r="I85" s="127">
        <f>IF(OR(Sevilla!C85=0),"",Sevilla!C85)</f>
        <v>50</v>
      </c>
      <c r="J85" s="128">
        <f>IF(OR(Andalucía!C85=0),"",Andalucía!C85)</f>
        <v>400.01</v>
      </c>
    </row>
    <row r="86" spans="1:10" ht="12.75">
      <c r="A86" s="61" t="s">
        <v>95</v>
      </c>
      <c r="B86" s="127">
        <f>IF(OR(Almería!C86=0),"",Almería!C86)</f>
        <v>319</v>
      </c>
      <c r="C86" s="127">
        <f>IF(OR(Cádiz!C86=0),"",Cádiz!C86)</f>
        <v>82</v>
      </c>
      <c r="D86" s="127">
        <f>IF(OR(Córdoba!C86=0),"",Córdoba!C86)</f>
        <v>135</v>
      </c>
      <c r="E86" s="127">
        <f>IF(OR(Granada!C86=0),"",Granada!C86)</f>
        <v>406</v>
      </c>
      <c r="F86" s="127">
        <f>IF(OR(Huelva!C86=0),"",Huelva!C86)</f>
        <v>110</v>
      </c>
      <c r="G86" s="127">
        <f>IF(OR(Jaén!C86=0),"",Jaén!C86)</f>
        <v>165</v>
      </c>
      <c r="H86" s="127">
        <f>IF(OR(Málaga!C86=0),"",Málaga!C86)</f>
        <v>500</v>
      </c>
      <c r="I86" s="127">
        <f>IF(OR(Sevilla!C86=0),"",Sevilla!C86)</f>
        <v>370</v>
      </c>
      <c r="J86" s="128">
        <f>IF(OR(Andalucía!C86=0),"",Andalucía!C86)</f>
        <v>2087</v>
      </c>
    </row>
    <row r="87" spans="1:10" ht="12.75">
      <c r="A87" s="61" t="s">
        <v>96</v>
      </c>
      <c r="B87" s="127">
        <f>IF(OR(Almería!C87=0),"",Almería!C87)</f>
      </c>
      <c r="C87" s="127">
        <f>IF(OR(Cádiz!C87=0),"",Cádiz!C87)</f>
      </c>
      <c r="D87" s="127">
        <f>IF(OR(Córdoba!C87=0),"",Córdoba!C87)</f>
      </c>
      <c r="E87" s="127">
        <f>IF(OR(Granada!C87=0),"",Granada!C87)</f>
      </c>
      <c r="F87" s="127">
        <f>IF(OR(Huelva!C87=0),"",Huelva!C87)</f>
      </c>
      <c r="G87" s="127">
        <f>IF(OR(Jaén!C87=0),"",Jaén!C87)</f>
      </c>
      <c r="H87" s="127">
        <f>IF(OR(Málaga!C87=0),"",Málaga!C87)</f>
      </c>
      <c r="I87" s="127">
        <f>IF(OR(Sevilla!C87=0),"",Sevilla!C87)</f>
      </c>
      <c r="J87" s="128">
        <f>IF(OR(Andalucía!C87=0),"",Andalucía!C87)</f>
      </c>
    </row>
    <row r="88" spans="1:10" ht="12.75">
      <c r="A88" s="61" t="s">
        <v>97</v>
      </c>
      <c r="B88" s="127">
        <f>IF(OR(Almería!C88=0),"",Almería!C88)</f>
      </c>
      <c r="C88" s="127">
        <f>IF(OR(Cádiz!C88=0),"",Cádiz!C88)</f>
      </c>
      <c r="D88" s="127">
        <f>IF(OR(Córdoba!C88=0),"",Córdoba!C88)</f>
      </c>
      <c r="E88" s="127">
        <f>IF(OR(Granada!C88=0),"",Granada!C88)</f>
      </c>
      <c r="F88" s="127">
        <f>IF(OR(Huelva!C88=0),"",Huelva!C88)</f>
      </c>
      <c r="G88" s="127">
        <f>IF(OR(Jaén!C88=0),"",Jaén!C88)</f>
      </c>
      <c r="H88" s="127">
        <f>IF(OR(Málaga!C88=0),"",Málaga!C88)</f>
      </c>
      <c r="I88" s="127">
        <f>IF(OR(Sevilla!C88=0),"",Sevilla!C88)</f>
      </c>
      <c r="J88" s="128">
        <f>IF(OR(Andalucía!C88=0),"",Andalucía!C88)</f>
      </c>
    </row>
    <row r="89" spans="1:10" ht="1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IF(OR(Almería!C90=0),"",Almería!C90)</f>
        <v>21</v>
      </c>
      <c r="C90" s="127">
        <f>IF(OR(Cádiz!C90=0),"",Cádiz!C90)</f>
        <v>235</v>
      </c>
      <c r="D90" s="127">
        <f>IF(OR(Córdoba!C90=0),"",Córdoba!C90)</f>
        <v>28</v>
      </c>
      <c r="E90" s="127">
        <f>IF(OR(Granada!C90=0),"",Granada!C90)</f>
        <v>19</v>
      </c>
      <c r="F90" s="127">
        <f>IF(OR(Huelva!C90=0),"",Huelva!C90)</f>
        <v>38</v>
      </c>
      <c r="G90" s="127">
        <f>IF(OR(Jaén!C90=0),"",Jaén!C90)</f>
        <v>0.01</v>
      </c>
      <c r="H90" s="127">
        <f>IF(OR(Málaga!C90=0),"",Málaga!C90)</f>
        <v>17</v>
      </c>
      <c r="I90" s="127">
        <f>IF(OR(Sevilla!C90=0),"",Sevilla!C90)</f>
        <v>45</v>
      </c>
      <c r="J90" s="128">
        <f>IF(OR(Andalucía!C90=0),"",Andalucía!C90)</f>
        <v>403.01</v>
      </c>
    </row>
    <row r="91" spans="1:10" ht="18" customHeight="1">
      <c r="A91" s="61" t="s">
        <v>100</v>
      </c>
      <c r="B91" s="127">
        <f>IF(OR(Almería!C91=0),"",Almería!C91)</f>
        <v>193</v>
      </c>
      <c r="C91" s="127">
        <f>IF(OR(Cádiz!C91=0),"",Cádiz!C91)</f>
        <v>25</v>
      </c>
      <c r="D91" s="127">
        <f>IF(OR(Córdoba!C91=0),"",Córdoba!C91)</f>
        <v>35</v>
      </c>
      <c r="E91" s="127">
        <f>IF(OR(Granada!C91=0),"",Granada!C91)</f>
        <v>35</v>
      </c>
      <c r="F91" s="127">
        <f>IF(OR(Huelva!C91=0),"",Huelva!C91)</f>
        <v>13</v>
      </c>
      <c r="G91" s="127">
        <f>IF(OR(Jaén!C91=0),"",Jaén!C91)</f>
        <v>5</v>
      </c>
      <c r="H91" s="127">
        <f>IF(OR(Málaga!C91=0),"",Málaga!C91)</f>
        <v>107</v>
      </c>
      <c r="I91" s="127">
        <f>IF(OR(Sevilla!C91=0),"",Sevilla!C91)</f>
        <v>120</v>
      </c>
      <c r="J91" s="128">
        <f>IF(OR(Andalucía!C91=0),"",Andalucía!C91)</f>
        <v>533</v>
      </c>
    </row>
    <row r="92" spans="1:10" ht="1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IF(OR(Almería!C93=0),"",Almería!C93)</f>
      </c>
      <c r="C93" s="127">
        <f>IF(OR(Cádiz!C93=0),"",Cádiz!C93)</f>
      </c>
      <c r="D93" s="127">
        <f>IF(OR(Córdoba!C93=0),"",Córdoba!C93)</f>
      </c>
      <c r="E93" s="127">
        <f>IF(OR(Granada!C93=0),"",Granada!C93)</f>
      </c>
      <c r="F93" s="127">
        <f>IF(OR(Huelva!C93=0),"",Huelva!C93)</f>
      </c>
      <c r="G93" s="127">
        <f>IF(OR(Jaén!C93=0),"",Jaén!C93)</f>
      </c>
      <c r="H93" s="127">
        <f>IF(OR(Málaga!C93=0),"",Málaga!C93)</f>
      </c>
      <c r="I93" s="127">
        <f>IF(OR(Sevilla!C93=0),"",Sevilla!C93)</f>
      </c>
      <c r="J93" s="128">
        <f>IF(OR(Andalucía!C93=0),"",Andalucía!C93)</f>
      </c>
    </row>
    <row r="94" spans="1:10" ht="12.75">
      <c r="A94" s="17" t="s">
        <v>103</v>
      </c>
      <c r="B94" s="127">
        <f>IF(OR(Almería!C94=0),"",Almería!C94)</f>
      </c>
      <c r="C94" s="127">
        <f>IF(OR(Cádiz!C94=0),"",Cádiz!C94)</f>
      </c>
      <c r="D94" s="127">
        <f>IF(OR(Córdoba!C94=0),"",Córdoba!C94)</f>
      </c>
      <c r="E94" s="127">
        <f>IF(OR(Granada!C94=0),"",Granada!C94)</f>
      </c>
      <c r="F94" s="127">
        <f>IF(OR(Huelva!C94=0),"",Huelva!C94)</f>
      </c>
      <c r="G94" s="127">
        <f>IF(OR(Jaén!C94=0),"",Jaén!C94)</f>
      </c>
      <c r="H94" s="127">
        <f>IF(OR(Málaga!C94=0),"",Málaga!C94)</f>
      </c>
      <c r="I94" s="127">
        <f>IF(OR(Sevilla!C94=0),"",Sevilla!C94)</f>
      </c>
      <c r="J94" s="128">
        <f>IF(OR(Andalucía!C94=0),"",Andalucía!C94)</f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IF(OR(Almería!C98=0),"",Almería!C98)</f>
      </c>
      <c r="C98" s="127">
        <f>IF(OR(Cádiz!C98=0),"",Cádiz!C98)</f>
      </c>
      <c r="D98" s="127">
        <f>IF(OR(Córdoba!C98=0),"",Córdoba!C98)</f>
      </c>
      <c r="E98" s="127">
        <f>IF(OR(Granada!C98=0),"",Granada!C98)</f>
      </c>
      <c r="F98" s="127">
        <f>IF(OR(Huelva!C98=0),"",Huelva!C98)</f>
      </c>
      <c r="G98" s="127">
        <f>IF(OR(Jaén!C98=0),"",Jaén!C98)</f>
      </c>
      <c r="H98" s="127">
        <f>IF(OR(Málaga!C98=0),"",Málaga!C98)</f>
      </c>
      <c r="I98" s="127">
        <f>IF(OR(Sevilla!C98=0),"",Sevilla!C98)</f>
      </c>
      <c r="J98" s="128">
        <f>IF(OR(Andalucía!C98=0),"",Andalucía!C98)</f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IF(OR(Almería!C101=0),"",Almería!C101)</f>
      </c>
      <c r="C101" s="127">
        <f>IF(OR(Cádiz!C101=0),"",Cádiz!C101)</f>
      </c>
      <c r="D101" s="127">
        <f>IF(OR(Córdoba!C101=0),"",Córdoba!C101)</f>
      </c>
      <c r="E101" s="127">
        <f>IF(OR(Granada!C101=0),"",Granada!C101)</f>
      </c>
      <c r="F101" s="127">
        <f>IF(OR(Huelva!C101=0),"",Huelva!C101)</f>
      </c>
      <c r="G101" s="127">
        <f>IF(OR(Jaén!C101=0),"",Jaén!C101)</f>
      </c>
      <c r="H101" s="127">
        <f>IF(OR(Málaga!C101=0),"",Málaga!C101)</f>
      </c>
      <c r="I101" s="127">
        <f>IF(OR(Sevilla!C101=0),"",Sevilla!C101)</f>
      </c>
      <c r="J101" s="128">
        <f>IF(OR(Andalucía!C101=0),"",Andalucía!C101)</f>
      </c>
    </row>
    <row r="102" spans="1:10" ht="12.75">
      <c r="A102" s="61" t="s">
        <v>111</v>
      </c>
      <c r="B102" s="127">
        <f>IF(OR(Almería!C102=0),"",Almería!C102)</f>
      </c>
      <c r="C102" s="127">
        <f>IF(OR(Cádiz!C102=0),"",Cádiz!C102)</f>
      </c>
      <c r="D102" s="127">
        <f>IF(OR(Córdoba!C102=0),"",Córdoba!C102)</f>
      </c>
      <c r="E102" s="127">
        <f>IF(OR(Granada!C102=0),"",Granada!C102)</f>
      </c>
      <c r="F102" s="127">
        <f>IF(OR(Huelva!C102=0),"",Huelva!C102)</f>
      </c>
      <c r="G102" s="127">
        <f>IF(OR(Jaén!C102=0),"",Jaén!C102)</f>
      </c>
      <c r="H102" s="127">
        <f>IF(OR(Málaga!C102=0),"",Málaga!C102)</f>
      </c>
      <c r="I102" s="127">
        <f>IF(OR(Sevilla!C102=0),"",Sevilla!C102)</f>
      </c>
      <c r="J102" s="128">
        <f>IF(OR(Andalucía!C102=0),"",Andalucía!C102)</f>
      </c>
    </row>
    <row r="103" spans="1:10" ht="12.75">
      <c r="A103" s="61" t="s">
        <v>112</v>
      </c>
      <c r="B103" s="127">
        <f>IF(OR(Almería!C103=0),"",Almería!C103)</f>
      </c>
      <c r="C103" s="127">
        <f>IF(OR(Cádiz!C103=0),"",Cádiz!C103)</f>
      </c>
      <c r="D103" s="127">
        <f>IF(OR(Córdoba!C103=0),"",Córdoba!C103)</f>
      </c>
      <c r="E103" s="127">
        <f>IF(OR(Granada!C103=0),"",Granada!C103)</f>
      </c>
      <c r="F103" s="127">
        <f>IF(OR(Huelva!C103=0),"",Huelva!C103)</f>
      </c>
      <c r="G103" s="127">
        <f>IF(OR(Jaén!C103=0),"",Jaén!C103)</f>
      </c>
      <c r="H103" s="127">
        <f>IF(OR(Málaga!C103=0),"",Málaga!C103)</f>
      </c>
      <c r="I103" s="127">
        <f>IF(OR(Sevilla!C103=0),"",Sevilla!C103)</f>
      </c>
      <c r="J103" s="128">
        <f>IF(OR(Andalucía!C103=0),"",Andalucía!C103)</f>
      </c>
    </row>
    <row r="104" spans="1:10" ht="12.75">
      <c r="A104" s="61" t="s">
        <v>113</v>
      </c>
      <c r="B104" s="127">
        <f>IF(OR(Almería!C104=0),"",Almería!C104)</f>
      </c>
      <c r="C104" s="127">
        <f>IF(OR(Cádiz!C104=0),"",Cádiz!C104)</f>
      </c>
      <c r="D104" s="127">
        <f>IF(OR(Córdoba!C104=0),"",Córdoba!C104)</f>
      </c>
      <c r="E104" s="127">
        <f>IF(OR(Granada!C104=0),"",Granada!C104)</f>
      </c>
      <c r="F104" s="127">
        <f>IF(OR(Huelva!C104=0),"",Huelva!C104)</f>
      </c>
      <c r="G104" s="127">
        <f>IF(OR(Jaén!C104=0),"",Jaén!C104)</f>
      </c>
      <c r="H104" s="127">
        <f>IF(OR(Málaga!C104=0),"",Málaga!C104)</f>
      </c>
      <c r="I104" s="127">
        <f>IF(OR(Sevilla!C104=0),"",Sevilla!C104)</f>
      </c>
      <c r="J104" s="128">
        <f>IF(OR(Andalucía!C104=0),"",Andalucía!C104)</f>
      </c>
    </row>
    <row r="105" spans="1:10" ht="12.75">
      <c r="A105" s="61" t="s">
        <v>114</v>
      </c>
      <c r="B105" s="127">
        <f>IF(OR(Almería!C105=0),"",Almería!C105)</f>
      </c>
      <c r="C105" s="127">
        <f>IF(OR(Cádiz!C105=0),"",Cádiz!C105)</f>
      </c>
      <c r="D105" s="127">
        <f>IF(OR(Córdoba!C105=0),"",Córdoba!C105)</f>
      </c>
      <c r="E105" s="127">
        <f>IF(OR(Granada!C105=0),"",Granada!C105)</f>
      </c>
      <c r="F105" s="127">
        <f>IF(OR(Huelva!C105=0),"",Huelva!C105)</f>
      </c>
      <c r="G105" s="127">
        <f>IF(OR(Jaén!C105=0),"",Jaén!C105)</f>
      </c>
      <c r="H105" s="127">
        <f>IF(OR(Málaga!C105=0),"",Málaga!C105)</f>
      </c>
      <c r="I105" s="127">
        <f>IF(OR(Sevilla!C105=0),"",Sevilla!C105)</f>
      </c>
      <c r="J105" s="128">
        <f>IF(OR(Andalucía!C105=0),"",Andalucía!C105)</f>
      </c>
    </row>
    <row r="106" spans="1:10" ht="12.75">
      <c r="A106" s="17" t="s">
        <v>115</v>
      </c>
      <c r="B106" s="127">
        <f>IF(OR(Almería!C106=0),"",Almería!C106)</f>
      </c>
      <c r="C106" s="127">
        <f>IF(OR(Cádiz!C106=0),"",Cádiz!C106)</f>
      </c>
      <c r="D106" s="127">
        <f>IF(OR(Córdoba!C106=0),"",Córdoba!C106)</f>
      </c>
      <c r="E106" s="127">
        <f>IF(OR(Granada!C106=0),"",Granada!C106)</f>
      </c>
      <c r="F106" s="127">
        <f>IF(OR(Huelva!C106=0),"",Huelva!C106)</f>
      </c>
      <c r="G106" s="127">
        <f>IF(OR(Jaén!C106=0),"",Jaén!C106)</f>
      </c>
      <c r="H106" s="127">
        <f>IF(OR(Málaga!C106=0),"",Málaga!C106)</f>
      </c>
      <c r="I106" s="127">
        <f>IF(OR(Sevilla!C106=0),"",Sevilla!C106)</f>
      </c>
      <c r="J106" s="128">
        <f>IF(OR(Andalucía!C106=0),"",Andalucía!C106)</f>
      </c>
    </row>
    <row r="107" spans="1:10" ht="12.75">
      <c r="A107" s="61" t="s">
        <v>116</v>
      </c>
      <c r="B107" s="127">
        <f>IF(OR(Almería!C107=0),"",Almería!C107)</f>
      </c>
      <c r="C107" s="127">
        <f>IF(OR(Cádiz!C107=0),"",Cádiz!C107)</f>
      </c>
      <c r="D107" s="127">
        <f>IF(OR(Córdoba!C107=0),"",Córdoba!C107)</f>
      </c>
      <c r="E107" s="127">
        <f>IF(OR(Granada!C107=0),"",Granada!C107)</f>
      </c>
      <c r="F107" s="127">
        <f>IF(OR(Huelva!C107=0),"",Huelva!C107)</f>
      </c>
      <c r="G107" s="127">
        <f>IF(OR(Jaén!C107=0),"",Jaén!C107)</f>
      </c>
      <c r="H107" s="127">
        <f>IF(OR(Málaga!C107=0),"",Málaga!C107)</f>
      </c>
      <c r="I107" s="127">
        <f>IF(OR(Sevilla!C107=0),"",Sevilla!C107)</f>
      </c>
      <c r="J107" s="128">
        <f>IF(OR(Andalucía!C107=0),"",Andalucía!C107)</f>
      </c>
    </row>
    <row r="108" spans="1:10" ht="12.75">
      <c r="A108" s="61" t="s">
        <v>117</v>
      </c>
      <c r="B108" s="127">
        <f>IF(OR(Almería!C108=0),"",Almería!C108)</f>
      </c>
      <c r="C108" s="127">
        <f>IF(OR(Cádiz!C108=0),"",Cádiz!C108)</f>
      </c>
      <c r="D108" s="127">
        <f>IF(OR(Córdoba!C108=0),"",Córdoba!C108)</f>
      </c>
      <c r="E108" s="127">
        <f>IF(OR(Granada!C108=0),"",Granada!C108)</f>
      </c>
      <c r="F108" s="127">
        <f>IF(OR(Huelva!C108=0),"",Huelva!C108)</f>
      </c>
      <c r="G108" s="127">
        <f>IF(OR(Jaén!C108=0),"",Jaén!C108)</f>
      </c>
      <c r="H108" s="127">
        <f>IF(OR(Málaga!C108=0),"",Málaga!C108)</f>
      </c>
      <c r="I108" s="127">
        <f>IF(OR(Sevilla!C108=0),"",Sevilla!C108)</f>
      </c>
      <c r="J108" s="128">
        <f>IF(OR(Andalucía!C108=0),"",Andalucía!C108)</f>
      </c>
    </row>
    <row r="109" spans="1:10" ht="12.75">
      <c r="A109" s="61" t="s">
        <v>118</v>
      </c>
      <c r="B109" s="127">
        <f>IF(OR(Almería!C109=0),"",Almería!C109)</f>
      </c>
      <c r="C109" s="127">
        <f>IF(OR(Cádiz!C109=0),"",Cádiz!C109)</f>
      </c>
      <c r="D109" s="127">
        <f>IF(OR(Córdoba!C109=0),"",Córdoba!C109)</f>
      </c>
      <c r="E109" s="127">
        <f>IF(OR(Granada!C109=0),"",Granada!C109)</f>
      </c>
      <c r="F109" s="127">
        <f>IF(OR(Huelva!C109=0),"",Huelva!C109)</f>
      </c>
      <c r="G109" s="127">
        <f>IF(OR(Jaén!C109=0),"",Jaén!C109)</f>
      </c>
      <c r="H109" s="127">
        <f>IF(OR(Málaga!C109=0),"",Málaga!C109)</f>
      </c>
      <c r="I109" s="127">
        <f>IF(OR(Sevilla!C109=0),"",Sevilla!C109)</f>
      </c>
      <c r="J109" s="128">
        <f>IF(OR(Andalucía!C109=0),"",Andalucía!C109)</f>
      </c>
    </row>
    <row r="110" spans="1:10" ht="12.75">
      <c r="A110" s="61" t="s">
        <v>119</v>
      </c>
      <c r="B110" s="127"/>
      <c r="C110" s="127"/>
      <c r="D110" s="127"/>
      <c r="E110" s="127"/>
      <c r="F110" s="127"/>
      <c r="G110" s="127"/>
      <c r="H110" s="127"/>
      <c r="I110" s="127"/>
      <c r="J110" s="128"/>
    </row>
    <row r="111" spans="1:10" ht="12.75" hidden="1">
      <c r="A111" s="61" t="s">
        <v>120</v>
      </c>
      <c r="B111" s="127">
        <f>IF(OR(Almería!C111=0),"",Almería!C111)</f>
      </c>
      <c r="C111" s="127">
        <f>IF(OR(Cádiz!C111=0),"",Cádiz!C111)</f>
      </c>
      <c r="D111" s="127">
        <f>IF(OR(Córdoba!C111=0),"",Córdoba!C111)</f>
      </c>
      <c r="E111" s="127">
        <f>IF(OR(Granada!C111=0),"",Granada!C111)</f>
      </c>
      <c r="F111" s="127">
        <f>IF(OR(Huelva!C111=0),"",Huelva!C111)</f>
      </c>
      <c r="G111" s="127">
        <f>IF(OR(Jaén!C111=0),"",Jaén!C111)</f>
      </c>
      <c r="H111" s="127">
        <f>IF(OR(Málaga!C111=0),"",Málaga!C111)</f>
      </c>
      <c r="I111" s="127">
        <f>IF(OR(Sevilla!C111=0),"",Sevilla!C111)</f>
      </c>
      <c r="J111" s="128">
        <f>IF(OR(Andalucía!C111=0),"",Andalucía!C111)</f>
      </c>
    </row>
    <row r="112" spans="1:10" ht="12.75" hidden="1">
      <c r="A112" s="61" t="s">
        <v>121</v>
      </c>
      <c r="B112" s="127">
        <f>IF(OR(Almería!C112=0),"",Almería!C112)</f>
      </c>
      <c r="C112" s="127">
        <f>IF(OR(Cádiz!C112=0),"",Cádiz!C112)</f>
      </c>
      <c r="D112" s="127">
        <f>IF(OR(Córdoba!C112=0),"",Córdoba!C112)</f>
      </c>
      <c r="E112" s="127">
        <f>IF(OR(Granada!C112=0),"",Granada!C112)</f>
      </c>
      <c r="F112" s="127">
        <f>IF(OR(Huelva!C112=0),"",Huelva!C112)</f>
      </c>
      <c r="G112" s="127">
        <f>IF(OR(Jaén!C112=0),"",Jaén!C112)</f>
      </c>
      <c r="H112" s="127">
        <f>IF(OR(Málaga!C112=0),"",Málaga!C112)</f>
      </c>
      <c r="I112" s="127">
        <f>IF(OR(Sevilla!C112=0),"",Sevilla!C112)</f>
      </c>
      <c r="J112" s="128">
        <f>IF(OR(Andalucía!C112=0),"",Andalucía!C112)</f>
      </c>
    </row>
    <row r="113" spans="1:10" ht="12.75">
      <c r="A113" s="61" t="s">
        <v>122</v>
      </c>
      <c r="B113" s="127"/>
      <c r="C113" s="127"/>
      <c r="D113" s="127"/>
      <c r="E113" s="127"/>
      <c r="F113" s="127"/>
      <c r="G113" s="127"/>
      <c r="H113" s="127"/>
      <c r="I113" s="127"/>
      <c r="J113" s="128"/>
    </row>
    <row r="114" spans="1:10" ht="12.75">
      <c r="A114" s="61" t="s">
        <v>123</v>
      </c>
      <c r="B114" s="127"/>
      <c r="C114" s="127"/>
      <c r="D114" s="127"/>
      <c r="E114" s="127"/>
      <c r="F114" s="127"/>
      <c r="G114" s="127"/>
      <c r="H114" s="127"/>
      <c r="I114" s="127"/>
      <c r="J114" s="128"/>
    </row>
    <row r="115" spans="1:10" ht="12.75" hidden="1">
      <c r="A115" s="61" t="s">
        <v>124</v>
      </c>
      <c r="B115" s="127">
        <f>IF(OR(Almería!C115=0),"",Almería!C115)</f>
      </c>
      <c r="C115" s="127">
        <f>IF(OR(Cádiz!C115=0),"",Cádiz!C115)</f>
      </c>
      <c r="D115" s="127">
        <f>IF(OR(Córdoba!C115=0),"",Córdoba!C115)</f>
      </c>
      <c r="E115" s="127">
        <f>IF(OR(Granada!C115=0),"",Granada!C115)</f>
      </c>
      <c r="F115" s="127">
        <f>IF(OR(Huelva!C115=0),"",Huelva!C115)</f>
      </c>
      <c r="G115" s="127">
        <f>IF(OR(Jaén!C115=0),"",Jaén!C115)</f>
      </c>
      <c r="H115" s="127">
        <f>IF(OR(Málaga!C115=0),"",Málaga!C115)</f>
      </c>
      <c r="I115" s="127">
        <f>IF(OR(Sevilla!C115=0),"",Sevilla!C115)</f>
      </c>
      <c r="J115" s="128">
        <f>IF(OR(Andalucía!C115=0),"",Andalucía!C115)</f>
      </c>
    </row>
    <row r="116" spans="1:10" ht="12.75">
      <c r="A116" s="61" t="s">
        <v>125</v>
      </c>
      <c r="B116" s="127"/>
      <c r="C116" s="127"/>
      <c r="D116" s="127"/>
      <c r="E116" s="127"/>
      <c r="F116" s="127"/>
      <c r="G116" s="127"/>
      <c r="H116" s="127"/>
      <c r="I116" s="127"/>
      <c r="J116" s="128"/>
    </row>
    <row r="117" spans="1:10" ht="12.75">
      <c r="A117" s="61" t="s">
        <v>126</v>
      </c>
      <c r="B117" s="127"/>
      <c r="C117" s="127"/>
      <c r="D117" s="127"/>
      <c r="E117" s="127"/>
      <c r="F117" s="127"/>
      <c r="G117" s="127"/>
      <c r="H117" s="127"/>
      <c r="I117" s="127"/>
      <c r="J117" s="128"/>
    </row>
    <row r="118" spans="1:10" ht="12.75">
      <c r="A118" s="61" t="s">
        <v>127</v>
      </c>
      <c r="B118" s="127"/>
      <c r="C118" s="127"/>
      <c r="D118" s="127"/>
      <c r="E118" s="127"/>
      <c r="F118" s="127"/>
      <c r="G118" s="127"/>
      <c r="H118" s="127"/>
      <c r="I118" s="127"/>
      <c r="J118" s="128"/>
    </row>
    <row r="119" spans="1:10" ht="12.75">
      <c r="A119" s="61" t="s">
        <v>128</v>
      </c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IF(OR(Almería!C121=0),"",Almería!C121)</f>
      </c>
      <c r="C121" s="127">
        <f>IF(OR(Cádiz!C121=0),"",Cádiz!C121)</f>
      </c>
      <c r="D121" s="127">
        <f>IF(OR(Córdoba!C121=0),"",Córdoba!C121)</f>
      </c>
      <c r="E121" s="127">
        <f>IF(OR(Granada!C121=0),"",Granada!C121)</f>
      </c>
      <c r="F121" s="127">
        <f>IF(OR(Huelva!C121=0),"",Huelva!C121)</f>
      </c>
      <c r="G121" s="127">
        <f>IF(OR(Jaén!C121=0),"",Jaén!C121)</f>
      </c>
      <c r="H121" s="127">
        <f>IF(OR(Málaga!C121=0),"",Málaga!C121)</f>
      </c>
      <c r="I121" s="127">
        <f>IF(OR(Sevilla!C121=0),"",Sevilla!C121)</f>
      </c>
      <c r="J121" s="128">
        <f>IF(OR(Andalucía!C121=0),"",Andalucía!C121)</f>
      </c>
    </row>
    <row r="122" spans="1:10" ht="12.75">
      <c r="A122" s="61" t="s">
        <v>131</v>
      </c>
      <c r="B122" s="127">
        <f>IF(OR(Almería!C122=0),"",Almería!C122)</f>
      </c>
      <c r="C122" s="127">
        <f>IF(OR(Cádiz!C122=0),"",Cádiz!C122)</f>
      </c>
      <c r="D122" s="127">
        <f>IF(OR(Córdoba!C122=0),"",Córdoba!C122)</f>
      </c>
      <c r="E122" s="127">
        <f>IF(OR(Granada!C122=0),"",Granada!C122)</f>
      </c>
      <c r="F122" s="127">
        <f>IF(OR(Huelva!C122=0),"",Huelva!C122)</f>
      </c>
      <c r="G122" s="127">
        <f>IF(OR(Jaén!C122=0),"",Jaén!C122)</f>
      </c>
      <c r="H122" s="127">
        <f>IF(OR(Málaga!C122=0),"",Málaga!C122)</f>
      </c>
      <c r="I122" s="127">
        <f>IF(OR(Sevilla!C122=0),"",Sevilla!C122)</f>
      </c>
      <c r="J122" s="128">
        <f>IF(OR(Andalucía!C122=0),"",Andalucía!C122)</f>
      </c>
    </row>
    <row r="123" spans="1:10" ht="12.75">
      <c r="A123" s="61" t="s">
        <v>132</v>
      </c>
      <c r="B123" s="127">
        <f>IF(OR(Almería!C123=0),"",Almería!C123)</f>
      </c>
      <c r="C123" s="127">
        <f>IF(OR(Cádiz!C123=0),"",Cádiz!C123)</f>
      </c>
      <c r="D123" s="127">
        <f>IF(OR(Córdoba!C123=0),"",Córdoba!C123)</f>
      </c>
      <c r="E123" s="127">
        <f>IF(OR(Granada!C123=0),"",Granada!C123)</f>
      </c>
      <c r="F123" s="127">
        <f>IF(OR(Huelva!C123=0),"",Huelva!C123)</f>
      </c>
      <c r="G123" s="127">
        <f>IF(OR(Jaén!C123=0),"",Jaén!C123)</f>
      </c>
      <c r="H123" s="127">
        <f>IF(OR(Málaga!C123=0),"",Málaga!C123)</f>
      </c>
      <c r="I123" s="127">
        <f>IF(OR(Sevilla!C123=0),"",Sevilla!C123)</f>
      </c>
      <c r="J123" s="128">
        <f>IF(OR(Andalucía!C123=0),"",Andalucía!C123)</f>
      </c>
    </row>
    <row r="124" spans="1:10" ht="1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IF(OR(Almería!C125=0),"",Almería!C125)</f>
      </c>
      <c r="C125" s="127">
        <f>IF(OR(Cádiz!C125=0),"",Cádiz!C125)</f>
      </c>
      <c r="D125" s="127">
        <f>IF(OR(Córdoba!C125=0),"",Córdoba!C125)</f>
      </c>
      <c r="E125" s="127">
        <f>IF(OR(Granada!C125=0),"",Granada!C125)</f>
      </c>
      <c r="F125" s="127">
        <f>IF(OR(Huelva!C125=0),"",Huelva!C125)</f>
      </c>
      <c r="G125" s="127">
        <f>IF(OR(Jaén!C125=0),"",Jaén!C125)</f>
      </c>
      <c r="H125" s="127">
        <f>IF(OR(Málaga!C125=0),"",Málaga!C125)</f>
      </c>
      <c r="I125" s="127">
        <f>IF(OR(Sevilla!C125=0),"",Sevilla!C125)</f>
      </c>
      <c r="J125" s="128">
        <f>IF(OR(Andalucía!C125=0),"",Andalucía!C125)</f>
      </c>
    </row>
    <row r="126" spans="1:10" ht="12.75">
      <c r="A126" s="61" t="s">
        <v>135</v>
      </c>
      <c r="B126" s="127">
        <f>IF(OR(Almería!C126=0),"",Almería!C126)</f>
      </c>
      <c r="C126" s="127">
        <f>IF(OR(Cádiz!C126=0),"",Cádiz!C126)</f>
      </c>
      <c r="D126" s="127">
        <f>IF(OR(Córdoba!C126=0),"",Córdoba!C126)</f>
      </c>
      <c r="E126" s="127">
        <f>IF(OR(Granada!C126=0),"",Granada!C126)</f>
      </c>
      <c r="F126" s="127">
        <f>IF(OR(Huelva!C126=0),"",Huelva!C126)</f>
      </c>
      <c r="G126" s="127">
        <f>IF(OR(Jaén!C126=0),"",Jaén!C126)</f>
      </c>
      <c r="H126" s="127">
        <f>IF(OR(Málaga!C126=0),"",Málaga!C126)</f>
      </c>
      <c r="I126" s="127">
        <f>IF(OR(Sevilla!C126=0),"",Sevilla!C126)</f>
      </c>
      <c r="J126" s="128">
        <f>IF(OR(Andalucía!C126=0),"",Andalucía!C126)</f>
      </c>
    </row>
    <row r="127" spans="1:10" ht="12.75">
      <c r="A127" s="61" t="s">
        <v>136</v>
      </c>
      <c r="B127" s="127"/>
      <c r="C127" s="127"/>
      <c r="D127" s="127"/>
      <c r="E127" s="127"/>
      <c r="F127" s="127"/>
      <c r="G127" s="127"/>
      <c r="H127" s="127"/>
      <c r="I127" s="127"/>
      <c r="J127" s="128"/>
    </row>
    <row r="128" spans="1:10" ht="12.75">
      <c r="A128" s="61" t="s">
        <v>137</v>
      </c>
      <c r="B128" s="127">
        <f>IF(OR(Almería!C128=0),"",Almería!C128)</f>
      </c>
      <c r="C128" s="127">
        <f>IF(OR(Cádiz!C128=0),"",Cádiz!C128)</f>
      </c>
      <c r="D128" s="127">
        <f>IF(OR(Córdoba!C128=0),"",Córdoba!C128)</f>
      </c>
      <c r="E128" s="127">
        <f>IF(OR(Granada!C128=0),"",Granada!C128)</f>
      </c>
      <c r="F128" s="127">
        <f>IF(OR(Huelva!C128=0),"",Huelva!C128)</f>
      </c>
      <c r="G128" s="127">
        <f>IF(OR(Jaén!C128=0),"",Jaén!C128)</f>
      </c>
      <c r="H128" s="127">
        <f>IF(OR(Málaga!C128=0),"",Málaga!C128)</f>
      </c>
      <c r="I128" s="127">
        <f>IF(OR(Sevilla!C128=0),"",Sevilla!C128)</f>
      </c>
      <c r="J128" s="128">
        <f>IF(OR(Andalucía!C128=0),"",Andalucía!C128)</f>
      </c>
    </row>
    <row r="129" spans="1:10" ht="1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IF(OR(Almería!C130=0),"",Almería!C130)</f>
        <v>12</v>
      </c>
      <c r="C130" s="131">
        <f>IF(OR(Cádiz!C130=0),"",Cádiz!C130)</f>
      </c>
      <c r="D130" s="131">
        <f>IF(OR(Córdoba!C130=0),"",Córdoba!C130)</f>
      </c>
      <c r="E130" s="131">
        <f>IF(OR(Granada!C130=0),"",Granada!C130)</f>
      </c>
      <c r="F130" s="131">
        <f>IF(OR(Huelva!C130=0),"",Huelva!C130)</f>
      </c>
      <c r="G130" s="131">
        <f>IF(OR(Jaén!C130=0),"",Jaén!C130)</f>
      </c>
      <c r="H130" s="131">
        <f>IF(OR(Málaga!C130=0),"",Málaga!C130)</f>
        <v>0.01</v>
      </c>
      <c r="I130" s="131">
        <f>IF(OR(Sevilla!C130=0),"",Sevilla!C130)</f>
      </c>
      <c r="J130" s="132">
        <f>IF(OR(Andalucía!C130=0),"",Andalucía!C130)</f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scale="72" r:id="rId1"/>
  <headerFooter alignWithMargins="0">
    <oddHeader>&amp;LAVANCE DE SUPERFICIES Y PRODUCCIONES A 31 DE JULIO DEL AÑO 2017.</oddHeader>
    <oddFooter>&amp;L(*)Mes al que corresponde la última estimación.
Datos de 2.016 provisionales y del 2.017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SheetLayoutView="75" workbookViewId="0" topLeftCell="A1">
      <selection activeCell="J76" sqref="J76"/>
    </sheetView>
  </sheetViews>
  <sheetFormatPr defaultColWidth="11.00390625" defaultRowHeight="13.5"/>
  <cols>
    <col min="1" max="1" width="29.125" style="1" customWidth="1"/>
    <col min="2" max="2" width="11.00390625" style="1" customWidth="1"/>
    <col min="3" max="3" width="9.50390625" style="1" customWidth="1"/>
    <col min="4" max="4" width="11.25390625" style="1" customWidth="1"/>
    <col min="5" max="5" width="11.125" style="1" customWidth="1"/>
    <col min="6" max="6" width="8.50390625" style="1" customWidth="1"/>
    <col min="7" max="7" width="7.25390625" style="1" customWidth="1"/>
    <col min="8" max="8" width="8.875" style="1" customWidth="1"/>
    <col min="9" max="9" width="8.625" style="1" customWidth="1"/>
    <col min="10" max="10" width="11.00390625" style="2" customWidth="1"/>
    <col min="11" max="16384" width="11.00390625" style="1" customWidth="1"/>
  </cols>
  <sheetData>
    <row r="1" spans="1:10" ht="17.25">
      <c r="A1" s="18" t="s">
        <v>168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>
      <c r="A2" s="119" t="s">
        <v>171</v>
      </c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3.5">
      <c r="A3" s="122" t="s">
        <v>8</v>
      </c>
      <c r="B3" s="123" t="s">
        <v>159</v>
      </c>
      <c r="C3" s="123" t="s">
        <v>160</v>
      </c>
      <c r="D3" s="123" t="s">
        <v>161</v>
      </c>
      <c r="E3" s="123" t="s">
        <v>162</v>
      </c>
      <c r="F3" s="123" t="s">
        <v>163</v>
      </c>
      <c r="G3" s="123" t="s">
        <v>164</v>
      </c>
      <c r="H3" s="123" t="s">
        <v>165</v>
      </c>
      <c r="I3" s="123" t="s">
        <v>166</v>
      </c>
      <c r="J3" s="124" t="s">
        <v>169</v>
      </c>
    </row>
    <row r="4" spans="1:10" ht="15">
      <c r="A4" s="3" t="s">
        <v>13</v>
      </c>
      <c r="B4" s="125"/>
      <c r="C4" s="125"/>
      <c r="D4" s="125"/>
      <c r="E4" s="125"/>
      <c r="F4" s="125"/>
      <c r="G4" s="125"/>
      <c r="H4" s="125"/>
      <c r="I4" s="125"/>
      <c r="J4" s="126"/>
    </row>
    <row r="5" spans="1:10" ht="12.75">
      <c r="A5" s="17" t="s">
        <v>14</v>
      </c>
      <c r="B5" s="127">
        <f>IF(OR(Almería!G5=0),"",Almería!G5)</f>
        <v>3207</v>
      </c>
      <c r="C5" s="127">
        <f>IF(OR(Cádiz!G5=0),"",Cádiz!G5)</f>
        <v>208985</v>
      </c>
      <c r="D5" s="127">
        <f>IF(OR(Córdoba!G5=0),"",Córdoba!G5)</f>
        <v>210111</v>
      </c>
      <c r="E5" s="127">
        <f>IF(OR(Granada!G5=0),"",Granada!G5)</f>
        <v>21131</v>
      </c>
      <c r="F5" s="127">
        <f>IF(OR(Huelva!G5=0),"",Huelva!G5)</f>
        <v>68688</v>
      </c>
      <c r="G5" s="127">
        <f>IF(OR(Jaén!G5=0),"",Jaén!G5)</f>
        <v>30182</v>
      </c>
      <c r="H5" s="127">
        <f>IF(OR(Málaga!G5=0),"",Málaga!G5)</f>
        <v>62700</v>
      </c>
      <c r="I5" s="127">
        <f>IF(OR(Sevilla!G5=0),"",Sevilla!G5)</f>
        <v>539433</v>
      </c>
      <c r="J5" s="128">
        <f>IF(OR(Andalucía!G5=0),"",Andalucía!G5)</f>
        <v>1144437</v>
      </c>
    </row>
    <row r="6" spans="1:10" ht="12.75">
      <c r="A6" s="61" t="s">
        <v>15</v>
      </c>
      <c r="B6" s="127">
        <f>IF(OR(Almería!G6=0),"",Almería!G6)</f>
        <v>2916</v>
      </c>
      <c r="C6" s="127">
        <f>IF(OR(Cádiz!G6=0),"",Cádiz!G6)</f>
        <v>31846</v>
      </c>
      <c r="D6" s="127">
        <f>IF(OR(Córdoba!G6=0),"",Córdoba!G6)</f>
        <v>45220</v>
      </c>
      <c r="E6" s="127">
        <f>IF(OR(Granada!G6=0),"",Granada!G6)</f>
        <v>16081</v>
      </c>
      <c r="F6" s="127">
        <f>IF(OR(Huelva!G6=0),"",Huelva!G6)</f>
        <v>17564</v>
      </c>
      <c r="G6" s="127">
        <f>IF(OR(Jaén!G6=0),"",Jaén!G6)</f>
        <v>5164</v>
      </c>
      <c r="H6" s="127">
        <f>IF(OR(Málaga!G6=0),"",Málaga!G6)</f>
        <v>10500</v>
      </c>
      <c r="I6" s="127">
        <f>IF(OR(Sevilla!G6=0),"",Sevilla!G6)</f>
        <v>157377</v>
      </c>
      <c r="J6" s="128">
        <f>IF(OR(Andalucía!G6=0),"",Andalucía!G6)</f>
        <v>286668</v>
      </c>
    </row>
    <row r="7" spans="1:10" ht="12.75">
      <c r="A7" s="64" t="s">
        <v>16</v>
      </c>
      <c r="B7" s="127">
        <f>IF(OR(Almería!G7=0),"",Almería!G7)</f>
        <v>291</v>
      </c>
      <c r="C7" s="127">
        <f>IF(OR(Cádiz!G7=0),"",Cádiz!G7)</f>
        <v>177139</v>
      </c>
      <c r="D7" s="127">
        <f>IF(OR(Córdoba!G7=0),"",Córdoba!G7)</f>
        <v>164891</v>
      </c>
      <c r="E7" s="127">
        <f>IF(OR(Granada!G7=0),"",Granada!G7)</f>
        <v>5050</v>
      </c>
      <c r="F7" s="127">
        <f>IF(OR(Huelva!G7=0),"",Huelva!G7)</f>
        <v>51124</v>
      </c>
      <c r="G7" s="127">
        <f>IF(OR(Jaén!G7=0),"",Jaén!G7)</f>
        <v>25018</v>
      </c>
      <c r="H7" s="127">
        <f>IF(OR(Málaga!G7=0),"",Málaga!G7)</f>
        <v>52200</v>
      </c>
      <c r="I7" s="127">
        <f>IF(OR(Sevilla!G7=0),"",Sevilla!G7)</f>
        <v>382056</v>
      </c>
      <c r="J7" s="128">
        <f>IF(OR(Andalucía!G7=0),"",Andalucía!G7)</f>
        <v>857769</v>
      </c>
    </row>
    <row r="8" spans="1:10" ht="12.75">
      <c r="A8" s="17" t="s">
        <v>17</v>
      </c>
      <c r="B8" s="127">
        <f>IF(OR(Almería!G8=0),"",Almería!G8)</f>
        <v>14275.01</v>
      </c>
      <c r="C8" s="127">
        <f>IF(OR(Cádiz!G8=0),"",Cádiz!G8)</f>
        <v>27540</v>
      </c>
      <c r="D8" s="127">
        <f>IF(OR(Córdoba!G8=0),"",Córdoba!G8)</f>
        <v>19245</v>
      </c>
      <c r="E8" s="127">
        <f>IF(OR(Granada!G8=0),"",Granada!G8)</f>
        <v>86471</v>
      </c>
      <c r="F8" s="127">
        <f>IF(OR(Huelva!G8=0),"",Huelva!G8)</f>
        <v>5350</v>
      </c>
      <c r="G8" s="127">
        <f>IF(OR(Jaén!G8=0),"",Jaén!G8)</f>
        <v>16851</v>
      </c>
      <c r="H8" s="127">
        <f>IF(OR(Málaga!G8=0),"",Málaga!G8)</f>
        <v>36508</v>
      </c>
      <c r="I8" s="127">
        <f>IF(OR(Sevilla!G8=0),"",Sevilla!G8)</f>
        <v>49102</v>
      </c>
      <c r="J8" s="128">
        <f>IF(OR(Andalucía!G8=0),"",Andalucía!G8)</f>
        <v>255342.01</v>
      </c>
    </row>
    <row r="9" spans="1:10" ht="12.75">
      <c r="A9" s="61" t="s">
        <v>18</v>
      </c>
      <c r="B9" s="127">
        <f>IF(OR(Almería!G9=0),"",Almería!G9)</f>
        <v>0.01</v>
      </c>
      <c r="C9" s="127">
        <f>IF(OR(Cádiz!G9=0),"",Cádiz!G9)</f>
        <v>25552</v>
      </c>
      <c r="D9" s="127">
        <f>IF(OR(Córdoba!G9=0),"",Córdoba!G9)</f>
        <v>4196</v>
      </c>
      <c r="E9" s="127">
        <f>IF(OR(Granada!G9=0),"",Granada!G9)</f>
        <v>25378</v>
      </c>
      <c r="F9" s="127">
        <f>IF(OR(Huelva!G9=0),"",Huelva!G9)</f>
        <v>2795</v>
      </c>
      <c r="G9" s="127">
        <f>IF(OR(Jaén!G9=0),"",Jaén!G9)</f>
        <v>9202</v>
      </c>
      <c r="H9" s="127">
        <f>IF(OR(Málaga!G9=0),"",Málaga!G9)</f>
        <v>30758</v>
      </c>
      <c r="I9" s="127">
        <f>IF(OR(Sevilla!G9=0),"",Sevilla!G9)</f>
        <v>47457</v>
      </c>
      <c r="J9" s="128">
        <f>IF(OR(Andalucía!G9=0),"",Andalucía!G9)</f>
        <v>145338.01</v>
      </c>
    </row>
    <row r="10" spans="1:10" ht="12.75">
      <c r="A10" s="64" t="s">
        <v>19</v>
      </c>
      <c r="B10" s="127">
        <f>IF(OR(Almería!G10=0),"",Almería!G10)</f>
        <v>14275</v>
      </c>
      <c r="C10" s="127">
        <f>IF(OR(Cádiz!G10=0),"",Cádiz!G10)</f>
        <v>1988</v>
      </c>
      <c r="D10" s="127">
        <f>IF(OR(Córdoba!G10=0),"",Córdoba!G10)</f>
        <v>15049</v>
      </c>
      <c r="E10" s="127">
        <f>IF(OR(Granada!G10=0),"",Granada!G10)</f>
        <v>61093</v>
      </c>
      <c r="F10" s="127">
        <f>IF(OR(Huelva!G10=0),"",Huelva!G10)</f>
        <v>2555</v>
      </c>
      <c r="G10" s="127">
        <f>IF(OR(Jaén!G10=0),"",Jaén!G10)</f>
        <v>7649</v>
      </c>
      <c r="H10" s="127">
        <f>IF(OR(Málaga!G10=0),"",Málaga!G10)</f>
        <v>5750</v>
      </c>
      <c r="I10" s="127">
        <f>IF(OR(Sevilla!G10=0),"",Sevilla!G10)</f>
        <v>1645</v>
      </c>
      <c r="J10" s="128">
        <f>IF(OR(Andalucía!G10=0),"",Andalucía!G10)</f>
        <v>110004</v>
      </c>
    </row>
    <row r="11" spans="1:10" ht="12.75">
      <c r="A11" s="61" t="s">
        <v>20</v>
      </c>
      <c r="B11" s="127">
        <f>IF(OR(Almería!G11=0),"",Almería!G11)</f>
        <v>5565</v>
      </c>
      <c r="C11" s="127">
        <f>IF(OR(Cádiz!G11=0),"",Cádiz!G11)</f>
        <v>23580</v>
      </c>
      <c r="D11" s="127">
        <f>IF(OR(Córdoba!G11=0),"",Córdoba!G11)</f>
        <v>37314</v>
      </c>
      <c r="E11" s="127">
        <f>IF(OR(Granada!G11=0),"",Granada!G11)</f>
        <v>49286</v>
      </c>
      <c r="F11" s="127">
        <f>IF(OR(Huelva!G11=0),"",Huelva!G11)</f>
        <v>2229</v>
      </c>
      <c r="G11" s="127">
        <f>IF(OR(Jaén!G11=0),"",Jaén!G11)</f>
        <v>12842</v>
      </c>
      <c r="H11" s="127">
        <f>IF(OR(Málaga!G11=0),"",Málaga!G11)</f>
        <v>8463</v>
      </c>
      <c r="I11" s="127">
        <f>IF(OR(Sevilla!G11=0),"",Sevilla!G11)</f>
        <v>31827</v>
      </c>
      <c r="J11" s="128">
        <f>IF(OR(Andalucía!G11=0),"",Andalucía!G11)</f>
        <v>171106</v>
      </c>
    </row>
    <row r="12" spans="1:10" ht="12.75">
      <c r="A12" s="61" t="s">
        <v>21</v>
      </c>
      <c r="B12" s="127">
        <f>IF(OR(Almería!G12=0),"",Almería!G12)</f>
        <v>279</v>
      </c>
      <c r="C12" s="127">
        <f>IF(OR(Cádiz!G12=0),"",Cádiz!G12)</f>
        <v>0.01</v>
      </c>
      <c r="D12" s="127">
        <f>IF(OR(Córdoba!G12=0),"",Córdoba!G12)</f>
        <v>311</v>
      </c>
      <c r="E12" s="127">
        <f>IF(OR(Granada!G12=0),"",Granada!G12)</f>
        <v>551</v>
      </c>
      <c r="F12" s="127">
        <f>IF(OR(Huelva!G12=0),"",Huelva!G12)</f>
        <v>0.01</v>
      </c>
      <c r="G12" s="127">
        <f>IF(OR(Jaén!G12=0),"",Jaén!G12)</f>
        <v>0.01</v>
      </c>
      <c r="H12" s="127">
        <f>IF(OR(Málaga!G12=0),"",Málaga!G12)</f>
        <v>0.01</v>
      </c>
      <c r="I12" s="127">
        <f>IF(OR(Sevilla!G12=0),"",Sevilla!G12)</f>
        <v>69</v>
      </c>
      <c r="J12" s="128">
        <f>IF(OR(Andalucía!G12=0),"",Andalucía!G12)</f>
        <v>1210.04</v>
      </c>
    </row>
    <row r="13" spans="1:10" ht="12.75">
      <c r="A13" s="64" t="s">
        <v>22</v>
      </c>
      <c r="B13" s="127">
        <f>IF(OR(Almería!G13=0),"",Almería!G13)</f>
        <v>291</v>
      </c>
      <c r="C13" s="127">
        <f>IF(OR(Cádiz!G13=0),"",Cádiz!G13)</f>
        <v>13140</v>
      </c>
      <c r="D13" s="127">
        <f>IF(OR(Córdoba!G13=0),"",Córdoba!G13)</f>
      </c>
      <c r="E13" s="127">
        <f>IF(OR(Granada!G13=0),"",Granada!G13)</f>
        <v>1197</v>
      </c>
      <c r="F13" s="127">
        <f>IF(OR(Huelva!G13=0),"",Huelva!G13)</f>
        <v>25847</v>
      </c>
      <c r="G13" s="127">
        <f>IF(OR(Jaén!G13=0),"",Jaén!G13)</f>
        <v>3778</v>
      </c>
      <c r="H13" s="127">
        <f>IF(OR(Málaga!G13=0),"",Málaga!G13)</f>
        <v>3442</v>
      </c>
      <c r="I13" s="127">
        <f>IF(OR(Sevilla!G13=0),"",Sevilla!G13)</f>
        <v>42679</v>
      </c>
      <c r="J13" s="128">
        <f>IF(OR(Andalucía!G13=0),"",Andalucía!G13)</f>
      </c>
    </row>
    <row r="14" spans="1:10" ht="12.75">
      <c r="A14" s="61" t="s">
        <v>23</v>
      </c>
      <c r="B14" s="127">
        <f>IF(OR(Almería!G14=0),"",Almería!G14)</f>
        <v>0.01</v>
      </c>
      <c r="C14" s="127">
        <f>IF(OR(Cádiz!G14=0),"",Cádiz!G14)</f>
        <v>22700</v>
      </c>
      <c r="D14" s="127">
        <f>IF(OR(Córdoba!G14=0),"",Córdoba!G14)</f>
        <v>0.01</v>
      </c>
      <c r="E14" s="127">
        <f>IF(OR(Granada!G14=0),"",Granada!G14)</f>
      </c>
      <c r="F14" s="127">
        <f>IF(OR(Huelva!G14=0),"",Huelva!G14)</f>
        <v>257</v>
      </c>
      <c r="G14" s="127">
        <f>IF(OR(Jaén!G14=0),"",Jaén!G14)</f>
        <v>0.01</v>
      </c>
      <c r="H14" s="127">
        <f>IF(OR(Málaga!G14=0),"",Málaga!G14)</f>
        <v>0.01</v>
      </c>
      <c r="I14" s="127">
        <f>IF(OR(Sevilla!G14=0),"",Sevilla!G14)</f>
        <v>354066</v>
      </c>
      <c r="J14" s="128">
        <f>IF(OR(Andalucía!G14=0),"",Andalucía!G14)</f>
      </c>
    </row>
    <row r="15" spans="1:10" ht="12.75">
      <c r="A15" s="61" t="s">
        <v>24</v>
      </c>
      <c r="B15" s="127">
        <f>IF(OR(Almería!G15=0),"",Almería!G15)</f>
        <v>16</v>
      </c>
      <c r="C15" s="127">
        <f>IF(OR(Cádiz!G15=0),"",Cádiz!G15)</f>
      </c>
      <c r="D15" s="127">
        <f>IF(OR(Córdoba!G15=0),"",Córdoba!G15)</f>
      </c>
      <c r="E15" s="127">
        <f>IF(OR(Granada!G15=0),"",Granada!G15)</f>
        <v>24794</v>
      </c>
      <c r="F15" s="127">
        <f>IF(OR(Huelva!G15=0),"",Huelva!G15)</f>
        <v>1200</v>
      </c>
      <c r="G15" s="127">
        <f>IF(OR(Jaén!G15=0),"",Jaén!G15)</f>
        <v>9684</v>
      </c>
      <c r="H15" s="127">
        <f>IF(OR(Málaga!G15=0),"",Málaga!G15)</f>
        <v>2125</v>
      </c>
      <c r="I15" s="127">
        <f>IF(OR(Sevilla!G15=0),"",Sevilla!G15)</f>
        <v>140775</v>
      </c>
      <c r="J15" s="128">
        <f>IF(OR(Andalucía!G15=0),"",Andalucía!G15)</f>
      </c>
    </row>
    <row r="16" spans="1:10" ht="12.75">
      <c r="A16" s="61" t="s">
        <v>25</v>
      </c>
      <c r="B16" s="127">
        <f>IF(OR(Almería!G16=0),"",Almería!G16)</f>
        <v>5</v>
      </c>
      <c r="C16" s="127">
        <f>IF(OR(Cádiz!G16=0),"",Cádiz!G16)</f>
        <v>5556</v>
      </c>
      <c r="D16" s="127">
        <f>IF(OR(Córdoba!G16=0),"",Córdoba!G16)</f>
        <v>624</v>
      </c>
      <c r="E16" s="127">
        <f>IF(OR(Granada!G16=0),"",Granada!G16)</f>
        <v>362</v>
      </c>
      <c r="F16" s="127">
        <f>IF(OR(Huelva!G16=0),"",Huelva!G16)</f>
        <v>0.01</v>
      </c>
      <c r="G16" s="127">
        <f>IF(OR(Jaén!G16=0),"",Jaén!G16)</f>
        <v>55</v>
      </c>
      <c r="H16" s="127">
        <f>IF(OR(Málaga!G16=0),"",Málaga!G16)</f>
        <v>275</v>
      </c>
      <c r="I16" s="127">
        <f>IF(OR(Sevilla!G16=0),"",Sevilla!G16)</f>
        <v>2843</v>
      </c>
      <c r="J16" s="128">
        <f>IF(OR(Andalucía!G16=0),"",Andalucía!G16)</f>
        <v>9720.01</v>
      </c>
    </row>
    <row r="17" spans="1:10" ht="15">
      <c r="A17" s="70" t="s">
        <v>26</v>
      </c>
      <c r="B17" s="129"/>
      <c r="C17" s="129"/>
      <c r="D17" s="129"/>
      <c r="E17" s="129"/>
      <c r="F17" s="129"/>
      <c r="G17" s="129"/>
      <c r="H17" s="129"/>
      <c r="I17" s="129"/>
      <c r="J17" s="130"/>
    </row>
    <row r="18" spans="1:10" ht="12.75">
      <c r="A18" s="61" t="s">
        <v>27</v>
      </c>
      <c r="B18" s="127">
        <f>IF(OR(Almería!G18=0),"",Almería!G18)</f>
        <v>0.01</v>
      </c>
      <c r="C18" s="127">
        <f>IF(OR(Cádiz!G18=0),"",Cádiz!G18)</f>
        <v>0.01</v>
      </c>
      <c r="D18" s="127">
        <f>IF(OR(Córdoba!G18=0),"",Córdoba!G18)</f>
        <v>0.01</v>
      </c>
      <c r="E18" s="127">
        <f>IF(OR(Granada!G18=0),"",Granada!G18)</f>
        <v>5</v>
      </c>
      <c r="F18" s="127">
        <f>IF(OR(Huelva!G18=0),"",Huelva!G18)</f>
        <v>0.01</v>
      </c>
      <c r="G18" s="127">
        <f>IF(OR(Jaén!G18=0),"",Jaén!G18)</f>
        <v>0.01</v>
      </c>
      <c r="H18" s="127">
        <f>IF(OR(Málaga!G18=0),"",Málaga!G18)</f>
        <v>21</v>
      </c>
      <c r="I18" s="127">
        <f>IF(OR(Sevilla!G18=0),"",Sevilla!G18)</f>
        <v>6</v>
      </c>
      <c r="J18" s="128">
        <f>IF(OR(Andalucía!G18=0),"",Andalucía!G18)</f>
        <v>32.05</v>
      </c>
    </row>
    <row r="19" spans="1:10" ht="12.75">
      <c r="A19" s="61" t="s">
        <v>28</v>
      </c>
      <c r="B19" s="127">
        <f>IF(OR(Almería!G19=0),"",Almería!G19)</f>
        <v>72</v>
      </c>
      <c r="C19" s="127">
        <f>IF(OR(Cádiz!G19=0),"",Cádiz!G19)</f>
        <v>2115</v>
      </c>
      <c r="D19" s="127">
        <f>IF(OR(Córdoba!G19=0),"",Córdoba!G19)</f>
        <v>1493</v>
      </c>
      <c r="E19" s="127">
        <f>IF(OR(Granada!G19=0),"",Granada!G19)</f>
        <v>827</v>
      </c>
      <c r="F19" s="127">
        <f>IF(OR(Huelva!G19=0),"",Huelva!G19)</f>
        <v>1275</v>
      </c>
      <c r="G19" s="127">
        <f>IF(OR(Jaén!G19=0),"",Jaén!G19)</f>
        <v>235</v>
      </c>
      <c r="H19" s="127">
        <f>IF(OR(Málaga!G19=0),"",Málaga!G19)</f>
        <v>1869</v>
      </c>
      <c r="I19" s="127">
        <f>IF(OR(Sevilla!G19=0),"",Sevilla!G19)</f>
        <v>18126</v>
      </c>
      <c r="J19" s="128">
        <f>IF(OR(Andalucía!G19=0),"",Andalucía!G19)</f>
        <v>26012</v>
      </c>
    </row>
    <row r="20" spans="1:10" ht="12.75">
      <c r="A20" s="61" t="s">
        <v>29</v>
      </c>
      <c r="B20" s="127">
        <f>IF(OR(Almería!G20=0),"",Almería!G20)</f>
        <v>0.01</v>
      </c>
      <c r="C20" s="127">
        <f>IF(OR(Cádiz!G20=0),"",Cádiz!G20)</f>
        <v>0.01</v>
      </c>
      <c r="D20" s="127">
        <f>IF(OR(Córdoba!G20=0),"",Córdoba!G20)</f>
        <v>0.01</v>
      </c>
      <c r="E20" s="127">
        <f>IF(OR(Granada!G20=0),"",Granada!G20)</f>
        <v>17</v>
      </c>
      <c r="F20" s="127">
        <f>IF(OR(Huelva!G20=0),"",Huelva!G20)</f>
        <v>0.01</v>
      </c>
      <c r="G20" s="127">
        <f>IF(OR(Jaén!G20=0),"",Jaén!G20)</f>
        <v>42</v>
      </c>
      <c r="H20" s="127">
        <f>IF(OR(Málaga!G20=0),"",Málaga!G20)</f>
        <v>0.01</v>
      </c>
      <c r="I20" s="127">
        <f>IF(OR(Sevilla!G20=0),"",Sevilla!G20)</f>
        <v>2</v>
      </c>
      <c r="J20" s="128">
        <f>IF(OR(Andalucía!G20=0),"",Andalucía!G20)</f>
        <v>61.050000000000004</v>
      </c>
    </row>
    <row r="21" spans="1:10" ht="12.75">
      <c r="A21" s="61" t="s">
        <v>30</v>
      </c>
      <c r="B21" s="127">
        <f>IF(OR(Almería!G21=0),"",Almería!G21)</f>
        <v>25</v>
      </c>
      <c r="C21" s="127">
        <f>IF(OR(Cádiz!G21=0),"",Cádiz!G21)</f>
        <v>4550</v>
      </c>
      <c r="D21" s="127">
        <f>IF(OR(Córdoba!G21=0),"",Córdoba!G21)</f>
        <v>5051</v>
      </c>
      <c r="E21" s="127">
        <f>IF(OR(Granada!G21=0),"",Granada!G21)</f>
        <v>478</v>
      </c>
      <c r="F21" s="127">
        <f>IF(OR(Huelva!G21=0),"",Huelva!G21)</f>
        <v>1560</v>
      </c>
      <c r="G21" s="127">
        <f>IF(OR(Jaén!G21=0),"",Jaén!G21)</f>
        <v>358</v>
      </c>
      <c r="H21" s="127">
        <f>IF(OR(Málaga!G21=0),"",Málaga!G21)</f>
        <v>3960</v>
      </c>
      <c r="I21" s="127">
        <f>IF(OR(Sevilla!G21=0),"",Sevilla!G21)</f>
        <v>17156</v>
      </c>
      <c r="J21" s="128">
        <f>IF(OR(Andalucía!G21=0),"",Andalucía!G21)</f>
        <v>33138</v>
      </c>
    </row>
    <row r="22" spans="1:10" ht="12.75">
      <c r="A22" s="61" t="s">
        <v>31</v>
      </c>
      <c r="B22" s="127">
        <f>IF(OR(Almería!G22=0),"",Almería!G22)</f>
        <v>13</v>
      </c>
      <c r="C22" s="127">
        <f>IF(OR(Cádiz!G22=0),"",Cádiz!G22)</f>
        <v>1290</v>
      </c>
      <c r="D22" s="127">
        <f>IF(OR(Córdoba!G22=0),"",Córdoba!G22)</f>
        <v>5008</v>
      </c>
      <c r="E22" s="127">
        <f>IF(OR(Granada!G22=0),"",Granada!G22)</f>
        <v>709</v>
      </c>
      <c r="F22" s="127">
        <f>IF(OR(Huelva!G22=0),"",Huelva!G22)</f>
        <v>132</v>
      </c>
      <c r="G22" s="127">
        <f>IF(OR(Jaén!G22=0),"",Jaén!G22)</f>
        <v>307</v>
      </c>
      <c r="H22" s="127">
        <f>IF(OR(Málaga!G22=0),"",Málaga!G22)</f>
        <v>1800</v>
      </c>
      <c r="I22" s="127">
        <f>IF(OR(Sevilla!G22=0),"",Sevilla!G22)</f>
        <v>6542</v>
      </c>
      <c r="J22" s="128">
        <f>IF(OR(Andalucía!G22=0),"",Andalucía!G22)</f>
        <v>15801</v>
      </c>
    </row>
    <row r="23" spans="1:10" ht="12.75">
      <c r="A23" s="61" t="s">
        <v>32</v>
      </c>
      <c r="B23" s="127">
        <f>IF(OR(Almería!G23=0),"",Almería!G23)</f>
        <v>12</v>
      </c>
      <c r="C23" s="127">
        <f>IF(OR(Cádiz!G23=0),"",Cádiz!G23)</f>
        <v>1800</v>
      </c>
      <c r="D23" s="127">
        <f>IF(OR(Córdoba!G23=0),"",Córdoba!G23)</f>
        <v>267</v>
      </c>
      <c r="E23" s="127">
        <f>IF(OR(Granada!G23=0),"",Granada!G23)</f>
        <v>713</v>
      </c>
      <c r="F23" s="127">
        <f>IF(OR(Huelva!G23=0),"",Huelva!G23)</f>
        <v>0.01</v>
      </c>
      <c r="G23" s="127">
        <f>IF(OR(Jaén!G23=0),"",Jaén!G23)</f>
        <v>341</v>
      </c>
      <c r="H23" s="127">
        <f>IF(OR(Málaga!G23=0),"",Málaga!G23)</f>
        <v>2574</v>
      </c>
      <c r="I23" s="127">
        <f>IF(OR(Sevilla!G23=0),"",Sevilla!G23)</f>
        <v>675</v>
      </c>
      <c r="J23" s="128">
        <f>IF(OR(Andalucía!G23=0),"",Andalucía!G23)</f>
        <v>6382.01</v>
      </c>
    </row>
    <row r="24" spans="1:10" ht="12.75">
      <c r="A24" s="61" t="s">
        <v>33</v>
      </c>
      <c r="B24" s="127">
        <f>IF(OR(Almería!G24=0),"",Almería!G24)</f>
        <v>129</v>
      </c>
      <c r="C24" s="127">
        <f>IF(OR(Cádiz!G24=0),"",Cádiz!G24)</f>
        <v>0.01</v>
      </c>
      <c r="D24" s="127">
        <f>IF(OR(Córdoba!G24=0),"",Córdoba!G24)</f>
        <v>20</v>
      </c>
      <c r="E24" s="127">
        <f>IF(OR(Granada!G24=0),"",Granada!G24)</f>
        <v>241</v>
      </c>
      <c r="F24" s="127">
        <f>IF(OR(Huelva!G24=0),"",Huelva!G24)</f>
        <v>0.01</v>
      </c>
      <c r="G24" s="127">
        <f>IF(OR(Jaén!G24=0),"",Jaén!G24)</f>
        <v>16</v>
      </c>
      <c r="H24" s="127">
        <f>IF(OR(Málaga!G24=0),"",Málaga!G24)</f>
        <v>144</v>
      </c>
      <c r="I24" s="127">
        <f>IF(OR(Sevilla!G24=0),"",Sevilla!G24)</f>
        <v>24</v>
      </c>
      <c r="J24" s="128">
        <f>IF(OR(Andalucía!G24=0),"",Andalucía!G24)</f>
        <v>574.02</v>
      </c>
    </row>
    <row r="25" spans="1:10" ht="12.75">
      <c r="A25" s="61" t="s">
        <v>34</v>
      </c>
      <c r="B25" s="127">
        <f>IF(OR(Almería!G25=0),"",Almería!G25)</f>
        <v>0.01</v>
      </c>
      <c r="C25" s="127">
        <f>IF(OR(Cádiz!G25=0),"",Cádiz!G25)</f>
        <v>40</v>
      </c>
      <c r="D25" s="127">
        <f>IF(OR(Córdoba!G25=0),"",Córdoba!G25)</f>
        <v>45</v>
      </c>
      <c r="E25" s="127">
        <f>IF(OR(Granada!G25=0),"",Granada!G25)</f>
        <v>0.01</v>
      </c>
      <c r="F25" s="127">
        <f>IF(OR(Huelva!G25=0),"",Huelva!G25)</f>
        <v>750</v>
      </c>
      <c r="G25" s="127">
        <f>IF(OR(Jaén!G25=0),"",Jaén!G25)</f>
        <v>0.01</v>
      </c>
      <c r="H25" s="127">
        <f>IF(OR(Málaga!G25=0),"",Málaga!G25)</f>
        <v>0.01</v>
      </c>
      <c r="I25" s="127">
        <f>IF(OR(Sevilla!G25=0),"",Sevilla!G25)</f>
        <v>703</v>
      </c>
      <c r="J25" s="128">
        <f>IF(OR(Andalucía!G25=0),"",Andalucía!G25)</f>
        <v>1538.04</v>
      </c>
    </row>
    <row r="26" spans="1:10" ht="15">
      <c r="A26" s="70" t="s">
        <v>35</v>
      </c>
      <c r="B26" s="129"/>
      <c r="C26" s="129"/>
      <c r="D26" s="129"/>
      <c r="E26" s="129"/>
      <c r="F26" s="129"/>
      <c r="G26" s="129"/>
      <c r="H26" s="129"/>
      <c r="I26" s="129"/>
      <c r="J26" s="130"/>
    </row>
    <row r="27" spans="1:10" ht="12.75">
      <c r="A27" s="17" t="s">
        <v>36</v>
      </c>
      <c r="B27" s="127">
        <f>IF(OR(Almería!G27=0),"",Almería!G27)</f>
      </c>
      <c r="C27" s="127">
        <f>IF(OR(Cádiz!G27=0),"",Cádiz!G27)</f>
      </c>
      <c r="D27" s="127">
        <f>IF(OR(Córdoba!G27=0),"",Córdoba!G27)</f>
      </c>
      <c r="E27" s="127">
        <f>IF(OR(Granada!G27=0),"",Granada!G27)</f>
      </c>
      <c r="F27" s="127">
        <f>IF(OR(Huelva!G27=0),"",Huelva!G27)</f>
      </c>
      <c r="G27" s="127">
        <f>IF(OR(Jaén!G27=0),"",Jaén!G27)</f>
        <v>1310</v>
      </c>
      <c r="H27" s="127">
        <f>IF(OR(Málaga!G27=0),"",Málaga!G27)</f>
      </c>
      <c r="I27" s="127">
        <f>IF(OR(Sevilla!G27=0),"",Sevilla!G27)</f>
      </c>
      <c r="J27" s="128"/>
    </row>
    <row r="28" spans="1:10" ht="12.75">
      <c r="A28" s="61" t="s">
        <v>37</v>
      </c>
      <c r="B28" s="127">
        <f>IF(OR(Almería!G28=0),"",Almería!G28)</f>
        <v>930</v>
      </c>
      <c r="C28" s="127">
        <f>IF(OR(Cádiz!G28=0),"",Cádiz!G28)</f>
        <v>12000</v>
      </c>
      <c r="D28" s="127">
        <f>IF(OR(Córdoba!G28=0),"",Córdoba!G28)</f>
        <v>0.01</v>
      </c>
      <c r="E28" s="127">
        <f>IF(OR(Granada!G28=0),"",Granada!G28)</f>
        <v>4377</v>
      </c>
      <c r="F28" s="127">
        <f>IF(OR(Huelva!G28=0),"",Huelva!G28)</f>
        <v>960</v>
      </c>
      <c r="G28" s="127">
        <f>IF(OR(Jaén!G28=0),"",Jaén!G28)</f>
        <v>0.01</v>
      </c>
      <c r="H28" s="127">
        <f>IF(OR(Málaga!G28=0),"",Málaga!G28)</f>
        <v>9450</v>
      </c>
      <c r="I28" s="127">
        <f>IF(OR(Sevilla!G28=0),"",Sevilla!G28)</f>
        <v>3654</v>
      </c>
      <c r="J28" s="128">
        <f>IF(OR(Andalucía!G28=0),"",Andalucía!G28)</f>
        <v>31371.02</v>
      </c>
    </row>
    <row r="29" spans="1:10" ht="12.75">
      <c r="A29" s="61" t="s">
        <v>38</v>
      </c>
      <c r="B29" s="127">
        <f>IF(OR(Almería!G29=0),"",Almería!G29)</f>
        <v>2346</v>
      </c>
      <c r="C29" s="127">
        <f>IF(OR(Cádiz!G29=0),"",Cádiz!G29)</f>
        <v>23700</v>
      </c>
      <c r="D29" s="127">
        <f>IF(OR(Córdoba!G29=0),"",Córdoba!G29)</f>
        <v>4200</v>
      </c>
      <c r="E29" s="127">
        <f>IF(OR(Granada!G29=0),"",Granada!G29)</f>
        <v>816</v>
      </c>
      <c r="F29" s="127">
        <f>IF(OR(Huelva!G29=0),"",Huelva!G29)</f>
        <v>9870</v>
      </c>
      <c r="G29" s="127">
        <f>IF(OR(Jaén!G29=0),"",Jaén!G29)</f>
        <v>100</v>
      </c>
      <c r="H29" s="127">
        <f>IF(OR(Málaga!G29=0),"",Málaga!G29)</f>
        <v>7560</v>
      </c>
      <c r="I29" s="127">
        <f>IF(OR(Sevilla!G29=0),"",Sevilla!G29)</f>
        <v>161539</v>
      </c>
      <c r="J29" s="128">
        <f>IF(OR(Andalucía!G29=0),"",Andalucía!G29)</f>
        <v>210131</v>
      </c>
    </row>
    <row r="30" spans="1:10" ht="12.75">
      <c r="A30" s="61" t="s">
        <v>39</v>
      </c>
      <c r="B30" s="127">
        <f>IF(OR(Almería!G30=0),"",Almería!G30)</f>
        <v>5602</v>
      </c>
      <c r="C30" s="127">
        <f>IF(OR(Cádiz!G30=0),"",Cádiz!G30)</f>
        <v>4850</v>
      </c>
      <c r="D30" s="127">
        <f>IF(OR(Córdoba!G30=0),"",Córdoba!G30)</f>
        <v>18200</v>
      </c>
      <c r="E30" s="127">
        <f>IF(OR(Granada!G30=0),"",Granada!G30)</f>
        <v>13922</v>
      </c>
      <c r="F30" s="127">
        <f>IF(OR(Huelva!G30=0),"",Huelva!G30)</f>
        <v>3600</v>
      </c>
      <c r="G30" s="127">
        <f>IF(OR(Jaén!G30=0),"",Jaén!G30)</f>
        <v>880</v>
      </c>
      <c r="H30" s="127">
        <f>IF(OR(Málaga!G30=0),"",Málaga!G30)</f>
        <v>12000</v>
      </c>
      <c r="I30" s="127">
        <f>IF(OR(Sevilla!G30=0),"",Sevilla!G30)</f>
        <v>23330</v>
      </c>
      <c r="J30" s="128">
        <f>IF(OR(Andalucía!G30=0),"",Andalucía!G30)</f>
        <v>82384</v>
      </c>
    </row>
    <row r="31" spans="1:10" ht="12.75">
      <c r="A31" s="61" t="s">
        <v>40</v>
      </c>
      <c r="B31" s="127">
        <f>IF(OR(Almería!G31=0),"",Almería!G31)</f>
      </c>
      <c r="C31" s="127">
        <f>IF(OR(Cádiz!G31=0),"",Cádiz!G31)</f>
      </c>
      <c r="D31" s="127">
        <f>IF(OR(Córdoba!G31=0),"",Córdoba!G31)</f>
      </c>
      <c r="E31" s="127">
        <f>IF(OR(Granada!G31=0),"",Granada!G31)</f>
      </c>
      <c r="F31" s="127">
        <f>IF(OR(Huelva!G31=0),"",Huelva!G31)</f>
      </c>
      <c r="G31" s="127">
        <f>IF(OR(Jaén!G31=0),"",Jaén!G31)</f>
        <v>330</v>
      </c>
      <c r="H31" s="127">
        <f>IF(OR(Málaga!G31=0),"",Málaga!G31)</f>
      </c>
      <c r="I31" s="127">
        <f>IF(OR(Sevilla!G31=0),"",Sevilla!G31)</f>
      </c>
      <c r="J31" s="128">
        <f>IF(OR(Andalucía!G31=0),"",Andalucía!G31)</f>
      </c>
    </row>
    <row r="32" spans="1:10" ht="15">
      <c r="A32" s="70" t="s">
        <v>41</v>
      </c>
      <c r="B32" s="129"/>
      <c r="C32" s="129"/>
      <c r="D32" s="129"/>
      <c r="E32" s="129"/>
      <c r="F32" s="129"/>
      <c r="G32" s="129"/>
      <c r="H32" s="129"/>
      <c r="I32" s="129"/>
      <c r="J32" s="130"/>
    </row>
    <row r="33" spans="1:10" ht="12.75">
      <c r="A33" s="61" t="s">
        <v>42</v>
      </c>
      <c r="B33" s="127">
        <f>IF(OR(Almería!G33=0),"",Almería!G33)</f>
        <v>0.01</v>
      </c>
      <c r="C33" s="127">
        <f>IF(OR(Cádiz!G33=0),"",Cádiz!G33)</f>
        <v>161920</v>
      </c>
      <c r="D33" s="127">
        <f>IF(OR(Córdoba!G33=0),"",Córdoba!G33)</f>
        <v>1800</v>
      </c>
      <c r="E33" s="127">
        <f>IF(OR(Granada!G33=0),"",Granada!G33)</f>
        <v>0.01</v>
      </c>
      <c r="F33" s="127">
        <f>IF(OR(Huelva!G33=0),"",Huelva!G33)</f>
        <v>825</v>
      </c>
      <c r="G33" s="127">
        <f>IF(OR(Jaén!G33=0),"",Jaén!G33)</f>
        <v>0.01</v>
      </c>
      <c r="H33" s="127">
        <f>IF(OR(Málaga!G33=0),"",Málaga!G33)</f>
        <v>0.01</v>
      </c>
      <c r="I33" s="127">
        <f>IF(OR(Sevilla!G33=0),"",Sevilla!G33)</f>
        <v>496833</v>
      </c>
      <c r="J33" s="128">
        <f>IF(OR(Andalucía!G33=0),"",Andalucía!G33)</f>
        <v>661378.04</v>
      </c>
    </row>
    <row r="34" spans="1:10" ht="12.75">
      <c r="A34" s="61" t="s">
        <v>43</v>
      </c>
      <c r="B34" s="127">
        <f>IF(OR(Almería!G34=0),"",Almería!G34)</f>
      </c>
      <c r="C34" s="127">
        <f>IF(OR(Cádiz!G34=0),"",Cádiz!G34)</f>
        <v>42080</v>
      </c>
      <c r="D34" s="127">
        <f>IF(OR(Córdoba!G34=0),"",Córdoba!G34)</f>
        <v>14136</v>
      </c>
      <c r="E34" s="127">
        <f>IF(OR(Granada!G34=0),"",Granada!G34)</f>
      </c>
      <c r="F34" s="127">
        <f>IF(OR(Huelva!G34=0),"",Huelva!G34)</f>
        <v>660</v>
      </c>
      <c r="G34" s="127">
        <f>IF(OR(Jaén!G34=0),"",Jaén!G34)</f>
        <v>14058</v>
      </c>
      <c r="H34" s="127">
        <f>IF(OR(Málaga!G34=0),"",Málaga!G34)</f>
      </c>
      <c r="I34" s="127">
        <f>IF(OR(Sevilla!G34=0),"",Sevilla!G34)</f>
        <v>109571</v>
      </c>
      <c r="J34" s="128">
        <f>IF(OR(Andalucía!G34=0),"",Andalucía!G34)</f>
      </c>
    </row>
    <row r="35" spans="1:10" ht="12.75">
      <c r="A35" s="61" t="s">
        <v>44</v>
      </c>
      <c r="B35" s="127">
        <f>IF(OR(Almería!G35=0),"",Almería!G35)</f>
        <v>23</v>
      </c>
      <c r="C35" s="127">
        <f>IF(OR(Cádiz!G35=0),"",Cádiz!G35)</f>
        <v>105015</v>
      </c>
      <c r="D35" s="127">
        <f>IF(OR(Córdoba!G35=0),"",Córdoba!G35)</f>
        <v>43500</v>
      </c>
      <c r="E35" s="127">
        <f>IF(OR(Granada!G35=0),"",Granada!G35)</f>
        <v>710</v>
      </c>
      <c r="F35" s="127">
        <f>IF(OR(Huelva!G35=0),"",Huelva!G35)</f>
        <v>28391</v>
      </c>
      <c r="G35" s="127">
        <f>IF(OR(Jaén!G35=0),"",Jaén!G35)</f>
        <v>744</v>
      </c>
      <c r="H35" s="127">
        <f>IF(OR(Málaga!G35=0),"",Málaga!G35)</f>
        <v>2612</v>
      </c>
      <c r="I35" s="127">
        <f>IF(OR(Sevilla!G35=0),"",Sevilla!G35)</f>
        <v>195600</v>
      </c>
      <c r="J35" s="128">
        <f>IF(OR(Andalucía!G35=0),"",Andalucía!G35)</f>
        <v>376595</v>
      </c>
    </row>
    <row r="36" spans="1:10" ht="12.75">
      <c r="A36" s="61" t="s">
        <v>45</v>
      </c>
      <c r="B36" s="127">
        <f>IF(OR(Almería!G36=0),"",Almería!G36)</f>
        <v>0.01</v>
      </c>
      <c r="C36" s="127">
        <f>IF(OR(Cádiz!G36=0),"",Cádiz!G36)</f>
        <v>0.01</v>
      </c>
      <c r="D36" s="127">
        <f>IF(OR(Córdoba!G36=0),"",Córdoba!G36)</f>
        <v>13</v>
      </c>
      <c r="E36" s="127">
        <f>IF(OR(Granada!G36=0),"",Granada!G36)</f>
        <v>1</v>
      </c>
      <c r="F36" s="127">
        <f>IF(OR(Huelva!G36=0),"",Huelva!G36)</f>
        <v>0.01</v>
      </c>
      <c r="G36" s="127">
        <f>IF(OR(Jaén!G36=0),"",Jaén!G36)</f>
        <v>0.01</v>
      </c>
      <c r="H36" s="127">
        <f>IF(OR(Málaga!G36=0),"",Málaga!G36)</f>
        <v>0.01</v>
      </c>
      <c r="I36" s="127">
        <f>IF(OR(Sevilla!G36=0),"",Sevilla!G36)</f>
        <v>20</v>
      </c>
      <c r="J36" s="128">
        <f>IF(OR(Andalucía!G36=0),"",Andalucía!G36)</f>
        <v>34.05</v>
      </c>
    </row>
    <row r="37" spans="1:10" ht="12.75">
      <c r="A37" s="61" t="s">
        <v>46</v>
      </c>
      <c r="B37" s="127">
        <f>IF(OR(Almería!G37=0),"",Almería!G37)</f>
      </c>
      <c r="C37" s="127">
        <f>IF(OR(Cádiz!G37=0),"",Cádiz!G37)</f>
      </c>
      <c r="D37" s="127">
        <f>IF(OR(Córdoba!G37=0),"",Córdoba!G37)</f>
      </c>
      <c r="E37" s="127">
        <f>IF(OR(Granada!G37=0),"",Granada!G37)</f>
      </c>
      <c r="F37" s="127">
        <f>IF(OR(Huelva!G37=0),"",Huelva!G37)</f>
      </c>
      <c r="G37" s="127">
        <f>IF(OR(Jaén!G37=0),"",Jaén!G37)</f>
      </c>
      <c r="H37" s="127">
        <f>IF(OR(Málaga!G37=0),"",Málaga!G37)</f>
      </c>
      <c r="I37" s="127">
        <f>IF(OR(Sevilla!G37=0),"",Sevilla!G37)</f>
      </c>
      <c r="J37" s="128">
        <f>IF(OR(Andalucía!G37=0),"",Andalucía!G37)</f>
      </c>
    </row>
    <row r="38" spans="1:10" ht="12.75">
      <c r="A38" s="61" t="s">
        <v>47</v>
      </c>
      <c r="B38" s="127">
        <f>IF(OR(Almería!G38=0),"",Almería!G38)</f>
        <v>0.01</v>
      </c>
      <c r="C38" s="127">
        <f>IF(OR(Cádiz!G38=0),"",Cádiz!G38)</f>
        <v>2914</v>
      </c>
      <c r="D38" s="127">
        <f>IF(OR(Córdoba!G38=0),"",Córdoba!G38)</f>
        <v>5598</v>
      </c>
      <c r="E38" s="127">
        <f>IF(OR(Granada!G38=0),"",Granada!G38)</f>
        <v>43</v>
      </c>
      <c r="F38" s="127">
        <f>IF(OR(Huelva!G38=0),"",Huelva!G38)</f>
        <v>1336</v>
      </c>
      <c r="G38" s="127">
        <f>IF(OR(Jaén!G38=0),"",Jaén!G38)</f>
        <v>73</v>
      </c>
      <c r="H38" s="127">
        <f>IF(OR(Málaga!G38=0),"",Málaga!G38)</f>
        <v>350</v>
      </c>
      <c r="I38" s="127">
        <f>IF(OR(Sevilla!G38=0),"",Sevilla!G38)</f>
        <v>14895</v>
      </c>
      <c r="J38" s="128">
        <f>IF(OR(Andalucía!G38=0),"",Andalucía!G38)</f>
        <v>25209.010000000002</v>
      </c>
    </row>
    <row r="39" spans="1:10" ht="12.75">
      <c r="A39" s="61" t="s">
        <v>48</v>
      </c>
      <c r="B39" s="127">
        <f>IF(OR(Almería!G39=0),"",Almería!G39)</f>
      </c>
      <c r="C39" s="127">
        <f>IF(OR(Cádiz!G39=0),"",Cádiz!G39)</f>
      </c>
      <c r="D39" s="127">
        <f>IF(OR(Córdoba!G39=0),"",Córdoba!G39)</f>
      </c>
      <c r="E39" s="127">
        <f>IF(OR(Granada!G39=0),"",Granada!G39)</f>
        <v>453</v>
      </c>
      <c r="F39" s="127">
        <f>IF(OR(Huelva!G39=0),"",Huelva!G39)</f>
      </c>
      <c r="G39" s="127">
        <f>IF(OR(Jaén!G39=0),"",Jaén!G39)</f>
      </c>
      <c r="H39" s="127">
        <f>IF(OR(Málaga!G39=0),"",Málaga!G39)</f>
      </c>
      <c r="I39" s="127">
        <f>IF(OR(Sevilla!G39=0),"",Sevilla!G39)</f>
      </c>
      <c r="J39" s="128">
        <f>IF(OR(Andalucía!G39=0),"",Andalucía!G39)</f>
      </c>
    </row>
    <row r="40" spans="1:10" ht="15">
      <c r="A40" s="70" t="s">
        <v>49</v>
      </c>
      <c r="B40" s="129"/>
      <c r="C40" s="129"/>
      <c r="D40" s="129"/>
      <c r="E40" s="129"/>
      <c r="F40" s="129"/>
      <c r="G40" s="129"/>
      <c r="H40" s="129"/>
      <c r="I40" s="129"/>
      <c r="J40" s="130"/>
    </row>
    <row r="41" spans="1:10" ht="12.75">
      <c r="A41" s="61" t="s">
        <v>50</v>
      </c>
      <c r="B41" s="127">
        <f>IF(OR(Almería!G41=0),"",Almería!G41)</f>
        <v>83</v>
      </c>
      <c r="C41" s="127">
        <f>IF(OR(Cádiz!G41=0),"",Cádiz!G41)</f>
        <v>4425</v>
      </c>
      <c r="D41" s="127">
        <f>IF(OR(Córdoba!G41=0),"",Córdoba!G41)</f>
        <v>5850</v>
      </c>
      <c r="E41" s="127">
        <f>IF(OR(Granada!G41=0),"",Granada!G41)</f>
        <v>26687</v>
      </c>
      <c r="F41" s="127">
        <f>IF(OR(Huelva!G41=0),"",Huelva!G41)</f>
        <v>6832</v>
      </c>
      <c r="G41" s="127">
        <f>IF(OR(Jaén!G41=0),"",Jaén!G41)</f>
        <v>7425</v>
      </c>
      <c r="H41" s="127">
        <f>IF(OR(Málaga!G41=0),"",Málaga!G41)</f>
        <v>1467</v>
      </c>
      <c r="I41" s="127">
        <f>IF(OR(Sevilla!G41=0),"",Sevilla!G41)</f>
        <v>14846</v>
      </c>
      <c r="J41" s="128">
        <f>IF(OR(Andalucía!G41=0),"",Andalucía!G41)</f>
        <v>67615</v>
      </c>
    </row>
    <row r="42" spans="1:10" ht="12.75">
      <c r="A42" s="61" t="s">
        <v>51</v>
      </c>
      <c r="B42" s="127">
        <f>IF(OR(Almería!G42=0),"",Almería!G42)</f>
        <v>4580</v>
      </c>
      <c r="C42" s="127">
        <f>IF(OR(Cádiz!G42=0),"",Cádiz!G42)</f>
        <v>77265</v>
      </c>
      <c r="D42" s="127">
        <f>IF(OR(Córdoba!G42=0),"",Córdoba!G42)</f>
        <v>58500</v>
      </c>
      <c r="E42" s="127">
        <f>IF(OR(Granada!G42=0),"",Granada!G42)</f>
        <v>160541</v>
      </c>
      <c r="F42" s="127">
        <f>IF(OR(Huelva!G42=0),"",Huelva!G42)</f>
        <v>1550</v>
      </c>
      <c r="G42" s="127">
        <f>IF(OR(Jaén!G42=0),"",Jaén!G42)</f>
        <v>34470</v>
      </c>
      <c r="H42" s="127">
        <f>IF(OR(Málaga!G42=0),"",Málaga!G42)</f>
        <v>11524</v>
      </c>
      <c r="I42" s="127">
        <f>IF(OR(Sevilla!G42=0),"",Sevilla!G42)</f>
        <v>133521</v>
      </c>
      <c r="J42" s="128">
        <f>IF(OR(Andalucía!G42=0),"",Andalucía!G42)</f>
        <v>481951</v>
      </c>
    </row>
    <row r="43" spans="1:10" ht="12.75">
      <c r="A43" s="61" t="s">
        <v>52</v>
      </c>
      <c r="B43" s="127">
        <f>IF(OR(Almería!G43=0),"",Almería!G43)</f>
        <v>55</v>
      </c>
      <c r="C43" s="127">
        <f>IF(OR(Cádiz!G43=0),"",Cádiz!G43)</f>
        <v>61</v>
      </c>
      <c r="D43" s="127">
        <f>IF(OR(Córdoba!G43=0),"",Córdoba!G43)</f>
        <v>12375</v>
      </c>
      <c r="E43" s="127">
        <f>IF(OR(Granada!G43=0),"",Granada!G43)</f>
        <v>2732</v>
      </c>
      <c r="F43" s="127">
        <f>IF(OR(Huelva!G43=0),"",Huelva!G43)</f>
        <v>3120</v>
      </c>
      <c r="G43" s="127">
        <f>IF(OR(Jaén!G43=0),"",Jaén!G43)</f>
        <v>1689</v>
      </c>
      <c r="H43" s="127">
        <f>IF(OR(Málaga!G43=0),"",Málaga!G43)</f>
        <v>5510</v>
      </c>
      <c r="I43" s="127">
        <f>IF(OR(Sevilla!G43=0),"",Sevilla!G43)</f>
        <v>2903</v>
      </c>
      <c r="J43" s="128">
        <f>IF(OR(Andalucía!G43=0),"",Andalucía!G43)</f>
        <v>28445</v>
      </c>
    </row>
    <row r="44" spans="1:10" ht="15">
      <c r="A44" s="70" t="s">
        <v>53</v>
      </c>
      <c r="B44" s="129"/>
      <c r="C44" s="129"/>
      <c r="D44" s="129"/>
      <c r="E44" s="129"/>
      <c r="F44" s="129"/>
      <c r="G44" s="129"/>
      <c r="H44" s="129"/>
      <c r="I44" s="129"/>
      <c r="J44" s="130"/>
    </row>
    <row r="45" spans="1:10" ht="12.75">
      <c r="A45" s="61" t="s">
        <v>54</v>
      </c>
      <c r="B45" s="127">
        <f>IF(OR(Almería!G45=0),"",Almería!G45)</f>
      </c>
      <c r="C45" s="127">
        <f>IF(OR(Cádiz!G45=0),"",Cádiz!G45)</f>
      </c>
      <c r="D45" s="127">
        <f>IF(OR(Córdoba!G45=0),"",Córdoba!G45)</f>
      </c>
      <c r="E45" s="127">
        <f>IF(OR(Granada!G45=0),"",Granada!G45)</f>
      </c>
      <c r="F45" s="127">
        <f>IF(OR(Huelva!G45=0),"",Huelva!G45)</f>
      </c>
      <c r="G45" s="127">
        <f>IF(OR(Jaén!G45=0),"",Jaén!G45)</f>
      </c>
      <c r="H45" s="127">
        <f>IF(OR(Málaga!G45=0),"",Málaga!G45)</f>
      </c>
      <c r="I45" s="127">
        <f>IF(OR(Sevilla!G45=0),"",Sevilla!G45)</f>
      </c>
      <c r="J45" s="128">
        <f>IF(OR(Andalucía!G45=0),"",Andalucía!G45)</f>
      </c>
    </row>
    <row r="46" spans="1:10" ht="12.75">
      <c r="A46" s="61" t="s">
        <v>55</v>
      </c>
      <c r="B46" s="127">
        <f>IF(OR(Almería!G46=0),"",Almería!G46)</f>
      </c>
      <c r="C46" s="127">
        <f>IF(OR(Cádiz!G46=0),"",Cádiz!G46)</f>
      </c>
      <c r="D46" s="127">
        <f>IF(OR(Córdoba!G46=0),"",Córdoba!G46)</f>
      </c>
      <c r="E46" s="127">
        <f>IF(OR(Granada!G46=0),"",Granada!G46)</f>
      </c>
      <c r="F46" s="127">
        <f>IF(OR(Huelva!G46=0),"",Huelva!G46)</f>
      </c>
      <c r="G46" s="127">
        <f>IF(OR(Jaén!G46=0),"",Jaén!G46)</f>
      </c>
      <c r="H46" s="127">
        <f>IF(OR(Málaga!G46=0),"",Málaga!G46)</f>
      </c>
      <c r="I46" s="127">
        <f>IF(OR(Sevilla!G46=0),"",Sevilla!G46)</f>
      </c>
      <c r="J46" s="128"/>
    </row>
    <row r="47" spans="1:10" ht="12.75">
      <c r="A47" s="61" t="s">
        <v>56</v>
      </c>
      <c r="B47" s="127">
        <f>IF(OR(Almería!G47=0),"",Almería!G47)</f>
        <v>327</v>
      </c>
      <c r="C47" s="127">
        <f>IF(OR(Cádiz!G47=0),"",Cádiz!G47)</f>
        <v>971</v>
      </c>
      <c r="D47" s="127">
        <f>IF(OR(Córdoba!G47=0),"",Córdoba!G47)</f>
        <v>1364</v>
      </c>
      <c r="E47" s="127">
        <f>IF(OR(Granada!G47=0),"",Granada!G47)</f>
        <v>33088</v>
      </c>
      <c r="F47" s="127">
        <f>IF(OR(Huelva!G47=0),"",Huelva!G47)</f>
        <v>72</v>
      </c>
      <c r="G47" s="127">
        <f>IF(OR(Jaén!G47=0),"",Jaén!G47)</f>
        <v>3152</v>
      </c>
      <c r="H47" s="127">
        <f>IF(OR(Málaga!G47=0),"",Málaga!G47)</f>
        <v>4450</v>
      </c>
      <c r="I47" s="127">
        <f>IF(OR(Sevilla!G47=0),"",Sevilla!G47)</f>
        <v>3507</v>
      </c>
      <c r="J47" s="128">
        <f>IF(OR(Andalucía!G47=0),"",Andalucía!G47)</f>
        <v>46931</v>
      </c>
    </row>
    <row r="48" spans="1:10" ht="12.75">
      <c r="A48" s="61" t="s">
        <v>57</v>
      </c>
      <c r="B48" s="127">
        <f>IF(OR(Almería!G48=0),"",Almería!G48)</f>
      </c>
      <c r="C48" s="127">
        <f>IF(OR(Cádiz!G48=0),"",Cádiz!G48)</f>
      </c>
      <c r="D48" s="127">
        <f>IF(OR(Córdoba!G48=0),"",Córdoba!G48)</f>
      </c>
      <c r="E48" s="127">
        <f>IF(OR(Granada!G48=0),"",Granada!G48)</f>
      </c>
      <c r="F48" s="127">
        <f>IF(OR(Huelva!G48=0),"",Huelva!G48)</f>
      </c>
      <c r="G48" s="127">
        <f>IF(OR(Jaén!G48=0),"",Jaén!G48)</f>
        <v>0.01</v>
      </c>
      <c r="H48" s="127">
        <f>IF(OR(Málaga!G48=0),"",Málaga!G48)</f>
      </c>
      <c r="I48" s="127">
        <f>IF(OR(Sevilla!G48=0),"",Sevilla!G48)</f>
      </c>
      <c r="J48" s="128"/>
    </row>
    <row r="49" spans="1:10" ht="12.75">
      <c r="A49" s="64" t="s">
        <v>58</v>
      </c>
      <c r="B49" s="127">
        <f>IF(OR(Almería!G49=0),"",Almería!G49)</f>
        <v>158298</v>
      </c>
      <c r="C49" s="127">
        <f>IF(OR(Cádiz!G49=0),"",Cádiz!G49)</f>
        <v>2080</v>
      </c>
      <c r="D49" s="127">
        <f>IF(OR(Córdoba!G49=0),"",Córdoba!G49)</f>
        <v>5875</v>
      </c>
      <c r="E49" s="127">
        <f>IF(OR(Granada!G49=0),"",Granada!G49)</f>
        <v>113293</v>
      </c>
      <c r="F49" s="127">
        <f>IF(OR(Huelva!G49=0),"",Huelva!G49)</f>
        <v>5199</v>
      </c>
      <c r="G49" s="127">
        <f>IF(OR(Jaén!G49=0),"",Jaén!G49)</f>
        <v>207</v>
      </c>
      <c r="H49" s="127">
        <f>IF(OR(Málaga!G49=0),"",Málaga!G49)</f>
        <v>5932</v>
      </c>
      <c r="I49" s="127">
        <f>IF(OR(Sevilla!G49=0),"",Sevilla!G49)</f>
        <v>2763</v>
      </c>
      <c r="J49" s="128">
        <f>IF(OR(Andalucía!G49=0),"",Andalucía!G49)</f>
        <v>293647</v>
      </c>
    </row>
    <row r="50" spans="1:10" ht="12.75">
      <c r="A50" s="64" t="s">
        <v>59</v>
      </c>
      <c r="B50" s="127">
        <f>IF(OR(Almería!G50=0),"",Almería!G50)</f>
      </c>
      <c r="C50" s="127">
        <f>IF(OR(Cádiz!G50=0),"",Cádiz!G50)</f>
      </c>
      <c r="D50" s="127">
        <f>IF(OR(Córdoba!G50=0),"",Córdoba!G50)</f>
      </c>
      <c r="E50" s="127">
        <f>IF(OR(Granada!G50=0),"",Granada!G50)</f>
      </c>
      <c r="F50" s="127">
        <f>IF(OR(Huelva!G50=0),"",Huelva!G50)</f>
      </c>
      <c r="G50" s="127">
        <f>IF(OR(Jaén!G50=0),"",Jaén!G50)</f>
      </c>
      <c r="H50" s="127">
        <f>IF(OR(Málaga!G50=0),"",Málaga!G50)</f>
      </c>
      <c r="I50" s="127">
        <f>IF(OR(Sevilla!G50=0),"",Sevilla!G50)</f>
      </c>
      <c r="J50" s="128">
        <f>IF(OR(Andalucía!G50=0),"",Andalucía!G50)</f>
      </c>
    </row>
    <row r="51" spans="1:10" ht="12.75">
      <c r="A51" s="64" t="s">
        <v>60</v>
      </c>
      <c r="B51" s="127">
        <f>IF(OR(Almería!G51=0),"",Almería!G51)</f>
        <v>3650</v>
      </c>
      <c r="C51" s="127">
        <f>IF(OR(Cádiz!G51=0),"",Cádiz!G51)</f>
        <v>800</v>
      </c>
      <c r="D51" s="127">
        <f>IF(OR(Córdoba!G51=0),"",Córdoba!G51)</f>
        <v>2000</v>
      </c>
      <c r="E51" s="127">
        <f>IF(OR(Granada!G51=0),"",Granada!G51)</f>
        <v>1888</v>
      </c>
      <c r="F51" s="127">
        <f>IF(OR(Huelva!G51=0),"",Huelva!G51)</f>
        <v>0.01</v>
      </c>
      <c r="G51" s="127">
        <f>IF(OR(Jaén!G51=0),"",Jaén!G51)</f>
        <v>30</v>
      </c>
      <c r="H51" s="127">
        <f>IF(OR(Málaga!G51=0),"",Málaga!G51)</f>
        <v>342</v>
      </c>
      <c r="I51" s="127">
        <f>IF(OR(Sevilla!G51=0),"",Sevilla!G51)</f>
        <v>475</v>
      </c>
      <c r="J51" s="128">
        <f>IF(OR(Andalucía!G51=0),"",Andalucía!G51)</f>
        <v>9185.01</v>
      </c>
    </row>
    <row r="52" spans="1:10" ht="12.75">
      <c r="A52" s="64" t="s">
        <v>61</v>
      </c>
      <c r="B52" s="127">
        <f>IF(OR(Almería!G52=0),"",Almería!G52)</f>
        <v>0.01</v>
      </c>
      <c r="C52" s="127">
        <f>IF(OR(Cádiz!G52=0),"",Cádiz!G52)</f>
      </c>
      <c r="D52" s="127">
        <f>IF(OR(Córdoba!G52=0),"",Córdoba!G52)</f>
      </c>
      <c r="E52" s="127">
        <f>IF(OR(Granada!G52=0),"",Granada!G52)</f>
      </c>
      <c r="F52" s="127">
        <f>IF(OR(Huelva!G52=0),"",Huelva!G52)</f>
        <v>0.01</v>
      </c>
      <c r="G52" s="127">
        <f>IF(OR(Jaén!G52=0),"",Jaén!G52)</f>
      </c>
      <c r="H52" s="127">
        <f>IF(OR(Málaga!G52=0),"",Málaga!G52)</f>
      </c>
      <c r="I52" s="127">
        <f>IF(OR(Sevilla!G52=0),"",Sevilla!G52)</f>
        <v>0.01</v>
      </c>
      <c r="J52" s="128"/>
    </row>
    <row r="53" spans="1:10" ht="12.75">
      <c r="A53" s="61" t="s">
        <v>62</v>
      </c>
      <c r="B53" s="127">
        <f>IF(OR(Almería!G53=0),"",Almería!G53)</f>
        <v>558223</v>
      </c>
      <c r="C53" s="127">
        <f>IF(OR(Cádiz!G53=0),"",Cádiz!G53)</f>
        <v>6400</v>
      </c>
      <c r="D53" s="127">
        <f>IF(OR(Córdoba!G53=0),"",Córdoba!G53)</f>
        <v>11700</v>
      </c>
      <c r="E53" s="127">
        <f>IF(OR(Granada!G53=0),"",Granada!G53)</f>
        <v>20486</v>
      </c>
      <c r="F53" s="127">
        <f>IF(OR(Huelva!G53=0),"",Huelva!G53)</f>
        <v>6514</v>
      </c>
      <c r="G53" s="127">
        <f>IF(OR(Jaén!G53=0),"",Jaén!G53)</f>
        <v>425</v>
      </c>
      <c r="H53" s="127">
        <f>IF(OR(Málaga!G53=0),"",Málaga!G53)</f>
        <v>3900</v>
      </c>
      <c r="I53" s="127">
        <f>IF(OR(Sevilla!G53=0),"",Sevilla!G53)</f>
        <v>83140</v>
      </c>
      <c r="J53" s="128">
        <f>IF(OR(Andalucía!G53=0),"",Andalucía!G53)</f>
        <v>690788</v>
      </c>
    </row>
    <row r="54" spans="1:10" ht="12.75">
      <c r="A54" s="61" t="s">
        <v>63</v>
      </c>
      <c r="B54" s="127">
        <f>IF(OR(Almería!G54=0),"",Almería!G54)</f>
        <v>93527</v>
      </c>
      <c r="C54" s="127">
        <f>IF(OR(Cádiz!G54=0),"",Cádiz!G54)</f>
        <v>6100</v>
      </c>
      <c r="D54" s="127">
        <f>IF(OR(Córdoba!G54=0),"",Córdoba!G54)</f>
        <v>8165</v>
      </c>
      <c r="E54" s="127">
        <f>IF(OR(Granada!G54=0),"",Granada!G54)</f>
        <v>7439</v>
      </c>
      <c r="F54" s="127">
        <f>IF(OR(Huelva!G54=0),"",Huelva!G54)</f>
        <v>4816</v>
      </c>
      <c r="G54" s="127">
        <f>IF(OR(Jaén!G54=0),"",Jaén!G54)</f>
        <v>306</v>
      </c>
      <c r="H54" s="127">
        <f>IF(OR(Málaga!G54=0),"",Málaga!G54)</f>
        <v>13700</v>
      </c>
      <c r="I54" s="127">
        <f>IF(OR(Sevilla!G54=0),"",Sevilla!G54)</f>
        <v>13265</v>
      </c>
      <c r="J54" s="128">
        <f>IF(OR(Andalucía!G54=0),"",Andalucía!G54)</f>
        <v>147318</v>
      </c>
    </row>
    <row r="55" spans="1:10" ht="12.75">
      <c r="A55" s="61" t="s">
        <v>64</v>
      </c>
      <c r="B55" s="127">
        <f>IF(OR(Almería!G55=0),"",Almería!G55)</f>
      </c>
      <c r="C55" s="127">
        <f>IF(OR(Cádiz!G55=0),"",Cádiz!G55)</f>
      </c>
      <c r="D55" s="127">
        <f>IF(OR(Córdoba!G55=0),"",Córdoba!G55)</f>
      </c>
      <c r="E55" s="127">
        <f>IF(OR(Granada!G55=0),"",Granada!G55)</f>
      </c>
      <c r="F55" s="127">
        <f>IF(OR(Huelva!G55=0),"",Huelva!G55)</f>
      </c>
      <c r="G55" s="127">
        <f>IF(OR(Jaén!G55=0),"",Jaén!G55)</f>
      </c>
      <c r="H55" s="127">
        <f>IF(OR(Málaga!G55=0),"",Málaga!G55)</f>
      </c>
      <c r="I55" s="127">
        <f>IF(OR(Sevilla!G55=0),"",Sevilla!G55)</f>
      </c>
      <c r="J55" s="128"/>
    </row>
    <row r="56" spans="1:10" ht="12.75">
      <c r="A56" s="17" t="s">
        <v>65</v>
      </c>
      <c r="B56" s="127">
        <f>IF(OR(Almería!G56=0),"",Almería!G56)</f>
        <v>448975</v>
      </c>
      <c r="C56" s="127">
        <f>IF(OR(Cádiz!G56=0),"",Cádiz!G56)</f>
        <v>6105</v>
      </c>
      <c r="D56" s="127">
        <f>IF(OR(Córdoba!G56=0),"",Córdoba!G56)</f>
        <v>4320.01</v>
      </c>
      <c r="E56" s="127">
        <f>IF(OR(Granada!G56=0),"",Granada!G56)</f>
        <v>17348</v>
      </c>
      <c r="F56" s="127">
        <f>IF(OR(Huelva!G56=0),"",Huelva!G56)</f>
        <v>540.01</v>
      </c>
      <c r="G56" s="127">
        <f>IF(OR(Jaén!G56=0),"",Jaén!G56)</f>
        <v>1500.01</v>
      </c>
      <c r="H56" s="127">
        <f>IF(OR(Málaga!G56=0),"",Málaga!G56)</f>
        <v>9100.01</v>
      </c>
      <c r="I56" s="127">
        <f>IF(OR(Sevilla!G56=0),"",Sevilla!G56)</f>
        <v>1700.01</v>
      </c>
      <c r="J56" s="128">
        <f>IF(OR(Andalucía!G56=0),"",Andalucía!G56)</f>
        <v>489588.05000000005</v>
      </c>
    </row>
    <row r="57" spans="1:10" ht="12.75">
      <c r="A57" s="61" t="s">
        <v>66</v>
      </c>
      <c r="B57" s="127">
        <f>IF(OR(Almería!G57=0),"",Almería!G57)</f>
        <v>444252</v>
      </c>
      <c r="C57" s="127">
        <f>IF(OR(Cádiz!G57=0),"",Cádiz!G57)</f>
        <v>980</v>
      </c>
      <c r="D57" s="127">
        <f>IF(OR(Córdoba!G57=0),"",Córdoba!G57)</f>
        <v>0.01</v>
      </c>
      <c r="E57" s="127">
        <f>IF(OR(Granada!G57=0),"",Granada!G57)</f>
        <v>10621</v>
      </c>
      <c r="F57" s="127">
        <f>IF(OR(Huelva!G57=0),"",Huelva!G57)</f>
        <v>0.01</v>
      </c>
      <c r="G57" s="127">
        <f>IF(OR(Jaén!G57=0),"",Jaén!G57)</f>
        <v>0.01</v>
      </c>
      <c r="H57" s="127">
        <f>IF(OR(Málaga!G57=0),"",Málaga!G57)</f>
        <v>9100</v>
      </c>
      <c r="I57" s="127">
        <f>IF(OR(Sevilla!G57=0),"",Sevilla!G57)</f>
        <v>0.01</v>
      </c>
      <c r="J57" s="128">
        <f>IF(OR(Andalucía!G57=0),"",Andalucía!G57)</f>
        <v>464953.04000000004</v>
      </c>
    </row>
    <row r="58" spans="1:10" ht="12.75">
      <c r="A58" s="61" t="s">
        <v>67</v>
      </c>
      <c r="B58" s="127">
        <f>IF(OR(Almería!G58=0),"",Almería!G58)</f>
        <v>4723</v>
      </c>
      <c r="C58" s="127">
        <f>IF(OR(Cádiz!G58=0),"",Cádiz!G58)</f>
        <v>5125</v>
      </c>
      <c r="D58" s="127">
        <f>IF(OR(Córdoba!G58=0),"",Córdoba!G58)</f>
        <v>4320</v>
      </c>
      <c r="E58" s="127">
        <f>IF(OR(Granada!G58=0),"",Granada!G58)</f>
        <v>6727</v>
      </c>
      <c r="F58" s="127">
        <f>IF(OR(Huelva!G58=0),"",Huelva!G58)</f>
        <v>540</v>
      </c>
      <c r="G58" s="127">
        <f>IF(OR(Jaén!G58=0),"",Jaén!G58)</f>
        <v>1500</v>
      </c>
      <c r="H58" s="127">
        <f>IF(OR(Málaga!G58=0),"",Málaga!G58)</f>
        <v>0.01</v>
      </c>
      <c r="I58" s="127">
        <f>IF(OR(Sevilla!G58=0),"",Sevilla!G58)</f>
        <v>1700</v>
      </c>
      <c r="J58" s="128">
        <f>IF(OR(Andalucía!G58=0),"",Andalucía!G58)</f>
        <v>24635.01</v>
      </c>
    </row>
    <row r="59" spans="1:10" ht="12.75">
      <c r="A59" s="17" t="s">
        <v>68</v>
      </c>
      <c r="B59" s="127">
        <f>IF(OR(Almería!G59=0),"",Almería!G59)</f>
        <v>422214.01</v>
      </c>
      <c r="C59" s="127">
        <f>IF(OR(Cádiz!G59=0),"",Cádiz!G59)</f>
        <v>2860</v>
      </c>
      <c r="D59" s="127">
        <f>IF(OR(Córdoba!G59=0),"",Córdoba!G59)</f>
        <v>3300.01</v>
      </c>
      <c r="E59" s="127">
        <f>IF(OR(Granada!G59=0),"",Granada!G59)</f>
        <v>104138</v>
      </c>
      <c r="F59" s="127">
        <f>IF(OR(Huelva!G59=0),"",Huelva!G59)</f>
        <v>100.01</v>
      </c>
      <c r="G59" s="127">
        <f>IF(OR(Jaén!G59=0),"",Jaén!G59)</f>
        <v>60.01</v>
      </c>
      <c r="H59" s="127">
        <f>IF(OR(Málaga!G59=0),"",Málaga!G59)</f>
        <v>10770</v>
      </c>
      <c r="I59" s="127">
        <f>IF(OR(Sevilla!G59=0),"",Sevilla!G59)</f>
        <v>410.01</v>
      </c>
      <c r="J59" s="128">
        <f>IF(OR(Andalucía!G59=0),"",Andalucía!G59)</f>
        <v>543852.05</v>
      </c>
    </row>
    <row r="60" spans="1:10" ht="12.75">
      <c r="A60" s="61" t="s">
        <v>69</v>
      </c>
      <c r="B60" s="127">
        <f>IF(OR(Almería!G60=0),"",Almería!G60)</f>
        <v>422214</v>
      </c>
      <c r="C60" s="127">
        <f>IF(OR(Cádiz!G60=0),"",Cádiz!G60)</f>
        <v>600</v>
      </c>
      <c r="D60" s="127">
        <f>IF(OR(Córdoba!G60=0),"",Córdoba!G60)</f>
        <v>0.01</v>
      </c>
      <c r="E60" s="127">
        <f>IF(OR(Granada!G60=0),"",Granada!G60)</f>
        <v>102438</v>
      </c>
      <c r="F60" s="127">
        <f>IF(OR(Huelva!G60=0),"",Huelva!G60)</f>
        <v>0.01</v>
      </c>
      <c r="G60" s="127">
        <f>IF(OR(Jaén!G60=0),"",Jaén!G60)</f>
        <v>0.01</v>
      </c>
      <c r="H60" s="127">
        <f>IF(OR(Málaga!G60=0),"",Málaga!G60)</f>
        <v>10138</v>
      </c>
      <c r="I60" s="127">
        <f>IF(OR(Sevilla!G60=0),"",Sevilla!G60)</f>
        <v>0.01</v>
      </c>
      <c r="J60" s="128">
        <f>IF(OR(Andalucía!G60=0),"",Andalucía!G60)</f>
        <v>535390.04</v>
      </c>
    </row>
    <row r="61" spans="1:10" ht="12.75">
      <c r="A61" s="61" t="s">
        <v>70</v>
      </c>
      <c r="B61" s="127">
        <f>IF(OR(Almería!G61=0),"",Almería!G61)</f>
        <v>0.01</v>
      </c>
      <c r="C61" s="127">
        <f>IF(OR(Cádiz!G61=0),"",Cádiz!G61)</f>
        <v>2260</v>
      </c>
      <c r="D61" s="127">
        <f>IF(OR(Córdoba!G61=0),"",Córdoba!G61)</f>
        <v>3300</v>
      </c>
      <c r="E61" s="127">
        <f>IF(OR(Granada!G61=0),"",Granada!G61)</f>
        <v>1700</v>
      </c>
      <c r="F61" s="127">
        <f>IF(OR(Huelva!G61=0),"",Huelva!G61)</f>
        <v>100</v>
      </c>
      <c r="G61" s="127">
        <f>IF(OR(Jaén!G61=0),"",Jaén!G61)</f>
        <v>60</v>
      </c>
      <c r="H61" s="127">
        <f>IF(OR(Málaga!G61=0),"",Málaga!G61)</f>
        <v>632</v>
      </c>
      <c r="I61" s="127">
        <f>IF(OR(Sevilla!G61=0),"",Sevilla!G61)</f>
        <v>410</v>
      </c>
      <c r="J61" s="128">
        <f>IF(OR(Andalucía!G61=0),"",Andalucía!G61)</f>
        <v>8462.01</v>
      </c>
    </row>
    <row r="62" spans="1:10" ht="12.75">
      <c r="A62" s="61" t="s">
        <v>170</v>
      </c>
      <c r="B62" s="127"/>
      <c r="C62" s="127"/>
      <c r="D62" s="127"/>
      <c r="E62" s="127"/>
      <c r="F62" s="127"/>
      <c r="G62" s="127"/>
      <c r="H62" s="127"/>
      <c r="I62" s="127"/>
      <c r="J62" s="128"/>
    </row>
    <row r="63" spans="1:10" ht="12.75">
      <c r="A63" s="17" t="s">
        <v>72</v>
      </c>
      <c r="B63" s="127">
        <f>IF(OR(Almería!G63=0),"",Almería!G63)</f>
        <v>168046.01</v>
      </c>
      <c r="C63" s="127">
        <f>IF(OR(Cádiz!G63=0),"",Cádiz!G63)</f>
        <v>4650</v>
      </c>
      <c r="D63" s="127">
        <f>IF(OR(Córdoba!G63=0),"",Córdoba!G63)</f>
        <v>1787.01</v>
      </c>
      <c r="E63" s="127">
        <f>IF(OR(Granada!G63=0),"",Granada!G63)</f>
        <v>4155</v>
      </c>
      <c r="F63" s="127">
        <f>IF(OR(Huelva!G63=0),"",Huelva!G63)</f>
        <v>175.01</v>
      </c>
      <c r="G63" s="127">
        <f>IF(OR(Jaén!G63=0),"",Jaén!G63)</f>
        <v>360.01</v>
      </c>
      <c r="H63" s="127">
        <f>IF(OR(Málaga!G63=0),"",Málaga!G63)</f>
        <v>5750</v>
      </c>
      <c r="I63" s="127">
        <f>IF(OR(Sevilla!G63=0),"",Sevilla!G63)</f>
        <v>475.01</v>
      </c>
      <c r="J63" s="128">
        <f>IF(OR(Andalucía!G63=0),"",Andalucía!G63)</f>
        <v>185398.05000000005</v>
      </c>
    </row>
    <row r="64" spans="1:10" ht="12.75">
      <c r="A64" s="61" t="s">
        <v>73</v>
      </c>
      <c r="B64" s="127">
        <f>IF(OR(Almería!G64=0),"",Almería!G64)</f>
        <v>0.01</v>
      </c>
      <c r="C64" s="127">
        <f>IF(OR(Cádiz!G64=0),"",Cádiz!G64)</f>
        <v>3650</v>
      </c>
      <c r="D64" s="127">
        <f>IF(OR(Córdoba!G64=0),"",Córdoba!G64)</f>
        <v>1787</v>
      </c>
      <c r="E64" s="127">
        <f>IF(OR(Granada!G64=0),"",Granada!G64)</f>
        <v>1092</v>
      </c>
      <c r="F64" s="127">
        <f>IF(OR(Huelva!G64=0),"",Huelva!G64)</f>
        <v>175</v>
      </c>
      <c r="G64" s="127">
        <f>IF(OR(Jaén!G64=0),"",Jaén!G64)</f>
        <v>360</v>
      </c>
      <c r="H64" s="127">
        <f>IF(OR(Málaga!G64=0),"",Málaga!G64)</f>
        <v>150</v>
      </c>
      <c r="I64" s="127">
        <f>IF(OR(Sevilla!G64=0),"",Sevilla!G64)</f>
        <v>475</v>
      </c>
      <c r="J64" s="128">
        <f>IF(OR(Andalucía!G64=0),"",Andalucía!G64)</f>
        <v>7689.01</v>
      </c>
    </row>
    <row r="65" spans="1:10" ht="12.75">
      <c r="A65" s="61" t="s">
        <v>74</v>
      </c>
      <c r="B65" s="127">
        <f>IF(OR(Almería!G65=0),"",Almería!G65)</f>
        <v>168046</v>
      </c>
      <c r="C65" s="127">
        <f>IF(OR(Cádiz!G65=0),"",Cádiz!G65)</f>
        <v>1000</v>
      </c>
      <c r="D65" s="127">
        <f>IF(OR(Córdoba!G65=0),"",Córdoba!G65)</f>
        <v>0.01</v>
      </c>
      <c r="E65" s="127">
        <f>IF(OR(Granada!G65=0),"",Granada!G65)</f>
        <v>3063</v>
      </c>
      <c r="F65" s="127">
        <f>IF(OR(Huelva!G65=0),"",Huelva!G65)</f>
        <v>0.01</v>
      </c>
      <c r="G65" s="127">
        <f>IF(OR(Jaén!G65=0),"",Jaén!G65)</f>
        <v>0.01</v>
      </c>
      <c r="H65" s="127">
        <f>IF(OR(Málaga!G65=0),"",Málaga!G65)</f>
        <v>5600</v>
      </c>
      <c r="I65" s="127">
        <f>IF(OR(Sevilla!G65=0),"",Sevilla!G65)</f>
        <v>0.01</v>
      </c>
      <c r="J65" s="128">
        <f>IF(OR(Andalucía!G65=0),"",Andalucía!G65)</f>
        <v>177709.04000000004</v>
      </c>
    </row>
    <row r="66" spans="1:10" ht="12.75">
      <c r="A66" s="17" t="s">
        <v>75</v>
      </c>
      <c r="B66" s="127">
        <f>IF(OR(Almería!G66=0),"",Almería!G66)</f>
      </c>
      <c r="C66" s="127">
        <f>IF(OR(Cádiz!G66=0),"",Cádiz!G66)</f>
      </c>
      <c r="D66" s="127">
        <f>IF(OR(Córdoba!G66=0),"",Córdoba!G66)</f>
      </c>
      <c r="E66" s="127">
        <f>IF(OR(Granada!G66=0),"",Granada!G66)</f>
      </c>
      <c r="F66" s="127">
        <f>IF(OR(Huelva!G66=0),"",Huelva!G66)</f>
      </c>
      <c r="G66" s="127">
        <f>IF(OR(Jaén!G66=0),"",Jaén!G66)</f>
        <v>3280.01</v>
      </c>
      <c r="H66" s="127">
        <f>IF(OR(Málaga!G66=0),"",Málaga!G66)</f>
      </c>
      <c r="I66" s="127">
        <f>IF(OR(Sevilla!G66=0),"",Sevilla!G66)</f>
      </c>
      <c r="J66" s="128">
        <f>IF(OR(Andalucía!G66=0),"",Andalucía!G66)</f>
      </c>
    </row>
    <row r="67" spans="1:10" ht="12.75">
      <c r="A67" s="61" t="s">
        <v>76</v>
      </c>
      <c r="B67" s="127">
        <f>IF(OR(Almería!G67=0),"",Almería!G67)</f>
        <v>643758</v>
      </c>
      <c r="C67" s="127">
        <f>IF(OR(Cádiz!G67=0),"",Cádiz!G67)</f>
        <v>11925</v>
      </c>
      <c r="D67" s="127">
        <f>IF(OR(Córdoba!G67=0),"",Córdoba!G67)</f>
        <v>0.01</v>
      </c>
      <c r="E67" s="127">
        <f>IF(OR(Granada!G67=0),"",Granada!G67)</f>
        <v>140979</v>
      </c>
      <c r="F67" s="127">
        <f>IF(OR(Huelva!G67=0),"",Huelva!G67)</f>
        <v>300</v>
      </c>
      <c r="G67" s="127">
        <f>IF(OR(Jaén!G67=0),"",Jaén!G67)</f>
        <v>0.01</v>
      </c>
      <c r="H67" s="127">
        <f>IF(OR(Málaga!G67=0),"",Málaga!G67)</f>
        <v>25900</v>
      </c>
      <c r="I67" s="127">
        <f>IF(OR(Sevilla!G67=0),"",Sevilla!G67)</f>
        <v>4188</v>
      </c>
      <c r="J67" s="128">
        <f>IF(OR(Andalucía!G67=0),"",Andalucía!G67)</f>
        <v>827050.02</v>
      </c>
    </row>
    <row r="68" spans="1:10" ht="12.75">
      <c r="A68" s="61" t="s">
        <v>77</v>
      </c>
      <c r="B68" s="127">
        <f>IF(OR(Almería!G68=0),"",Almería!G68)</f>
        <v>104620</v>
      </c>
      <c r="C68" s="127">
        <f>IF(OR(Cádiz!G68=0),"",Cádiz!G68)</f>
        <v>33810</v>
      </c>
      <c r="D68" s="127">
        <f>IF(OR(Córdoba!G68=0),"",Córdoba!G68)</f>
        <v>8750</v>
      </c>
      <c r="E68" s="127">
        <f>IF(OR(Granada!G68=0),"",Granada!G68)</f>
        <v>204059</v>
      </c>
      <c r="F68" s="127">
        <f>IF(OR(Huelva!G68=0),"",Huelva!G68)</f>
        <v>3825</v>
      </c>
      <c r="G68" s="127">
        <f>IF(OR(Jaén!G68=0),"",Jaén!G68)</f>
        <v>2680</v>
      </c>
      <c r="H68" s="127">
        <f>IF(OR(Málaga!G68=0),"",Málaga!G68)</f>
        <v>23120</v>
      </c>
      <c r="I68" s="127">
        <f>IF(OR(Sevilla!G68=0),"",Sevilla!G68)</f>
        <v>795749</v>
      </c>
      <c r="J68" s="128">
        <f>IF(OR(Andalucía!G68=0),"",Andalucía!G68)</f>
        <v>1176613</v>
      </c>
    </row>
    <row r="69" spans="1:10" ht="12.75">
      <c r="A69" s="61" t="s">
        <v>78</v>
      </c>
      <c r="B69" s="127">
        <f>IF(OR(Almería!G69=0),"",Almería!G69)</f>
      </c>
      <c r="C69" s="127">
        <f>IF(OR(Cádiz!G69=0),"",Cádiz!G69)</f>
      </c>
      <c r="D69" s="127">
        <f>IF(OR(Córdoba!G69=0),"",Córdoba!G69)</f>
      </c>
      <c r="E69" s="127">
        <f>IF(OR(Granada!G69=0),"",Granada!G69)</f>
      </c>
      <c r="F69" s="127">
        <f>IF(OR(Huelva!G69=0),"",Huelva!G69)</f>
      </c>
      <c r="G69" s="127">
        <f>IF(OR(Jaén!G69=0),"",Jaén!G69)</f>
        <v>600</v>
      </c>
      <c r="H69" s="127">
        <f>IF(OR(Málaga!G69=0),"",Málaga!G69)</f>
      </c>
      <c r="I69" s="127">
        <f>IF(OR(Sevilla!G69=0),"",Sevilla!G69)</f>
      </c>
      <c r="J69" s="128">
        <f>IF(OR(Andalucía!G69=0),"",Andalucía!G69)</f>
      </c>
    </row>
    <row r="70" spans="1:10" ht="12.75">
      <c r="A70" s="61" t="s">
        <v>79</v>
      </c>
      <c r="B70" s="127">
        <f>IF(OR(Almería!G70=0),"",Almería!G70)</f>
      </c>
      <c r="C70" s="127">
        <f>IF(OR(Cádiz!G70=0),"",Cádiz!G70)</f>
        <v>120995</v>
      </c>
      <c r="D70" s="127">
        <f>IF(OR(Córdoba!G70=0),"",Córdoba!G70)</f>
      </c>
      <c r="E70" s="127">
        <f>IF(OR(Granada!G70=0),"",Granada!G70)</f>
      </c>
      <c r="F70" s="127">
        <f>IF(OR(Huelva!G70=0),"",Huelva!G70)</f>
      </c>
      <c r="G70" s="127">
        <f>IF(OR(Jaén!G70=0),"",Jaén!G70)</f>
        <v>2380</v>
      </c>
      <c r="H70" s="127">
        <f>IF(OR(Málaga!G70=0),"",Málaga!G70)</f>
      </c>
      <c r="I70" s="127">
        <f>IF(OR(Sevilla!G70=0),"",Sevilla!G70)</f>
        <v>731125</v>
      </c>
      <c r="J70" s="128">
        <f>IF(OR(Andalucía!G70=0),"",Andalucía!G70)</f>
      </c>
    </row>
    <row r="71" spans="1:10" ht="12.75">
      <c r="A71" s="61" t="s">
        <v>80</v>
      </c>
      <c r="B71" s="127">
        <f>IF(OR(Almería!G71=0),"",Almería!G71)</f>
        <v>694402</v>
      </c>
      <c r="C71" s="127">
        <f>IF(OR(Cádiz!G71=0),"",Cádiz!G71)</f>
        <v>27625</v>
      </c>
      <c r="D71" s="127">
        <f>IF(OR(Córdoba!G71=0),"",Córdoba!G71)</f>
        <v>4200</v>
      </c>
      <c r="E71" s="127">
        <f>IF(OR(Granada!G71=0),"",Granada!G71)</f>
        <v>42312</v>
      </c>
      <c r="F71" s="127">
        <f>IF(OR(Huelva!G71=0),"",Huelva!G71)</f>
        <v>2070</v>
      </c>
      <c r="G71" s="127">
        <f>IF(OR(Jaén!G71=0),"",Jaén!G71)</f>
        <v>625</v>
      </c>
      <c r="H71" s="127">
        <f>IF(OR(Málaga!G71=0),"",Málaga!G71)</f>
        <v>17550</v>
      </c>
      <c r="I71" s="127">
        <f>IF(OR(Sevilla!G71=0),"",Sevilla!G71)</f>
        <v>12152</v>
      </c>
      <c r="J71" s="128">
        <f>IF(OR(Andalucía!G71=0),"",Andalucía!G71)</f>
        <v>800936</v>
      </c>
    </row>
    <row r="72" spans="1:10" ht="12.75">
      <c r="A72" s="61" t="s">
        <v>81</v>
      </c>
      <c r="B72" s="127">
        <f>IF(OR(Almería!G72=0),"",Almería!G72)</f>
        <v>144</v>
      </c>
      <c r="C72" s="127">
        <f>IF(OR(Cádiz!G72=0),"",Cádiz!G72)</f>
        <v>675</v>
      </c>
      <c r="D72" s="127">
        <f>IF(OR(Córdoba!G72=0),"",Córdoba!G72)</f>
        <v>0.01</v>
      </c>
      <c r="E72" s="127">
        <f>IF(OR(Granada!G72=0),"",Granada!G72)</f>
        <v>321</v>
      </c>
      <c r="F72" s="127">
        <f>IF(OR(Huelva!G72=0),"",Huelva!G72)</f>
        <v>349143</v>
      </c>
      <c r="G72" s="127">
        <f>IF(OR(Jaén!G72=0),"",Jaén!G72)</f>
        <v>15</v>
      </c>
      <c r="H72" s="127">
        <f>IF(OR(Málaga!G72=0),"",Málaga!G72)</f>
        <v>73</v>
      </c>
      <c r="I72" s="127">
        <f>IF(OR(Sevilla!G72=0),"",Sevilla!G72)</f>
        <v>186</v>
      </c>
      <c r="J72" s="128">
        <f>IF(OR(Andalucía!G72=0),"",Andalucía!G72)</f>
        <v>350557.01</v>
      </c>
    </row>
    <row r="73" spans="1:10" ht="12.75">
      <c r="A73" s="61" t="s">
        <v>82</v>
      </c>
      <c r="B73" s="127">
        <f>IF(OR(Almería!G73=0),"",Almería!G73)</f>
        <v>2396</v>
      </c>
      <c r="C73" s="127">
        <f>IF(OR(Cádiz!G73=0),"",Cádiz!G73)</f>
        <v>3100</v>
      </c>
      <c r="D73" s="127">
        <f>IF(OR(Córdoba!G73=0),"",Córdoba!G73)</f>
        <v>1012</v>
      </c>
      <c r="E73" s="127">
        <f>IF(OR(Granada!G73=0),"",Granada!G73)</f>
        <v>10135</v>
      </c>
      <c r="F73" s="127">
        <f>IF(OR(Huelva!G73=0),"",Huelva!G73)</f>
        <v>195</v>
      </c>
      <c r="G73" s="127">
        <f>IF(OR(Jaén!G73=0),"",Jaén!G73)</f>
        <v>225</v>
      </c>
      <c r="H73" s="127">
        <f>IF(OR(Málaga!G73=0),"",Málaga!G73)</f>
        <v>4550</v>
      </c>
      <c r="I73" s="127">
        <f>IF(OR(Sevilla!G73=0),"",Sevilla!G73)</f>
        <v>1519</v>
      </c>
      <c r="J73" s="128">
        <f>IF(OR(Andalucía!G73=0),"",Andalucía!G73)</f>
        <v>23132</v>
      </c>
    </row>
    <row r="74" spans="1:10" ht="12.75">
      <c r="A74" s="61" t="s">
        <v>83</v>
      </c>
      <c r="B74" s="127">
        <f>IF(OR(Almería!G74=0),"",Almería!G74)</f>
        <v>3152</v>
      </c>
      <c r="C74" s="127">
        <f>IF(OR(Cádiz!G74=0),"",Cádiz!G74)</f>
        <v>7175</v>
      </c>
      <c r="D74" s="127">
        <f>IF(OR(Córdoba!G74=0),"",Córdoba!G74)</f>
        <v>2000</v>
      </c>
      <c r="E74" s="127">
        <f>IF(OR(Granada!G74=0),"",Granada!G74)</f>
        <v>13163</v>
      </c>
      <c r="F74" s="127">
        <f>IF(OR(Huelva!G74=0),"",Huelva!G74)</f>
        <v>115</v>
      </c>
      <c r="G74" s="127">
        <f>IF(OR(Jaén!G74=0),"",Jaén!G74)</f>
        <v>400</v>
      </c>
      <c r="H74" s="127">
        <f>IF(OR(Málaga!G74=0),"",Málaga!G74)</f>
        <v>2120</v>
      </c>
      <c r="I74" s="127">
        <f>IF(OR(Sevilla!G74=0),"",Sevilla!G74)</f>
        <v>8875</v>
      </c>
      <c r="J74" s="128">
        <f>IF(OR(Andalucía!G74=0),"",Andalucía!G74)</f>
        <v>37000</v>
      </c>
    </row>
    <row r="75" spans="1:10" ht="12.75">
      <c r="A75" s="61" t="s">
        <v>84</v>
      </c>
      <c r="B75" s="127">
        <f>IF(OR(Almería!G75=0),"",Almería!G75)</f>
        <v>277</v>
      </c>
      <c r="C75" s="127">
        <f>IF(OR(Cádiz!G75=0),"",Cádiz!G75)</f>
        <v>1225</v>
      </c>
      <c r="D75" s="127">
        <f>IF(OR(Córdoba!G75=0),"",Córdoba!G75)</f>
        <v>25220</v>
      </c>
      <c r="E75" s="127">
        <f>IF(OR(Granada!G75=0),"",Granada!G75)</f>
        <v>9765</v>
      </c>
      <c r="F75" s="127">
        <f>IF(OR(Huelva!G75=0),"",Huelva!G75)</f>
        <v>27</v>
      </c>
      <c r="G75" s="127">
        <f>IF(OR(Jaén!G75=0),"",Jaén!G75)</f>
        <v>8325</v>
      </c>
      <c r="H75" s="127">
        <f>IF(OR(Málaga!G75=0),"",Málaga!G75)</f>
        <v>5795</v>
      </c>
      <c r="I75" s="127">
        <f>IF(OR(Sevilla!G75=0),"",Sevilla!G75)</f>
        <v>12767</v>
      </c>
      <c r="J75" s="128">
        <f>IF(OR(Andalucía!G75=0),"",Andalucía!G75)</f>
        <v>63401</v>
      </c>
    </row>
    <row r="76" spans="1:10" ht="12.75">
      <c r="A76" s="17" t="s">
        <v>85</v>
      </c>
      <c r="B76" s="127">
        <f>IF(OR(Almería!G76=0),"",Almería!G76)</f>
      </c>
      <c r="C76" s="127">
        <f>IF(OR(Cádiz!G76=0),"",Cádiz!G76)</f>
      </c>
      <c r="D76" s="127">
        <f>IF(OR(Córdoba!G76=0),"",Córdoba!G76)</f>
      </c>
      <c r="E76" s="127">
        <f>IF(OR(Granada!G76=0),"",Granada!G76)</f>
      </c>
      <c r="F76" s="127">
        <f>IF(OR(Huelva!G76=0),"",Huelva!G76)</f>
      </c>
      <c r="G76" s="127">
        <f>IF(OR(Jaén!G76=0),"",Jaén!G76)</f>
        <v>5140</v>
      </c>
      <c r="H76" s="127">
        <f>IF(OR(Málaga!G76=0),"",Málaga!G76)</f>
      </c>
      <c r="I76" s="127">
        <f>IF(OR(Sevilla!G76=0),"",Sevilla!G76)</f>
      </c>
      <c r="J76" s="128"/>
    </row>
    <row r="77" spans="1:10" ht="12.75">
      <c r="A77" s="61" t="s">
        <v>86</v>
      </c>
      <c r="B77" s="127">
        <f>IF(OR(Almería!G77=0),"",Almería!G77)</f>
        <v>315</v>
      </c>
      <c r="C77" s="127">
        <f>IF(OR(Cádiz!G77=0),"",Cádiz!G77)</f>
        <v>1550</v>
      </c>
      <c r="D77" s="127">
        <f>IF(OR(Córdoba!G77=0),"",Córdoba!G77)</f>
        <v>31250</v>
      </c>
      <c r="E77" s="127">
        <f>IF(OR(Granada!G77=0),"",Granada!G77)</f>
        <v>5318</v>
      </c>
      <c r="F77" s="127">
        <f>IF(OR(Huelva!G77=0),"",Huelva!G77)</f>
        <v>1650</v>
      </c>
      <c r="G77" s="127">
        <f>IF(OR(Jaén!G77=0),"",Jaén!G77)</f>
        <v>2940</v>
      </c>
      <c r="H77" s="127">
        <f>IF(OR(Málaga!G77=0),"",Málaga!G77)</f>
        <v>8550</v>
      </c>
      <c r="I77" s="127">
        <f>IF(OR(Sevilla!G77=0),"",Sevilla!G77)</f>
        <v>19088</v>
      </c>
      <c r="J77" s="128">
        <f>IF(OR(Andalucía!G77=0),"",Andalucía!G77)</f>
        <v>70661</v>
      </c>
    </row>
    <row r="78" spans="1:10" ht="12.75">
      <c r="A78" s="61" t="s">
        <v>87</v>
      </c>
      <c r="B78" s="127">
        <f>IF(OR(Almería!G78=0),"",Almería!G78)</f>
        <v>648</v>
      </c>
      <c r="C78" s="127">
        <f>IF(OR(Cádiz!G78=0),"",Cádiz!G78)</f>
        <v>3500</v>
      </c>
      <c r="D78" s="127">
        <f>IF(OR(Córdoba!G78=0),"",Córdoba!G78)</f>
        <v>19710</v>
      </c>
      <c r="E78" s="127">
        <f>IF(OR(Granada!G78=0),"",Granada!G78)</f>
        <v>7519</v>
      </c>
      <c r="F78" s="127">
        <f>IF(OR(Huelva!G78=0),"",Huelva!G78)</f>
        <v>1500</v>
      </c>
      <c r="G78" s="127">
        <f>IF(OR(Jaén!G78=0),"",Jaén!G78)</f>
        <v>1800</v>
      </c>
      <c r="H78" s="127">
        <f>IF(OR(Málaga!G78=0),"",Málaga!G78)</f>
        <v>19350</v>
      </c>
      <c r="I78" s="127">
        <f>IF(OR(Sevilla!G78=0),"",Sevilla!G78)</f>
        <v>25572</v>
      </c>
      <c r="J78" s="128">
        <f>IF(OR(Andalucía!G78=0),"",Andalucía!G78)</f>
        <v>79599</v>
      </c>
    </row>
    <row r="79" spans="1:10" ht="12.75">
      <c r="A79" s="61" t="s">
        <v>88</v>
      </c>
      <c r="B79" s="127">
        <f>IF(OR(Almería!G79=0),"",Almería!G79)</f>
      </c>
      <c r="C79" s="127">
        <f>IF(OR(Cádiz!G79=0),"",Cádiz!G79)</f>
      </c>
      <c r="D79" s="127">
        <f>IF(OR(Córdoba!G79=0),"",Córdoba!G79)</f>
      </c>
      <c r="E79" s="127">
        <f>IF(OR(Granada!G79=0),"",Granada!G79)</f>
      </c>
      <c r="F79" s="127">
        <f>IF(OR(Huelva!G79=0),"",Huelva!G79)</f>
      </c>
      <c r="G79" s="127">
        <f>IF(OR(Jaén!G79=0),"",Jaén!G79)</f>
        <v>400</v>
      </c>
      <c r="H79" s="127">
        <f>IF(OR(Málaga!G79=0),"",Málaga!G79)</f>
      </c>
      <c r="I79" s="127">
        <f>IF(OR(Sevilla!G79=0),"",Sevilla!G79)</f>
      </c>
      <c r="J79" s="128">
        <f>IF(OR(Andalucía!G79=0),"",Andalucía!G79)</f>
      </c>
    </row>
    <row r="80" spans="1:10" ht="12.75">
      <c r="A80" s="97" t="s">
        <v>89</v>
      </c>
      <c r="B80" s="127">
        <f>IF(OR(Almería!G80=0),"",Almería!G80)</f>
        <v>0.01</v>
      </c>
      <c r="C80" s="127">
        <f>IF(OR(Cádiz!G80=0),"",Cádiz!G80)</f>
        <v>108000</v>
      </c>
      <c r="D80" s="127">
        <f>IF(OR(Córdoba!G80=0),"",Córdoba!G80)</f>
        <v>5950</v>
      </c>
      <c r="E80" s="127">
        <f>IF(OR(Granada!G80=0),"",Granada!G80)</f>
        <v>358</v>
      </c>
      <c r="F80" s="127">
        <f>IF(OR(Huelva!G80=0),"",Huelva!G80)</f>
        <v>1750</v>
      </c>
      <c r="G80" s="127">
        <f>IF(OR(Jaén!G80=0),"",Jaén!G80)</f>
        <v>40</v>
      </c>
      <c r="H80" s="127">
        <f>IF(OR(Málaga!G80=0),"",Málaga!G80)</f>
        <v>1500</v>
      </c>
      <c r="I80" s="127">
        <f>IF(OR(Sevilla!G80=0),"",Sevilla!G80)</f>
        <v>31917</v>
      </c>
      <c r="J80" s="128">
        <f>IF(OR(Andalucía!G80=0),"",Andalucía!G80)</f>
        <v>149515.01</v>
      </c>
    </row>
    <row r="81" spans="1:10" ht="12.75">
      <c r="A81" s="97" t="s">
        <v>90</v>
      </c>
      <c r="B81" s="127">
        <f>IF(OR(Almería!G81=0),"",Almería!G81)</f>
      </c>
      <c r="C81" s="127">
        <f>IF(OR(Cádiz!G81=0),"",Cádiz!G81)</f>
      </c>
      <c r="D81" s="127">
        <f>IF(OR(Córdoba!G81=0),"",Córdoba!G81)</f>
      </c>
      <c r="E81" s="127">
        <f>IF(OR(Granada!G81=0),"",Granada!G81)</f>
      </c>
      <c r="F81" s="127">
        <f>IF(OR(Huelva!G81=0),"",Huelva!G81)</f>
      </c>
      <c r="G81" s="127">
        <f>IF(OR(Jaén!G81=0),"",Jaén!G81)</f>
      </c>
      <c r="H81" s="127">
        <f>IF(OR(Málaga!G81=0),"",Málaga!G81)</f>
      </c>
      <c r="I81" s="127">
        <f>IF(OR(Sevilla!G81=0),"",Sevilla!G81)</f>
      </c>
      <c r="J81" s="128">
        <f>IF(OR(Andalucía!G81=0),"",Andalucía!G81)</f>
      </c>
    </row>
    <row r="82" spans="1:10" ht="12.75">
      <c r="A82" s="97" t="s">
        <v>91</v>
      </c>
      <c r="B82" s="127">
        <f>IF(OR(Almería!G82=0),"",Almería!G82)</f>
        <v>275</v>
      </c>
      <c r="C82" s="127">
        <f>IF(OR(Cádiz!G82=0),"",Cádiz!G82)</f>
      </c>
      <c r="D82" s="127">
        <f>IF(OR(Córdoba!G82=0),"",Córdoba!G82)</f>
      </c>
      <c r="E82" s="127">
        <f>IF(OR(Granada!G82=0),"",Granada!G82)</f>
        <v>10</v>
      </c>
      <c r="F82" s="127">
        <f>IF(OR(Huelva!G82=0),"",Huelva!G82)</f>
      </c>
      <c r="G82" s="127">
        <f>IF(OR(Jaén!G82=0),"",Jaén!G82)</f>
      </c>
      <c r="H82" s="127">
        <f>IF(OR(Málaga!G82=0),"",Málaga!G82)</f>
      </c>
      <c r="I82" s="127">
        <f>IF(OR(Sevilla!G82=0),"",Sevilla!G82)</f>
      </c>
      <c r="J82" s="128">
        <f>IF(OR(Andalucía!G82=0),"",Andalucía!G82)</f>
      </c>
    </row>
    <row r="83" spans="1:10" ht="12.75">
      <c r="A83" s="97" t="s">
        <v>92</v>
      </c>
      <c r="B83" s="127">
        <f>IF(OR(Almería!G83=0),"",Almería!G83)</f>
        <v>0.01</v>
      </c>
      <c r="C83" s="127">
        <f>IF(OR(Cádiz!G83=0),"",Cádiz!G83)</f>
        <v>30</v>
      </c>
      <c r="D83" s="127">
        <f>IF(OR(Córdoba!G83=0),"",Córdoba!G83)</f>
      </c>
      <c r="E83" s="127">
        <f>IF(OR(Granada!G83=0),"",Granada!G83)</f>
        <v>127</v>
      </c>
      <c r="F83" s="127">
        <f>IF(OR(Huelva!G83=0),"",Huelva!G83)</f>
      </c>
      <c r="G83" s="127">
        <f>IF(OR(Jaén!G83=0),"",Jaén!G83)</f>
      </c>
      <c r="H83" s="127">
        <f>IF(OR(Málaga!G83=0),"",Málaga!G83)</f>
        <v>500</v>
      </c>
      <c r="I83" s="127">
        <f>IF(OR(Sevilla!G83=0),"",Sevilla!G83)</f>
      </c>
      <c r="J83" s="128">
        <f>IF(OR(Andalucía!G83=0),"",Andalucía!G83)</f>
      </c>
    </row>
    <row r="84" spans="1:10" ht="12.75">
      <c r="A84" s="61" t="s">
        <v>93</v>
      </c>
      <c r="B84" s="127">
        <f>IF(OR(Almería!G84=0),"",Almería!G84)</f>
        <v>21001</v>
      </c>
      <c r="C84" s="127">
        <f>IF(OR(Cádiz!G84=0),"",Cádiz!G84)</f>
        <v>675</v>
      </c>
      <c r="D84" s="127">
        <f>IF(OR(Córdoba!G84=0),"",Córdoba!G84)</f>
        <v>880</v>
      </c>
      <c r="E84" s="127">
        <f>IF(OR(Granada!G84=0),"",Granada!G84)</f>
        <v>26172</v>
      </c>
      <c r="F84" s="127">
        <f>IF(OR(Huelva!G84=0),"",Huelva!G84)</f>
        <v>0.01</v>
      </c>
      <c r="G84" s="127">
        <f>IF(OR(Jaén!G84=0),"",Jaén!G84)</f>
        <v>85</v>
      </c>
      <c r="H84" s="127">
        <f>IF(OR(Málaga!G84=0),"",Málaga!G84)</f>
        <v>10029</v>
      </c>
      <c r="I84" s="127">
        <f>IF(OR(Sevilla!G84=0),"",Sevilla!G84)</f>
        <v>121</v>
      </c>
      <c r="J84" s="128">
        <f>IF(OR(Andalucía!G84=0),"",Andalucía!G84)</f>
        <v>58963.01</v>
      </c>
    </row>
    <row r="85" spans="1:10" ht="12.75">
      <c r="A85" s="61" t="s">
        <v>94</v>
      </c>
      <c r="B85" s="127">
        <f>IF(OR(Almería!G85=0),"",Almería!G85)</f>
        <v>617</v>
      </c>
      <c r="C85" s="127">
        <f>IF(OR(Cádiz!G85=0),"",Cádiz!G85)</f>
        <v>540</v>
      </c>
      <c r="D85" s="127">
        <f>IF(OR(Córdoba!G85=0),"",Córdoba!G85)</f>
        <v>160</v>
      </c>
      <c r="E85" s="127">
        <f>IF(OR(Granada!G85=0),"",Granada!G85)</f>
        <v>1624</v>
      </c>
      <c r="F85" s="127">
        <f>IF(OR(Huelva!G85=0),"",Huelva!G85)</f>
        <v>0.01</v>
      </c>
      <c r="G85" s="127">
        <f>IF(OR(Jaén!G85=0),"",Jaén!G85)</f>
        <v>13</v>
      </c>
      <c r="H85" s="127">
        <f>IF(OR(Málaga!G85=0),"",Málaga!G85)</f>
        <v>780</v>
      </c>
      <c r="I85" s="127">
        <f>IF(OR(Sevilla!G85=0),"",Sevilla!G85)</f>
        <v>375</v>
      </c>
      <c r="J85" s="128">
        <f>IF(OR(Andalucía!G85=0),"",Andalucía!G85)</f>
        <v>4109.01</v>
      </c>
    </row>
    <row r="86" spans="1:10" ht="12.75">
      <c r="A86" s="61" t="s">
        <v>95</v>
      </c>
      <c r="B86" s="127">
        <f>IF(OR(Almería!G86=0),"",Almería!G86)</f>
        <v>3647</v>
      </c>
      <c r="C86" s="127">
        <f>IF(OR(Cádiz!G86=0),"",Cádiz!G86)</f>
        <v>650</v>
      </c>
      <c r="D86" s="127">
        <f>IF(OR(Córdoba!G86=0),"",Córdoba!G86)</f>
        <v>1215</v>
      </c>
      <c r="E86" s="127">
        <f>IF(OR(Granada!G86=0),"",Granada!G86)</f>
        <v>4486</v>
      </c>
      <c r="F86" s="127">
        <f>IF(OR(Huelva!G86=0),"",Huelva!G86)</f>
        <v>935</v>
      </c>
      <c r="G86" s="127">
        <f>IF(OR(Jaén!G86=0),"",Jaén!G86)</f>
        <v>297</v>
      </c>
      <c r="H86" s="127">
        <f>IF(OR(Málaga!G86=0),"",Málaga!G86)</f>
        <v>3500</v>
      </c>
      <c r="I86" s="127">
        <f>IF(OR(Sevilla!G86=0),"",Sevilla!G86)</f>
        <v>2767</v>
      </c>
      <c r="J86" s="128">
        <f>IF(OR(Andalucía!G86=0),"",Andalucía!G86)</f>
        <v>17497</v>
      </c>
    </row>
    <row r="87" spans="1:10" ht="12.75">
      <c r="A87" s="61" t="s">
        <v>96</v>
      </c>
      <c r="B87" s="127">
        <f>IF(OR(Almería!G87=0),"",Almería!G87)</f>
      </c>
      <c r="C87" s="127">
        <f>IF(OR(Cádiz!G87=0),"",Cádiz!G87)</f>
      </c>
      <c r="D87" s="127">
        <f>IF(OR(Córdoba!G87=0),"",Córdoba!G87)</f>
      </c>
      <c r="E87" s="127">
        <f>IF(OR(Granada!G87=0),"",Granada!G87)</f>
      </c>
      <c r="F87" s="127">
        <f>IF(OR(Huelva!G87=0),"",Huelva!G87)</f>
      </c>
      <c r="G87" s="127">
        <f>IF(OR(Jaén!G87=0),"",Jaén!G87)</f>
      </c>
      <c r="H87" s="127">
        <f>IF(OR(Málaga!G87=0),"",Málaga!G87)</f>
      </c>
      <c r="I87" s="127">
        <f>IF(OR(Sevilla!G87=0),"",Sevilla!G87)</f>
      </c>
      <c r="J87" s="128">
        <f>IF(OR(Andalucía!G87=0),"",Andalucía!G87)</f>
      </c>
    </row>
    <row r="88" spans="1:10" ht="12.75">
      <c r="A88" s="61" t="s">
        <v>97</v>
      </c>
      <c r="B88" s="127">
        <f>IF(OR(Almería!G88=0),"",Almería!G88)</f>
      </c>
      <c r="C88" s="127">
        <f>IF(OR(Cádiz!G88=0),"",Cádiz!G88)</f>
      </c>
      <c r="D88" s="127">
        <f>IF(OR(Córdoba!G88=0),"",Córdoba!G88)</f>
      </c>
      <c r="E88" s="127">
        <f>IF(OR(Granada!G88=0),"",Granada!G88)</f>
      </c>
      <c r="F88" s="127">
        <f>IF(OR(Huelva!G88=0),"",Huelva!G88)</f>
      </c>
      <c r="G88" s="127">
        <f>IF(OR(Jaén!G88=0),"",Jaén!G88)</f>
      </c>
      <c r="H88" s="127">
        <f>IF(OR(Málaga!G88=0),"",Málaga!G88)</f>
      </c>
      <c r="I88" s="127">
        <f>IF(OR(Sevilla!G88=0),"",Sevilla!G88)</f>
      </c>
      <c r="J88" s="128">
        <f>IF(OR(Andalucía!G88=0),"",Andalucía!G88)</f>
      </c>
    </row>
    <row r="89" spans="1:10" ht="15">
      <c r="A89" s="70" t="s">
        <v>98</v>
      </c>
      <c r="B89" s="129"/>
      <c r="C89" s="129"/>
      <c r="D89" s="129"/>
      <c r="E89" s="129"/>
      <c r="F89" s="129"/>
      <c r="G89" s="129"/>
      <c r="H89" s="129"/>
      <c r="I89" s="129"/>
      <c r="J89" s="130"/>
    </row>
    <row r="90" spans="1:10" ht="12.75">
      <c r="A90" s="61" t="s">
        <v>99</v>
      </c>
      <c r="B90" s="127">
        <f>IF(OR(Almería!G90=0),"",Almería!G90)</f>
        <v>2667</v>
      </c>
      <c r="C90" s="127">
        <f>IF(OR(Cádiz!G90=0),"",Cádiz!G90)</f>
        <v>400750</v>
      </c>
      <c r="D90" s="127">
        <f>IF(OR(Córdoba!G90=0),"",Córdoba!G90)</f>
        <v>2420</v>
      </c>
      <c r="E90" s="127">
        <f>IF(OR(Granada!G90=0),"",Granada!G90)</f>
        <v>1873</v>
      </c>
      <c r="F90" s="127">
        <f>IF(OR(Huelva!G90=0),"",Huelva!G90)</f>
        <v>11400</v>
      </c>
      <c r="G90" s="127">
        <f>IF(OR(Jaén!G90=0),"",Jaén!G90)</f>
        <v>0.01</v>
      </c>
      <c r="H90" s="127">
        <f>IF(OR(Málaga!G90=0),"",Málaga!G90)</f>
        <v>1290</v>
      </c>
      <c r="I90" s="127">
        <f>IF(OR(Sevilla!G90=0),"",Sevilla!G90)</f>
        <v>54204</v>
      </c>
      <c r="J90" s="128">
        <f>IF(OR(Andalucía!G90=0),"",Andalucía!G90)</f>
        <v>474604.01</v>
      </c>
    </row>
    <row r="91" spans="1:10" ht="18" customHeight="1">
      <c r="A91" s="61" t="s">
        <v>100</v>
      </c>
      <c r="B91" s="127">
        <f>IF(OR(Almería!G91=0),"",Almería!G91)</f>
        <v>17755</v>
      </c>
      <c r="C91" s="127">
        <f>IF(OR(Cádiz!G91=0),"",Cádiz!G91)</f>
        <v>1355</v>
      </c>
      <c r="D91" s="127">
        <f>IF(OR(Córdoba!G91=0),"",Córdoba!G91)</f>
        <v>2800</v>
      </c>
      <c r="E91" s="127">
        <f>IF(OR(Granada!G91=0),"",Granada!G91)</f>
        <v>9018</v>
      </c>
      <c r="F91" s="127">
        <f>IF(OR(Huelva!G91=0),"",Huelva!G91)</f>
        <v>1343</v>
      </c>
      <c r="G91" s="127">
        <f>IF(OR(Jaén!G91=0),"",Jaén!G91)</f>
        <v>25</v>
      </c>
      <c r="H91" s="127">
        <f>IF(OR(Málaga!G91=0),"",Málaga!G91)</f>
        <v>22000</v>
      </c>
      <c r="I91" s="127">
        <f>IF(OR(Sevilla!G91=0),"",Sevilla!G91)</f>
        <v>5000</v>
      </c>
      <c r="J91" s="128">
        <f>IF(OR(Andalucía!G91=0),"",Andalucía!G91)</f>
        <v>59296</v>
      </c>
    </row>
    <row r="92" spans="1:10" ht="15">
      <c r="A92" s="70" t="s">
        <v>101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12.75">
      <c r="A93" s="61" t="s">
        <v>102</v>
      </c>
      <c r="B93" s="127">
        <f>IF(OR(Almería!G93=0),"",Almería!G93)</f>
      </c>
      <c r="C93" s="127">
        <f>IF(OR(Cádiz!G93=0),"",Cádiz!G93)</f>
      </c>
      <c r="D93" s="127">
        <f>IF(OR(Córdoba!G93=0),"",Córdoba!G93)</f>
      </c>
      <c r="E93" s="127">
        <f>IF(OR(Granada!G93=0),"",Granada!G93)</f>
      </c>
      <c r="F93" s="127">
        <f>IF(OR(Huelva!G93=0),"",Huelva!G93)</f>
      </c>
      <c r="G93" s="127">
        <f>IF(OR(Jaén!G93=0),"",Jaén!G93)</f>
      </c>
      <c r="H93" s="127">
        <f>IF(OR(Málaga!G93=0),"",Málaga!G93)</f>
      </c>
      <c r="I93" s="127">
        <f>IF(OR(Sevilla!G93=0),"",Sevilla!G93)</f>
      </c>
      <c r="J93" s="128">
        <f>IF(OR(Andalucía!G93=0),"",Andalucía!G93)</f>
      </c>
    </row>
    <row r="94" spans="1:10" ht="12.75">
      <c r="A94" s="17" t="s">
        <v>103</v>
      </c>
      <c r="B94" s="127">
        <f>IF(OR(Almería!G94=0),"",Almería!G94)</f>
      </c>
      <c r="C94" s="127">
        <f>IF(OR(Cádiz!G94=0),"",Cádiz!G94)</f>
      </c>
      <c r="D94" s="127">
        <f>IF(OR(Córdoba!G94=0),"",Córdoba!G94)</f>
      </c>
      <c r="E94" s="127">
        <f>IF(OR(Granada!G94=0),"",Granada!G94)</f>
      </c>
      <c r="F94" s="127">
        <f>IF(OR(Huelva!G94=0),"",Huelva!G94)</f>
      </c>
      <c r="G94" s="127">
        <f>IF(OR(Jaén!G94=0),"",Jaén!G94)</f>
      </c>
      <c r="H94" s="127">
        <f>IF(OR(Málaga!G94=0),"",Málaga!G94)</f>
      </c>
      <c r="I94" s="127">
        <f>IF(OR(Sevilla!G94=0),"",Sevilla!G94)</f>
      </c>
      <c r="J94" s="128">
        <f>IF(OR(Andalucía!G94=0),"",Andalucía!G94)</f>
      </c>
    </row>
    <row r="95" spans="1:10" ht="12.75">
      <c r="A95" s="61" t="s">
        <v>104</v>
      </c>
      <c r="B95" s="127"/>
      <c r="C95" s="127"/>
      <c r="D95" s="127"/>
      <c r="E95" s="127"/>
      <c r="F95" s="127"/>
      <c r="G95" s="127"/>
      <c r="H95" s="127"/>
      <c r="I95" s="127"/>
      <c r="J95" s="128"/>
    </row>
    <row r="96" spans="1:10" ht="12.75">
      <c r="A96" s="61" t="s">
        <v>105</v>
      </c>
      <c r="B96" s="127"/>
      <c r="C96" s="127"/>
      <c r="D96" s="127"/>
      <c r="E96" s="127"/>
      <c r="F96" s="127"/>
      <c r="G96" s="127"/>
      <c r="H96" s="127"/>
      <c r="I96" s="127"/>
      <c r="J96" s="128"/>
    </row>
    <row r="97" spans="1:10" ht="12.75">
      <c r="A97" s="61" t="s">
        <v>106</v>
      </c>
      <c r="B97" s="127"/>
      <c r="C97" s="127"/>
      <c r="D97" s="127"/>
      <c r="E97" s="127"/>
      <c r="F97" s="127"/>
      <c r="G97" s="127"/>
      <c r="H97" s="127"/>
      <c r="I97" s="127"/>
      <c r="J97" s="128"/>
    </row>
    <row r="98" spans="1:10" ht="12.75">
      <c r="A98" s="61" t="s">
        <v>107</v>
      </c>
      <c r="B98" s="127">
        <f>IF(OR(Almería!G98=0),"",Almería!G98)</f>
      </c>
      <c r="C98" s="127">
        <f>IF(OR(Cádiz!G98=0),"",Cádiz!G98)</f>
      </c>
      <c r="D98" s="127">
        <f>IF(OR(Córdoba!G98=0),"",Córdoba!G98)</f>
      </c>
      <c r="E98" s="127">
        <f>IF(OR(Granada!G98=0),"",Granada!G98)</f>
      </c>
      <c r="F98" s="127">
        <f>IF(OR(Huelva!G98=0),"",Huelva!G98)</f>
      </c>
      <c r="G98" s="127">
        <f>IF(OR(Jaén!G98=0),"",Jaén!G98)</f>
      </c>
      <c r="H98" s="127">
        <f>IF(OR(Málaga!G98=0),"",Málaga!G98)</f>
      </c>
      <c r="I98" s="127">
        <f>IF(OR(Sevilla!G98=0),"",Sevilla!G98)</f>
      </c>
      <c r="J98" s="128">
        <f>IF(OR(Andalucía!G98=0),"",Andalucía!G98)</f>
      </c>
    </row>
    <row r="99" spans="1:10" ht="12.75">
      <c r="A99" s="61" t="s">
        <v>108</v>
      </c>
      <c r="B99" s="127"/>
      <c r="C99" s="127"/>
      <c r="D99" s="127"/>
      <c r="E99" s="127"/>
      <c r="F99" s="127"/>
      <c r="G99" s="127"/>
      <c r="H99" s="127"/>
      <c r="I99" s="127"/>
      <c r="J99" s="128"/>
    </row>
    <row r="100" spans="1:10" ht="15">
      <c r="A100" s="70" t="s">
        <v>109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10" ht="12.75">
      <c r="A101" s="61" t="s">
        <v>110</v>
      </c>
      <c r="B101" s="127">
        <f>IF(OR(Almería!G101=0),"",Almería!G101)</f>
        <v>170</v>
      </c>
      <c r="C101" s="127">
        <f>IF(OR(Cádiz!G101=0),"",Cádiz!G101)</f>
        <v>37</v>
      </c>
      <c r="D101" s="127">
        <f>IF(OR(Córdoba!G101=0),"",Córdoba!G101)</f>
        <v>1360</v>
      </c>
      <c r="E101" s="127">
        <f>IF(OR(Granada!G101=0),"",Granada!G101)</f>
        <v>6079</v>
      </c>
      <c r="F101" s="127">
        <f>IF(OR(Huelva!G101=0),"",Huelva!G101)</f>
        <v>210</v>
      </c>
      <c r="G101" s="127">
        <f>IF(OR(Jaén!G101=0),"",Jaén!G101)</f>
        <v>480</v>
      </c>
      <c r="H101" s="127">
        <f>IF(OR(Málaga!G101=0),"",Málaga!G101)</f>
        <v>495</v>
      </c>
      <c r="I101" s="127">
        <f>IF(OR(Sevilla!G101=0),"",Sevilla!G101)</f>
        <v>151</v>
      </c>
      <c r="J101" s="128">
        <f>IF(OR(Andalucía!G101=0),"",Andalucía!G101)</f>
        <v>8982</v>
      </c>
    </row>
    <row r="102" spans="1:10" ht="12.75">
      <c r="A102" s="61" t="s">
        <v>111</v>
      </c>
      <c r="B102" s="127">
        <f>IF(OR(Almería!G102=0),"",Almería!G102)</f>
        <v>203</v>
      </c>
      <c r="C102" s="127">
        <f>IF(OR(Cádiz!G102=0),"",Cádiz!G102)</f>
        <v>140</v>
      </c>
      <c r="D102" s="127">
        <f>IF(OR(Córdoba!G102=0),"",Córdoba!G102)</f>
        <v>715</v>
      </c>
      <c r="E102" s="127">
        <f>IF(OR(Granada!G102=0),"",Granada!G102)</f>
        <v>5260</v>
      </c>
      <c r="F102" s="127">
        <f>IF(OR(Huelva!G102=0),"",Huelva!G102)</f>
        <v>310</v>
      </c>
      <c r="G102" s="127">
        <f>IF(OR(Jaén!G102=0),"",Jaén!G102)</f>
        <v>285</v>
      </c>
      <c r="H102" s="127">
        <f>IF(OR(Málaga!G102=0),"",Málaga!G102)</f>
        <v>675</v>
      </c>
      <c r="I102" s="127">
        <f>IF(OR(Sevilla!G102=0),"",Sevilla!G102)</f>
        <v>204</v>
      </c>
      <c r="J102" s="128">
        <f>IF(OR(Andalucía!G102=0),"",Andalucía!G102)</f>
        <v>7792</v>
      </c>
    </row>
    <row r="103" spans="1:10" ht="12.75">
      <c r="A103" s="61" t="s">
        <v>112</v>
      </c>
      <c r="B103" s="127">
        <f>IF(OR(Almería!G103=0),"",Almería!G103)</f>
        <v>86</v>
      </c>
      <c r="C103" s="127">
        <f>IF(OR(Cádiz!G103=0),"",Cádiz!G103)</f>
        <v>11</v>
      </c>
      <c r="D103" s="127">
        <f>IF(OR(Córdoba!G103=0),"",Córdoba!G103)</f>
        <v>90</v>
      </c>
      <c r="E103" s="127">
        <f>IF(OR(Granada!G103=0),"",Granada!G103)</f>
        <v>10669</v>
      </c>
      <c r="F103" s="127">
        <f>IF(OR(Huelva!G103=0),"",Huelva!G103)</f>
        <v>0.01</v>
      </c>
      <c r="G103" s="127">
        <f>IF(OR(Jaén!G103=0),"",Jaén!G103)</f>
        <v>49</v>
      </c>
      <c r="H103" s="127">
        <f>IF(OR(Málaga!G103=0),"",Málaga!G103)</f>
        <v>2178</v>
      </c>
      <c r="I103" s="127">
        <f>IF(OR(Sevilla!G103=0),"",Sevilla!G103)</f>
        <v>40</v>
      </c>
      <c r="J103" s="128">
        <f>IF(OR(Andalucía!G103=0),"",Andalucía!G103)</f>
        <v>13123.01</v>
      </c>
    </row>
    <row r="104" spans="1:10" ht="12.75">
      <c r="A104" s="61" t="s">
        <v>113</v>
      </c>
      <c r="B104" s="127">
        <f>IF(OR(Almería!G104=0),"",Almería!G104)</f>
        <v>435</v>
      </c>
      <c r="C104" s="127">
        <f>IF(OR(Cádiz!G104=0),"",Cádiz!G104)</f>
        <v>4</v>
      </c>
      <c r="D104" s="127">
        <f>IF(OR(Córdoba!G104=0),"",Córdoba!G104)</f>
        <v>330</v>
      </c>
      <c r="E104" s="127">
        <f>IF(OR(Granada!G104=0),"",Granada!G104)</f>
        <v>441</v>
      </c>
      <c r="F104" s="127">
        <f>IF(OR(Huelva!G104=0),"",Huelva!G104)</f>
        <v>192</v>
      </c>
      <c r="G104" s="127">
        <f>IF(OR(Jaén!G104=0),"",Jaén!G104)</f>
        <v>340</v>
      </c>
      <c r="H104" s="127">
        <f>IF(OR(Málaga!G104=0),"",Málaga!G104)</f>
        <v>320</v>
      </c>
      <c r="I104" s="127">
        <f>IF(OR(Sevilla!G104=0),"",Sevilla!G104)</f>
        <v>3092</v>
      </c>
      <c r="J104" s="128">
        <f>IF(OR(Andalucía!G104=0),"",Andalucía!G104)</f>
        <v>5154</v>
      </c>
    </row>
    <row r="105" spans="1:10" ht="12.75">
      <c r="A105" s="61" t="s">
        <v>114</v>
      </c>
      <c r="B105" s="127">
        <f>IF(OR(Almería!G105=0),"",Almería!G105)</f>
        <v>96</v>
      </c>
      <c r="C105" s="127">
        <f>IF(OR(Cádiz!G105=0),"",Cádiz!G105)</f>
        <v>4</v>
      </c>
      <c r="D105" s="127">
        <f>IF(OR(Córdoba!G105=0),"",Córdoba!G105)</f>
        <v>235</v>
      </c>
      <c r="E105" s="127">
        <f>IF(OR(Granada!G105=0),"",Granada!G105)</f>
        <v>3566</v>
      </c>
      <c r="F105" s="127">
        <f>IF(OR(Huelva!G105=0),"",Huelva!G105)</f>
        <v>0.01</v>
      </c>
      <c r="G105" s="127">
        <f>IF(OR(Jaén!G105=0),"",Jaén!G105)</f>
        <v>1650</v>
      </c>
      <c r="H105" s="127">
        <f>IF(OR(Málaga!G105=0),"",Málaga!G105)</f>
        <v>250</v>
      </c>
      <c r="I105" s="127">
        <f>IF(OR(Sevilla!G105=0),"",Sevilla!G105)</f>
        <v>34</v>
      </c>
      <c r="J105" s="128">
        <f>IF(OR(Andalucía!G105=0),"",Andalucía!G105)</f>
        <v>5835.01</v>
      </c>
    </row>
    <row r="106" spans="1:10" ht="12.75">
      <c r="A106" s="17" t="s">
        <v>115</v>
      </c>
      <c r="B106" s="127">
        <f>IF(OR(Almería!G106=0),"",Almería!G106)</f>
        <v>4010</v>
      </c>
      <c r="C106" s="127">
        <f>IF(OR(Cádiz!G106=0),"",Cádiz!G106)</f>
        <v>156</v>
      </c>
      <c r="D106" s="127">
        <f>IF(OR(Córdoba!G106=0),"",Córdoba!G106)</f>
        <v>5162</v>
      </c>
      <c r="E106" s="127">
        <f>IF(OR(Granada!G106=0),"",Granada!G106)</f>
        <v>11486</v>
      </c>
      <c r="F106" s="127">
        <f>IF(OR(Huelva!G106=0),"",Huelva!G106)</f>
        <v>27070</v>
      </c>
      <c r="G106" s="127">
        <f>IF(OR(Jaén!G106=0),"",Jaén!G106)</f>
        <v>1148</v>
      </c>
      <c r="H106" s="127">
        <f>IF(OR(Málaga!G106=0),"",Málaga!G106)</f>
        <v>870.01</v>
      </c>
      <c r="I106" s="127">
        <f>IF(OR(Sevilla!G106=0),"",Sevilla!G106)</f>
        <v>63607</v>
      </c>
      <c r="J106" s="128">
        <f>IF(OR(Andalucía!G106=0),"",Andalucía!G106)</f>
        <v>113509.01000000001</v>
      </c>
    </row>
    <row r="107" spans="1:10" ht="12.75">
      <c r="A107" s="61" t="s">
        <v>116</v>
      </c>
      <c r="B107" s="127">
        <f>IF(OR(Almería!G107=0),"",Almería!G107)</f>
        <v>2155</v>
      </c>
      <c r="C107" s="127">
        <f>IF(OR(Cádiz!G107=0),"",Cádiz!G107)</f>
        <v>155</v>
      </c>
      <c r="D107" s="127">
        <f>IF(OR(Córdoba!G107=0),"",Córdoba!G107)</f>
        <v>3600</v>
      </c>
      <c r="E107" s="127">
        <f>IF(OR(Granada!G107=0),"",Granada!G107)</f>
        <v>11364</v>
      </c>
      <c r="F107" s="127">
        <f>IF(OR(Huelva!G107=0),"",Huelva!G107)</f>
        <v>11983</v>
      </c>
      <c r="G107" s="127">
        <f>IF(OR(Jaén!G107=0),"",Jaén!G107)</f>
        <v>1080</v>
      </c>
      <c r="H107" s="127">
        <f>IF(OR(Málaga!G107=0),"",Málaga!G107)</f>
        <v>870</v>
      </c>
      <c r="I107" s="127">
        <f>IF(OR(Sevilla!G107=0),"",Sevilla!G107)</f>
        <v>25163</v>
      </c>
      <c r="J107" s="128">
        <f>IF(OR(Andalucía!G107=0),"",Andalucía!G107)</f>
        <v>56370</v>
      </c>
    </row>
    <row r="108" spans="1:10" ht="12.75">
      <c r="A108" s="61" t="s">
        <v>117</v>
      </c>
      <c r="B108" s="127">
        <f>IF(OR(Almería!G108=0),"",Almería!G108)</f>
        <v>1855</v>
      </c>
      <c r="C108" s="127">
        <f>IF(OR(Cádiz!G108=0),"",Cádiz!G108)</f>
        <v>1</v>
      </c>
      <c r="D108" s="127">
        <f>IF(OR(Córdoba!G108=0),"",Córdoba!G108)</f>
        <v>1562</v>
      </c>
      <c r="E108" s="127">
        <f>IF(OR(Granada!G108=0),"",Granada!G108)</f>
        <v>122</v>
      </c>
      <c r="F108" s="127">
        <f>IF(OR(Huelva!G108=0),"",Huelva!G108)</f>
        <v>15087</v>
      </c>
      <c r="G108" s="127">
        <f>IF(OR(Jaén!G108=0),"",Jaén!G108)</f>
        <v>68</v>
      </c>
      <c r="H108" s="127">
        <f>IF(OR(Málaga!G108=0),"",Málaga!G108)</f>
        <v>0.01</v>
      </c>
      <c r="I108" s="127">
        <f>IF(OR(Sevilla!G108=0),"",Sevilla!G108)</f>
        <v>38444</v>
      </c>
      <c r="J108" s="128">
        <f>IF(OR(Andalucía!G108=0),"",Andalucía!G108)</f>
        <v>57139.009999999995</v>
      </c>
    </row>
    <row r="109" spans="1:10" ht="12.75">
      <c r="A109" s="61" t="s">
        <v>118</v>
      </c>
      <c r="B109" s="127">
        <f>IF(OR(Almería!G109=0),"",Almería!G109)</f>
        <v>368</v>
      </c>
      <c r="C109" s="127">
        <f>IF(OR(Cádiz!G109=0),"",Cádiz!G109)</f>
        <v>9</v>
      </c>
      <c r="D109" s="127">
        <f>IF(OR(Córdoba!G109=0),"",Córdoba!G109)</f>
        <v>6525</v>
      </c>
      <c r="E109" s="127">
        <f>IF(OR(Granada!G109=0),"",Granada!G109)</f>
        <v>1319</v>
      </c>
      <c r="F109" s="127">
        <f>IF(OR(Huelva!G109=0),"",Huelva!G109)</f>
        <v>5712</v>
      </c>
      <c r="G109" s="127">
        <f>IF(OR(Jaén!G109=0),"",Jaén!G109)</f>
        <v>840</v>
      </c>
      <c r="H109" s="127">
        <f>IF(OR(Málaga!G109=0),"",Málaga!G109)</f>
        <v>310</v>
      </c>
      <c r="I109" s="127">
        <f>IF(OR(Sevilla!G109=0),"",Sevilla!G109)</f>
        <v>14106</v>
      </c>
      <c r="J109" s="128">
        <f>IF(OR(Andalucía!G109=0),"",Andalucía!G109)</f>
        <v>29189</v>
      </c>
    </row>
    <row r="110" spans="1:10" ht="12.75">
      <c r="A110" s="61" t="s">
        <v>119</v>
      </c>
      <c r="B110" s="127">
        <f>IF(OR(Almería!G110=0),"",Almería!G110)</f>
        <v>17</v>
      </c>
      <c r="C110" s="127">
        <f>IF(OR(Cádiz!G110=0),"",Cádiz!G110)</f>
        <v>1</v>
      </c>
      <c r="D110" s="127">
        <f>IF(OR(Córdoba!G110=0),"",Córdoba!G110)</f>
        <v>195</v>
      </c>
      <c r="E110" s="127">
        <f>IF(OR(Granada!G110=0),"",Granada!G110)</f>
        <v>1321</v>
      </c>
      <c r="F110" s="127">
        <f>IF(OR(Huelva!G110=0),"",Huelva!G110)</f>
        <v>120</v>
      </c>
      <c r="G110" s="127">
        <f>IF(OR(Jaén!G110=0),"",Jaén!G110)</f>
        <v>50</v>
      </c>
      <c r="H110" s="127">
        <f>IF(OR(Málaga!G110=0),"",Málaga!G110)</f>
        <v>270</v>
      </c>
      <c r="I110" s="127">
        <f>IF(OR(Sevilla!G110=0),"",Sevilla!G110)</f>
        <v>67</v>
      </c>
      <c r="J110" s="128">
        <f>IF(OR(Andalucía!G110=0),"",Andalucía!G110)</f>
        <v>2041</v>
      </c>
    </row>
    <row r="111" spans="1:10" ht="12.75">
      <c r="A111" s="61" t="s">
        <v>120</v>
      </c>
      <c r="B111" s="127">
        <f>IF(OR(Almería!G111=0),"",Almería!G111)</f>
      </c>
      <c r="C111" s="127">
        <f>IF(OR(Cádiz!G111=0),"",Cádiz!G111)</f>
      </c>
      <c r="D111" s="127">
        <f>IF(OR(Córdoba!G111=0),"",Córdoba!G111)</f>
      </c>
      <c r="E111" s="127">
        <f>IF(OR(Granada!G111=0),"",Granada!G111)</f>
      </c>
      <c r="F111" s="127">
        <f>IF(OR(Huelva!G111=0),"",Huelva!G111)</f>
      </c>
      <c r="G111" s="127">
        <f>IF(OR(Jaén!G111=0),"",Jaén!G111)</f>
      </c>
      <c r="H111" s="127">
        <f>IF(OR(Málaga!G111=0),"",Málaga!G111)</f>
      </c>
      <c r="I111" s="127">
        <f>IF(OR(Sevilla!G111=0),"",Sevilla!G111)</f>
      </c>
      <c r="J111" s="128">
        <f>IF(OR(Andalucía!G111=0),"",Andalucía!G111)</f>
      </c>
    </row>
    <row r="112" spans="1:10" ht="12.75">
      <c r="A112" s="61" t="s">
        <v>121</v>
      </c>
      <c r="B112" s="127">
        <f>IF(OR(Almería!G112=0),"",Almería!G112)</f>
      </c>
      <c r="C112" s="127">
        <f>IF(OR(Cádiz!G112=0),"",Cádiz!G112)</f>
        <v>4326</v>
      </c>
      <c r="D112" s="127">
        <f>IF(OR(Córdoba!G112=0),"",Córdoba!G112)</f>
      </c>
      <c r="E112" s="127">
        <f>IF(OR(Granada!G112=0),"",Granada!G112)</f>
        <v>30351</v>
      </c>
      <c r="F112" s="127">
        <f>IF(OR(Huelva!G112=0),"",Huelva!G112)</f>
        <v>438</v>
      </c>
      <c r="G112" s="127">
        <f>IF(OR(Jaén!G112=0),"",Jaén!G112)</f>
      </c>
      <c r="H112" s="127">
        <f>IF(OR(Málaga!G112=0),"",Málaga!G112)</f>
      </c>
      <c r="I112" s="127">
        <f>IF(OR(Sevilla!G112=0),"",Sevilla!G112)</f>
      </c>
      <c r="J112" s="128">
        <f>IF(OR(Andalucía!G112=0),"",Andalucía!G112)</f>
      </c>
    </row>
    <row r="113" spans="1:10" ht="12.75">
      <c r="A113" s="61" t="s">
        <v>122</v>
      </c>
      <c r="B113" s="127">
        <f>IF(OR(Almería!G113=0),"",Almería!G113)</f>
        <v>0.01</v>
      </c>
      <c r="C113" s="127">
        <f>IF(OR(Cádiz!G113=0),"",Cádiz!G113)</f>
        <v>0.01</v>
      </c>
      <c r="D113" s="127">
        <f>IF(OR(Córdoba!G113=0),"",Córdoba!G113)</f>
        <v>0.01</v>
      </c>
      <c r="E113" s="127">
        <f>IF(OR(Granada!G113=0),"",Granada!G113)</f>
        <v>15</v>
      </c>
      <c r="F113" s="127">
        <f>IF(OR(Huelva!G113=0),"",Huelva!G113)</f>
        <v>0.01</v>
      </c>
      <c r="G113" s="127">
        <f>IF(OR(Jaén!G113=0),"",Jaén!G113)</f>
        <v>0.01</v>
      </c>
      <c r="H113" s="127">
        <f>IF(OR(Málaga!G113=0),"",Málaga!G113)</f>
        <v>0.01</v>
      </c>
      <c r="I113" s="127">
        <f>IF(OR(Sevilla!G113=0),"",Sevilla!G113)</f>
        <v>0.01</v>
      </c>
      <c r="J113" s="128">
        <f>IF(OR(Andalucía!G113=0),"",Andalucía!G113)</f>
        <v>15.069999999999999</v>
      </c>
    </row>
    <row r="114" spans="1:10" ht="11.25" customHeight="1">
      <c r="A114" s="61" t="s">
        <v>123</v>
      </c>
      <c r="B114" s="127">
        <f>IF(OR(Almería!G114=0),"",Almería!G114)</f>
      </c>
      <c r="C114" s="127">
        <f>IF(OR(Cádiz!G114=0),"",Cádiz!G114)</f>
      </c>
      <c r="D114" s="127">
        <f>IF(OR(Córdoba!G114=0),"",Córdoba!G114)</f>
      </c>
      <c r="E114" s="127">
        <f>IF(OR(Granada!G114=0),"",Granada!G114)</f>
      </c>
      <c r="F114" s="127">
        <f>IF(OR(Huelva!G114=0),"",Huelva!G114)</f>
      </c>
      <c r="G114" s="127">
        <f>IF(OR(Jaén!G114=0),"",Jaén!G114)</f>
      </c>
      <c r="H114" s="127">
        <f>IF(OR(Málaga!G114=0),"",Málaga!G114)</f>
      </c>
      <c r="I114" s="127">
        <f>IF(OR(Sevilla!G114=0),"",Sevilla!G114)</f>
      </c>
      <c r="J114" s="128">
        <f>IF(OR(Andalucía!G114=0),"",Andalucía!G114)</f>
      </c>
    </row>
    <row r="115" spans="1:10" ht="12.75">
      <c r="A115" s="61" t="s">
        <v>124</v>
      </c>
      <c r="B115" s="127">
        <f>IF(OR(Almería!G115=0),"",Almería!G115)</f>
        <v>19545</v>
      </c>
      <c r="C115" s="127">
        <f>IF(OR(Cádiz!G115=0),"",Cádiz!G115)</f>
        <v>196</v>
      </c>
      <c r="D115" s="127">
        <f>IF(OR(Córdoba!G115=0),"",Córdoba!G115)</f>
        <v>770</v>
      </c>
      <c r="E115" s="127">
        <f>IF(OR(Granada!G115=0),"",Granada!G115)</f>
        <v>20833</v>
      </c>
      <c r="F115" s="127">
        <f>IF(OR(Huelva!G115=0),"",Huelva!G115)</f>
        <v>493</v>
      </c>
      <c r="G115" s="127">
        <f>IF(OR(Jaén!G115=0),"",Jaén!G115)</f>
        <v>3125</v>
      </c>
      <c r="H115" s="127">
        <f>IF(OR(Málaga!G115=0),"",Málaga!G115)</f>
        <v>3600</v>
      </c>
      <c r="I115" s="127">
        <f>IF(OR(Sevilla!G115=0),"",Sevilla!G115)</f>
        <v>9633</v>
      </c>
      <c r="J115" s="128">
        <f>IF(OR(Andalucía!G115=0),"",Andalucía!G115)</f>
        <v>58195</v>
      </c>
    </row>
    <row r="116" spans="1:10" ht="12.75">
      <c r="A116" s="61" t="s">
        <v>125</v>
      </c>
      <c r="B116" s="127">
        <f>IF(OR(Almería!G116=0),"",Almería!G116)</f>
      </c>
      <c r="C116" s="127">
        <f>IF(OR(Cádiz!G116=0),"",Cádiz!G116)</f>
      </c>
      <c r="D116" s="127">
        <f>IF(OR(Córdoba!G116=0),"",Córdoba!G116)</f>
      </c>
      <c r="E116" s="127">
        <f>IF(OR(Granada!G116=0),"",Granada!G116)</f>
      </c>
      <c r="F116" s="127">
        <f>IF(OR(Huelva!G116=0),"",Huelva!G116)</f>
      </c>
      <c r="G116" s="127">
        <f>IF(OR(Jaén!G116=0),"",Jaén!G116)</f>
      </c>
      <c r="H116" s="127">
        <f>IF(OR(Málaga!G116=0),"",Málaga!G116)</f>
      </c>
      <c r="I116" s="127">
        <f>IF(OR(Sevilla!G116=0),"",Sevilla!G116)</f>
      </c>
      <c r="J116" s="128">
        <f>IF(OR(Andalucía!G116=0),"",Andalucía!G116)</f>
      </c>
    </row>
    <row r="117" spans="1:10" ht="12.75">
      <c r="A117" s="61" t="s">
        <v>126</v>
      </c>
      <c r="B117" s="127">
        <f>IF(OR(Almería!G117=0),"",Almería!G117)</f>
      </c>
      <c r="C117" s="127">
        <f>IF(OR(Cádiz!G117=0),"",Cádiz!G117)</f>
      </c>
      <c r="D117" s="127">
        <f>IF(OR(Córdoba!G117=0),"",Córdoba!G117)</f>
      </c>
      <c r="E117" s="127">
        <f>IF(OR(Granada!G117=0),"",Granada!G117)</f>
      </c>
      <c r="F117" s="127">
        <f>IF(OR(Huelva!G117=0),"",Huelva!G117)</f>
      </c>
      <c r="G117" s="127">
        <f>IF(OR(Jaén!G117=0),"",Jaén!G117)</f>
      </c>
      <c r="H117" s="127">
        <f>IF(OR(Málaga!G117=0),"",Málaga!G117)</f>
      </c>
      <c r="I117" s="127">
        <f>IF(OR(Sevilla!G117=0),"",Sevilla!G117)</f>
      </c>
      <c r="J117" s="128">
        <f>IF(OR(Andalucía!G117=0),"",Andalucía!G117)</f>
      </c>
    </row>
    <row r="118" spans="1:10" ht="12.75">
      <c r="A118" s="61" t="s">
        <v>127</v>
      </c>
      <c r="B118" s="127">
        <f>IF(OR(Almería!G118=0),"",Almería!G118)</f>
      </c>
      <c r="C118" s="127">
        <f>IF(OR(Cádiz!G118=0),"",Cádiz!G118)</f>
      </c>
      <c r="D118" s="127">
        <f>IF(OR(Córdoba!G118=0),"",Córdoba!G118)</f>
      </c>
      <c r="E118" s="127">
        <f>IF(OR(Granada!G118=0),"",Granada!G118)</f>
      </c>
      <c r="F118" s="127">
        <f>IF(OR(Huelva!G118=0),"",Huelva!G118)</f>
      </c>
      <c r="G118" s="127">
        <f>IF(OR(Jaén!G118=0),"",Jaén!G118)</f>
      </c>
      <c r="H118" s="127">
        <f>IF(OR(Málaga!G118=0),"",Málaga!G118)</f>
      </c>
      <c r="I118" s="127">
        <f>IF(OR(Sevilla!G118=0),"",Sevilla!G118)</f>
      </c>
      <c r="J118" s="128">
        <f>IF(OR(Andalucía!G118=0),"",Andalucía!G118)</f>
      </c>
    </row>
    <row r="119" spans="1:10" ht="12.75">
      <c r="A119" s="61" t="s">
        <v>128</v>
      </c>
      <c r="B119" s="127">
        <f>IF(OR(Almería!G119=0),"",Almería!G119)</f>
        <v>0.014</v>
      </c>
      <c r="C119" s="127">
        <f>IF(OR(Cádiz!G119=0),"",Cádiz!G119)</f>
        <v>0.01</v>
      </c>
      <c r="D119" s="127">
        <f>IF(OR(Córdoba!G119=0),"",Córdoba!G119)</f>
        <v>0.01</v>
      </c>
      <c r="E119" s="127">
        <f>IF(OR(Granada!G119=0),"",Granada!G119)</f>
        <v>104</v>
      </c>
      <c r="F119" s="127">
        <f>IF(OR(Huelva!G119=0),"",Huelva!G119)</f>
        <v>29845</v>
      </c>
      <c r="G119" s="127">
        <f>IF(OR(Jaén!G119=0),"",Jaén!G119)</f>
        <v>0.01</v>
      </c>
      <c r="H119" s="127">
        <f>IF(OR(Málaga!G119=0),"",Málaga!G119)</f>
        <v>0.01</v>
      </c>
      <c r="I119" s="127">
        <f>IF(OR(Sevilla!G119=0),"",Sevilla!G119)</f>
        <v>0.01</v>
      </c>
      <c r="J119" s="128">
        <f>IF(OR(Andalucía!G119=0),"",Andalucía!G119)</f>
        <v>29949.063999999995</v>
      </c>
    </row>
    <row r="120" spans="1:10" ht="15">
      <c r="A120" s="70" t="s">
        <v>129</v>
      </c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12.75">
      <c r="A121" s="61" t="s">
        <v>130</v>
      </c>
      <c r="B121" s="127">
        <f>IF(OR(Almería!G121=0),"",Almería!G121)</f>
      </c>
      <c r="C121" s="127">
        <f>IF(OR(Cádiz!G121=0),"",Cádiz!G121)</f>
      </c>
      <c r="D121" s="127">
        <f>IF(OR(Córdoba!G121=0),"",Córdoba!G121)</f>
      </c>
      <c r="E121" s="127">
        <f>IF(OR(Granada!G121=0),"",Granada!G121)</f>
      </c>
      <c r="F121" s="127">
        <f>IF(OR(Huelva!G121=0),"",Huelva!G121)</f>
      </c>
      <c r="G121" s="127">
        <f>IF(OR(Jaén!G121=0),"",Jaén!G121)</f>
      </c>
      <c r="H121" s="127">
        <f>IF(OR(Málaga!G121=0),"",Málaga!G121)</f>
      </c>
      <c r="I121" s="127">
        <f>IF(OR(Sevilla!G121=0),"",Sevilla!G121)</f>
      </c>
      <c r="J121" s="128">
        <f>IF(OR(Andalucía!G121=0),"",Andalucía!G121)</f>
      </c>
    </row>
    <row r="122" spans="1:10" ht="12.75">
      <c r="A122" s="61" t="s">
        <v>131</v>
      </c>
      <c r="B122" s="127">
        <f>IF(OR(Almería!G122=0),"",Almería!G122)</f>
      </c>
      <c r="C122" s="127">
        <f>IF(OR(Cádiz!G122=0),"",Cádiz!G122)</f>
      </c>
      <c r="D122" s="127">
        <f>IF(OR(Córdoba!G122=0),"",Córdoba!G122)</f>
      </c>
      <c r="E122" s="127">
        <f>IF(OR(Granada!G122=0),"",Granada!G122)</f>
      </c>
      <c r="F122" s="127">
        <f>IF(OR(Huelva!G122=0),"",Huelva!G122)</f>
      </c>
      <c r="G122" s="127">
        <f>IF(OR(Jaén!G122=0),"",Jaén!G122)</f>
      </c>
      <c r="H122" s="127">
        <f>IF(OR(Málaga!G122=0),"",Málaga!G122)</f>
      </c>
      <c r="I122" s="127">
        <f>IF(OR(Sevilla!G122=0),"",Sevilla!G122)</f>
      </c>
      <c r="J122" s="128">
        <f>IF(OR(Andalucía!G122=0),"",Andalucía!G122)</f>
      </c>
    </row>
    <row r="123" spans="1:10" ht="12.75">
      <c r="A123" s="61" t="s">
        <v>132</v>
      </c>
      <c r="B123" s="127">
        <f>IF(OR(Almería!G123=0),"",Almería!G123)</f>
      </c>
      <c r="C123" s="127">
        <f>IF(OR(Cádiz!G123=0),"",Cádiz!G123)</f>
      </c>
      <c r="D123" s="127">
        <f>IF(OR(Córdoba!G123=0),"",Córdoba!G123)</f>
      </c>
      <c r="E123" s="127">
        <f>IF(OR(Granada!G123=0),"",Granada!G123)</f>
      </c>
      <c r="F123" s="127">
        <f>IF(OR(Huelva!G123=0),"",Huelva!G123)</f>
      </c>
      <c r="G123" s="127">
        <f>IF(OR(Jaén!G123=0),"",Jaén!G123)</f>
      </c>
      <c r="H123" s="127">
        <f>IF(OR(Málaga!G123=0),"",Málaga!G123)</f>
      </c>
      <c r="I123" s="127">
        <f>IF(OR(Sevilla!G123=0),"",Sevilla!G123)</f>
      </c>
      <c r="J123" s="128">
        <f>IF(OR(Andalucía!G123=0),"",Andalucía!G123)</f>
      </c>
    </row>
    <row r="124" spans="1:10" ht="15">
      <c r="A124" s="70" t="s">
        <v>133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61" t="s">
        <v>134</v>
      </c>
      <c r="B125" s="127">
        <f>IF(OR(Almería!G125=0),"",Almería!G125)</f>
        <v>2011</v>
      </c>
      <c r="C125" s="127">
        <f>IF(OR(Cádiz!G125=0),"",Cádiz!G125)</f>
        <v>1650</v>
      </c>
      <c r="D125" s="127">
        <f>IF(OR(Córdoba!G125=0),"",Córdoba!G125)</f>
        <v>65</v>
      </c>
      <c r="E125" s="127">
        <f>IF(OR(Granada!G125=0),"",Granada!G125)</f>
        <v>786</v>
      </c>
      <c r="F125" s="127">
        <f>IF(OR(Huelva!G125=0),"",Huelva!G125)</f>
        <v>1110</v>
      </c>
      <c r="G125" s="127">
        <f>IF(OR(Jaén!G125=0),"",Jaén!G125)</f>
        <v>0.01</v>
      </c>
      <c r="H125" s="127">
        <f>IF(OR(Málaga!G125=0),"",Málaga!G125)</f>
        <v>900</v>
      </c>
      <c r="I125" s="127">
        <f>IF(OR(Sevilla!G125=0),"",Sevilla!G125)</f>
        <v>8445</v>
      </c>
      <c r="J125" s="128">
        <f>IF(OR(Andalucía!G125=0),"",Andalucía!G125)</f>
        <v>14967.01</v>
      </c>
    </row>
    <row r="126" spans="1:10" ht="12.75">
      <c r="A126" s="61" t="s">
        <v>135</v>
      </c>
      <c r="B126" s="127">
        <f>IF(OR(Almería!G126=0),"",Almería!G126)</f>
        <v>1377</v>
      </c>
      <c r="C126" s="127">
        <f>IF(OR(Cádiz!G126=0),"",Cádiz!G126)</f>
        <v>64100</v>
      </c>
      <c r="D126" s="127">
        <f>IF(OR(Córdoba!G126=0),"",Córdoba!G126)</f>
        <v>35000</v>
      </c>
      <c r="E126" s="127">
        <f>IF(OR(Granada!G126=0),"",Granada!G126)</f>
        <v>5993</v>
      </c>
      <c r="F126" s="127">
        <f>IF(OR(Huelva!G126=0),"",Huelva!G126)</f>
        <v>30000</v>
      </c>
      <c r="G126" s="127">
        <f>IF(OR(Jaén!G126=0),"",Jaén!G126)</f>
        <v>1200</v>
      </c>
      <c r="H126" s="127">
        <f>IF(OR(Málaga!G126=0),"",Málaga!G126)</f>
        <v>7200</v>
      </c>
      <c r="I126" s="127">
        <f>IF(OR(Sevilla!G126=0),"",Sevilla!G126)</f>
        <v>3378</v>
      </c>
      <c r="J126" s="128">
        <f>IF(OR(Andalucía!G126=0),"",Andalucía!G126)</f>
        <v>148248</v>
      </c>
    </row>
    <row r="127" spans="1:10" ht="12.75">
      <c r="A127" s="61" t="s">
        <v>136</v>
      </c>
      <c r="B127" s="127">
        <f>IF(OR(Almería!G127=0),"",Almería!G127)</f>
        <v>0.01</v>
      </c>
      <c r="C127" s="127">
        <f>IF(OR(Cádiz!G127=0),"",Cádiz!G127)</f>
        <v>0.01</v>
      </c>
      <c r="D127" s="127">
        <f>IF(OR(Córdoba!G127=0),"",Córdoba!G127)</f>
        <v>0.01</v>
      </c>
      <c r="E127" s="127">
        <f>IF(OR(Granada!G127=0),"",Granada!G127)</f>
        <v>0.01</v>
      </c>
      <c r="F127" s="127">
        <f>IF(OR(Huelva!G127=0),"",Huelva!G127)</f>
        <v>0.01</v>
      </c>
      <c r="G127" s="127">
        <f>IF(OR(Jaén!G127=0),"",Jaén!G127)</f>
        <v>0.01</v>
      </c>
      <c r="H127" s="127">
        <f>IF(OR(Málaga!G127=0),"",Málaga!G127)</f>
        <v>1050</v>
      </c>
      <c r="I127" s="127">
        <f>IF(OR(Sevilla!G127=0),"",Sevilla!G127)</f>
      </c>
      <c r="J127" s="128">
        <f>IF(OR(Andalucía!G127=0),"",Andalucía!G127)</f>
      </c>
    </row>
    <row r="128" spans="1:10" ht="12.75">
      <c r="A128" s="61" t="s">
        <v>137</v>
      </c>
      <c r="B128" s="127">
        <f>IF(OR(Almería!G128=0),"",Almería!G128)</f>
        <v>8362</v>
      </c>
      <c r="C128" s="127">
        <f>IF(OR(Cádiz!G128=0),"",Cádiz!G128)</f>
        <v>439840</v>
      </c>
      <c r="D128" s="127">
        <f>IF(OR(Córdoba!G128=0),"",Córdoba!G128)</f>
        <v>242000</v>
      </c>
      <c r="E128" s="127">
        <f>IF(OR(Granada!G128=0),"",Granada!G128)</f>
      </c>
      <c r="F128" s="127">
        <f>IF(OR(Huelva!G128=0),"",Huelva!G128)</f>
        <v>225990</v>
      </c>
      <c r="G128" s="127">
        <f>IF(OR(Jaén!G128=0),"",Jaén!G128)</f>
      </c>
      <c r="H128" s="127">
        <f>IF(OR(Málaga!G128=0),"",Málaga!G128)</f>
        <v>67000</v>
      </c>
      <c r="I128" s="127">
        <f>IF(OR(Sevilla!G128=0),"",Sevilla!G128)</f>
      </c>
      <c r="J128" s="128">
        <f>IF(OR(Andalucía!G128=0),"",Andalucía!G128)</f>
      </c>
    </row>
    <row r="129" spans="1:10" ht="15">
      <c r="A129" s="70" t="s">
        <v>138</v>
      </c>
      <c r="B129" s="129"/>
      <c r="C129" s="129"/>
      <c r="D129" s="129"/>
      <c r="E129" s="129"/>
      <c r="F129" s="129"/>
      <c r="G129" s="129"/>
      <c r="H129" s="129"/>
      <c r="I129" s="129"/>
      <c r="J129" s="130"/>
    </row>
    <row r="130" spans="1:10" ht="12.75">
      <c r="A130" s="102" t="s">
        <v>139</v>
      </c>
      <c r="B130" s="131">
        <f>IF(OR(Almería!G130=0),"",Almería!G130)</f>
        <v>1</v>
      </c>
      <c r="C130" s="131">
        <f>IF(OR(Cádiz!G130=0),"",Cádiz!G130)</f>
        <v>0.01</v>
      </c>
      <c r="D130" s="131">
        <f>IF(OR(Córdoba!G130=0),"",Córdoba!G130)</f>
        <v>0.01</v>
      </c>
      <c r="E130" s="131">
        <f>IF(OR(Granada!G130=0),"",Granada!G130)</f>
        <v>2</v>
      </c>
      <c r="F130" s="131">
        <f>IF(OR(Huelva!G130=0),"",Huelva!G130)</f>
        <v>0.01</v>
      </c>
      <c r="G130" s="131">
        <f>IF(OR(Jaén!G130=0),"",Jaén!G130)</f>
        <v>0.01</v>
      </c>
      <c r="H130" s="131">
        <f>IF(OR(Málaga!G130=0),"",Málaga!G130)</f>
        <v>0.01</v>
      </c>
      <c r="I130" s="131">
        <f>IF(OR(Sevilla!G130=0),"",Sevilla!G130)</f>
        <v>2</v>
      </c>
      <c r="J130" s="132">
        <f>IF(OR(Andalucía!G130=0),"",Andalucía!G130)</f>
        <v>5.049999999999999</v>
      </c>
    </row>
  </sheetData>
  <sheetProtection selectLockedCells="1" selectUnlockedCells="1"/>
  <printOptions/>
  <pageMargins left="0.7479166666666667" right="0.7479166666666667" top="0.9840277777777777" bottom="0.9840277777777777" header="0" footer="0"/>
  <pageSetup fitToHeight="2" fitToWidth="1" horizontalDpi="300" verticalDpi="300" orientation="portrait" paperSize="9" scale="69" r:id="rId1"/>
  <headerFooter alignWithMargins="0">
    <oddHeader>&amp;LAVANCE DE SUPERFICIES Y PRODUCCIONES A 31 DE JULIO DEL AÑO 2017
.</oddHeader>
    <oddFooter>&amp;L(*)Mes al que corresponde la última estimación.
Datos de 2.016 provisionales y del 2.017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F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141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74925</v>
      </c>
      <c r="D5" s="49">
        <f>IF(OR(D6=0,D7=0),"",SUM(D6:D7))</f>
        <v>74925</v>
      </c>
      <c r="E5" s="50">
        <f>IF(OR(E6=0,E7=0),"",SUM(E6:E7))</f>
        <v>68254.5</v>
      </c>
      <c r="F5" s="51">
        <v>7</v>
      </c>
      <c r="G5" s="52">
        <f>IF(OR(G6=0,G7=0),"",SUM(G6:G7))</f>
        <v>208985</v>
      </c>
      <c r="H5" s="53">
        <f>IF(OR(H6=0,H7=0),"",SUM(H6:H7))</f>
        <v>143281</v>
      </c>
      <c r="I5" s="54">
        <f>IF(OR(I6=0,I7=0),"",SUM(I6:I7))</f>
        <v>184322</v>
      </c>
      <c r="J5" s="55">
        <f aca="true" t="shared" si="0" ref="J5:J16">IF(OR(D5=0,C5=0,D5&lt;1),"",C5/D5*100-100)</f>
        <v>0</v>
      </c>
      <c r="K5" s="56">
        <f aca="true" t="shared" si="1" ref="K5:K16">IF(OR(E5=0,C5=0,E5&lt;1),"",C5/E5*100-100)</f>
        <v>9.772982001186719</v>
      </c>
      <c r="L5" s="55">
        <f aca="true" t="shared" si="2" ref="L5:L16">IF(OR(H5=0,G5=0,H5&lt;1),"",G5/H5*100-100)</f>
        <v>45.85674304339028</v>
      </c>
      <c r="M5" s="57">
        <f aca="true" t="shared" si="3" ref="M5:M16">IF(OR(I5=0,G5=0,I5&lt;1),"",G5/I5*100-100)</f>
        <v>13.380388667657698</v>
      </c>
      <c r="N5" s="58">
        <f aca="true" t="shared" si="4" ref="N5:N16">(G5/C5)*1000</f>
        <v>2789.255922589256</v>
      </c>
      <c r="O5" s="59">
        <f aca="true" t="shared" si="5" ref="O5:O11">(H5/D5)*1000</f>
        <v>1912.3256589923255</v>
      </c>
      <c r="P5" s="60">
        <f aca="true" t="shared" si="6" ref="P5:P11">(I5/E5)*1000</f>
        <v>2700.510589045411</v>
      </c>
    </row>
    <row r="6" spans="1:16" ht="12.75">
      <c r="A6" s="61" t="s">
        <v>15</v>
      </c>
      <c r="B6" s="47">
        <v>7</v>
      </c>
      <c r="C6" s="48">
        <v>9751</v>
      </c>
      <c r="D6" s="49">
        <v>9751</v>
      </c>
      <c r="E6" s="62">
        <v>17370.5</v>
      </c>
      <c r="F6" s="51">
        <v>7</v>
      </c>
      <c r="G6" s="52">
        <v>31846</v>
      </c>
      <c r="H6" s="53">
        <v>18665</v>
      </c>
      <c r="I6" s="63">
        <v>53920.25</v>
      </c>
      <c r="J6" s="55">
        <f t="shared" si="0"/>
        <v>0</v>
      </c>
      <c r="K6" s="56">
        <f t="shared" si="1"/>
        <v>-43.86459802538787</v>
      </c>
      <c r="L6" s="55">
        <f t="shared" si="2"/>
        <v>70.6188052504688</v>
      </c>
      <c r="M6" s="57">
        <f t="shared" si="3"/>
        <v>-40.93870113732782</v>
      </c>
      <c r="N6" s="58">
        <f t="shared" si="4"/>
        <v>3265.921443954466</v>
      </c>
      <c r="O6" s="59">
        <f t="shared" si="5"/>
        <v>1914.162649984617</v>
      </c>
      <c r="P6" s="60">
        <f t="shared" si="6"/>
        <v>3104.1276877464666</v>
      </c>
    </row>
    <row r="7" spans="1:16" ht="12.75">
      <c r="A7" s="64" t="s">
        <v>16</v>
      </c>
      <c r="B7" s="47">
        <v>7</v>
      </c>
      <c r="C7" s="48">
        <v>65174</v>
      </c>
      <c r="D7" s="49">
        <v>65174</v>
      </c>
      <c r="E7" s="62">
        <v>50884</v>
      </c>
      <c r="F7" s="51">
        <v>7</v>
      </c>
      <c r="G7" s="52">
        <v>177139</v>
      </c>
      <c r="H7" s="53">
        <v>124616</v>
      </c>
      <c r="I7" s="63">
        <v>130401.75</v>
      </c>
      <c r="J7" s="55">
        <f t="shared" si="0"/>
        <v>0</v>
      </c>
      <c r="K7" s="56">
        <f t="shared" si="1"/>
        <v>28.083484002829948</v>
      </c>
      <c r="L7" s="55">
        <f t="shared" si="2"/>
        <v>42.14787828208256</v>
      </c>
      <c r="M7" s="57">
        <f t="shared" si="3"/>
        <v>35.8409683919119</v>
      </c>
      <c r="N7" s="58">
        <f t="shared" si="4"/>
        <v>2717.9396691932366</v>
      </c>
      <c r="O7" s="59">
        <f t="shared" si="5"/>
        <v>1912.0508178107834</v>
      </c>
      <c r="P7" s="60">
        <f t="shared" si="6"/>
        <v>2562.7260042449493</v>
      </c>
    </row>
    <row r="8" spans="1:16" ht="12.75">
      <c r="A8" s="17" t="s">
        <v>17</v>
      </c>
      <c r="B8" s="47">
        <v>7</v>
      </c>
      <c r="C8" s="48">
        <f>IF(OR(C9=0,C10=0),"",SUM(C9:C10))</f>
        <v>9262</v>
      </c>
      <c r="D8" s="49">
        <f>IF(OR(D9=0,D10=0),"",SUM(D9:D10))</f>
        <v>7756</v>
      </c>
      <c r="E8" s="50">
        <f>IF(OR(E9=0,E10=0),"",SUM(E9:E10))</f>
        <v>7389</v>
      </c>
      <c r="F8" s="51">
        <v>7</v>
      </c>
      <c r="G8" s="134">
        <f>IF(OR(G9=0,G10=0),"",SUM(G9:G10))</f>
        <v>27540</v>
      </c>
      <c r="H8" s="133">
        <f>IF(OR(H9=0,H10=0),"",SUM(H9:H10))</f>
        <v>16547</v>
      </c>
      <c r="I8" s="67">
        <f>IF(OR(I9=0,I10=0),"",SUM(I9:I10))</f>
        <v>21959.75</v>
      </c>
      <c r="J8" s="55">
        <f t="shared" si="0"/>
        <v>19.417225373904074</v>
      </c>
      <c r="K8" s="56">
        <f t="shared" si="1"/>
        <v>25.34849100013534</v>
      </c>
      <c r="L8" s="55">
        <f t="shared" si="2"/>
        <v>66.43500332386537</v>
      </c>
      <c r="M8" s="57">
        <f t="shared" si="3"/>
        <v>25.41126378943295</v>
      </c>
      <c r="N8" s="58">
        <f t="shared" si="4"/>
        <v>2973.4398618009072</v>
      </c>
      <c r="O8" s="59">
        <f t="shared" si="5"/>
        <v>2133.445074780815</v>
      </c>
      <c r="P8" s="60">
        <f t="shared" si="6"/>
        <v>2971.951549600758</v>
      </c>
    </row>
    <row r="9" spans="1:16" ht="12.75">
      <c r="A9" s="61" t="s">
        <v>18</v>
      </c>
      <c r="B9" s="47">
        <v>7</v>
      </c>
      <c r="C9" s="48">
        <f>7262+1200</f>
        <v>8462</v>
      </c>
      <c r="D9" s="48">
        <v>7187</v>
      </c>
      <c r="E9" s="68">
        <v>1466.25</v>
      </c>
      <c r="F9" s="51">
        <v>7</v>
      </c>
      <c r="G9" s="52">
        <v>25552</v>
      </c>
      <c r="H9" s="53">
        <v>12047</v>
      </c>
      <c r="I9" s="63">
        <v>4474.75</v>
      </c>
      <c r="J9" s="55">
        <f t="shared" si="0"/>
        <v>17.740364547098935</v>
      </c>
      <c r="K9" s="56">
        <f t="shared" si="1"/>
        <v>477.1184995737426</v>
      </c>
      <c r="L9" s="55">
        <f t="shared" si="2"/>
        <v>112.10259815721756</v>
      </c>
      <c r="M9" s="57">
        <f t="shared" si="3"/>
        <v>471.02631431923567</v>
      </c>
      <c r="N9" s="58">
        <f t="shared" si="4"/>
        <v>3019.6171117939025</v>
      </c>
      <c r="O9" s="59">
        <f t="shared" si="5"/>
        <v>1676.2209545011826</v>
      </c>
      <c r="P9" s="60">
        <f t="shared" si="6"/>
        <v>3051.8329070758737</v>
      </c>
    </row>
    <row r="10" spans="1:16" ht="12.75">
      <c r="A10" s="64" t="s">
        <v>19</v>
      </c>
      <c r="B10" s="47">
        <v>7</v>
      </c>
      <c r="C10" s="48">
        <v>800</v>
      </c>
      <c r="D10" s="48">
        <v>569</v>
      </c>
      <c r="E10" s="68">
        <v>5922.75</v>
      </c>
      <c r="F10" s="51">
        <v>7</v>
      </c>
      <c r="G10" s="52">
        <v>1988</v>
      </c>
      <c r="H10" s="53">
        <v>4500</v>
      </c>
      <c r="I10" s="63">
        <v>17485</v>
      </c>
      <c r="J10" s="55">
        <f t="shared" si="0"/>
        <v>40.59753954305799</v>
      </c>
      <c r="K10" s="56">
        <f t="shared" si="1"/>
        <v>-86.49276096407918</v>
      </c>
      <c r="L10" s="55">
        <f t="shared" si="2"/>
        <v>-55.82222222222222</v>
      </c>
      <c r="M10" s="57">
        <f t="shared" si="3"/>
        <v>-88.63025450386046</v>
      </c>
      <c r="N10" s="58">
        <f t="shared" si="4"/>
        <v>2485</v>
      </c>
      <c r="O10" s="59">
        <f t="shared" si="5"/>
        <v>7908.611599297013</v>
      </c>
      <c r="P10" s="60">
        <f t="shared" si="6"/>
        <v>2952.175931788443</v>
      </c>
    </row>
    <row r="11" spans="1:16" ht="12.75">
      <c r="A11" s="61" t="s">
        <v>20</v>
      </c>
      <c r="B11" s="47">
        <v>7</v>
      </c>
      <c r="C11" s="48">
        <v>11800</v>
      </c>
      <c r="D11" s="48">
        <v>10586</v>
      </c>
      <c r="E11" s="68">
        <v>9325.75</v>
      </c>
      <c r="F11" s="51">
        <v>7</v>
      </c>
      <c r="G11" s="52">
        <v>23580</v>
      </c>
      <c r="H11" s="53">
        <v>16187</v>
      </c>
      <c r="I11" s="63">
        <v>27005.25</v>
      </c>
      <c r="J11" s="55">
        <f t="shared" si="0"/>
        <v>11.467976572832043</v>
      </c>
      <c r="K11" s="56">
        <f t="shared" si="1"/>
        <v>26.53137817333726</v>
      </c>
      <c r="L11" s="55">
        <f t="shared" si="2"/>
        <v>45.67245320318773</v>
      </c>
      <c r="M11" s="57">
        <f t="shared" si="3"/>
        <v>-12.683644846835335</v>
      </c>
      <c r="N11" s="58">
        <f t="shared" si="4"/>
        <v>1998.3050847457625</v>
      </c>
      <c r="O11" s="59">
        <f t="shared" si="5"/>
        <v>1529.0950311732477</v>
      </c>
      <c r="P11" s="60">
        <f t="shared" si="6"/>
        <v>2895.772457979251</v>
      </c>
    </row>
    <row r="12" spans="1:16" ht="12.75">
      <c r="A12" s="61" t="s">
        <v>21</v>
      </c>
      <c r="B12" s="47">
        <v>3</v>
      </c>
      <c r="C12" s="48">
        <v>15</v>
      </c>
      <c r="D12" s="48">
        <v>15</v>
      </c>
      <c r="E12" s="68">
        <v>39.5025</v>
      </c>
      <c r="F12" s="51"/>
      <c r="G12" s="52">
        <v>0.01</v>
      </c>
      <c r="H12" s="53">
        <v>30</v>
      </c>
      <c r="I12" s="63">
        <v>2.755</v>
      </c>
      <c r="J12" s="55">
        <f t="shared" si="0"/>
        <v>0</v>
      </c>
      <c r="K12" s="56">
        <f t="shared" si="1"/>
        <v>-62.027719764571856</v>
      </c>
      <c r="L12" s="55">
        <f t="shared" si="2"/>
        <v>-99.96666666666667</v>
      </c>
      <c r="M12" s="57">
        <f t="shared" si="3"/>
        <v>-99.63702359346642</v>
      </c>
      <c r="N12" s="58">
        <f t="shared" si="4"/>
        <v>0.6666666666666666</v>
      </c>
      <c r="O12" s="59"/>
      <c r="P12" s="60"/>
    </row>
    <row r="13" spans="1:16" ht="12.75">
      <c r="A13" s="64" t="s">
        <v>22</v>
      </c>
      <c r="B13" s="47">
        <v>3</v>
      </c>
      <c r="C13" s="69">
        <v>10950</v>
      </c>
      <c r="D13" s="69">
        <v>10933</v>
      </c>
      <c r="E13" s="68">
        <v>15632</v>
      </c>
      <c r="F13" s="51">
        <v>7</v>
      </c>
      <c r="G13" s="52">
        <v>13140</v>
      </c>
      <c r="H13" s="53">
        <v>25129</v>
      </c>
      <c r="I13" s="63">
        <v>57982.75</v>
      </c>
      <c r="J13" s="55">
        <f t="shared" si="0"/>
        <v>0.15549254550444402</v>
      </c>
      <c r="K13" s="56">
        <f t="shared" si="1"/>
        <v>-29.951381780962123</v>
      </c>
      <c r="L13" s="55">
        <f t="shared" si="2"/>
        <v>-47.709817342512636</v>
      </c>
      <c r="M13" s="57">
        <f t="shared" si="3"/>
        <v>-77.33808762088725</v>
      </c>
      <c r="N13" s="58">
        <f t="shared" si="4"/>
        <v>1200</v>
      </c>
      <c r="O13" s="59">
        <f aca="true" t="shared" si="7" ref="O13:P16">(H13/D13)*1000</f>
        <v>2298.4542211652793</v>
      </c>
      <c r="P13" s="60">
        <f t="shared" si="7"/>
        <v>3709.2342630501535</v>
      </c>
    </row>
    <row r="14" spans="1:16" ht="12.75">
      <c r="A14" s="61" t="s">
        <v>23</v>
      </c>
      <c r="B14" s="47">
        <v>6</v>
      </c>
      <c r="C14" s="48">
        <v>2604</v>
      </c>
      <c r="D14" s="48">
        <v>2605</v>
      </c>
      <c r="E14" s="68">
        <v>2806.5</v>
      </c>
      <c r="F14" s="51">
        <v>6</v>
      </c>
      <c r="G14" s="52">
        <v>22700</v>
      </c>
      <c r="H14" s="53">
        <v>20836</v>
      </c>
      <c r="I14" s="63">
        <v>22505.75</v>
      </c>
      <c r="J14" s="55">
        <f t="shared" si="0"/>
        <v>-0.03838771593089518</v>
      </c>
      <c r="K14" s="56">
        <f t="shared" si="1"/>
        <v>-7.2153928380545125</v>
      </c>
      <c r="L14" s="55">
        <f t="shared" si="2"/>
        <v>8.946054904972158</v>
      </c>
      <c r="M14" s="57">
        <f t="shared" si="3"/>
        <v>0.8631127600724255</v>
      </c>
      <c r="N14" s="58">
        <f t="shared" si="4"/>
        <v>8717.357910906298</v>
      </c>
      <c r="O14" s="59">
        <f t="shared" si="7"/>
        <v>7998.464491362764</v>
      </c>
      <c r="P14" s="60">
        <f t="shared" si="7"/>
        <v>8019.151968644218</v>
      </c>
    </row>
    <row r="15" spans="1:16" ht="12.75">
      <c r="A15" s="61" t="s">
        <v>24</v>
      </c>
      <c r="B15" s="47">
        <v>7</v>
      </c>
      <c r="C15" s="48">
        <v>1772</v>
      </c>
      <c r="D15" s="48">
        <v>2217</v>
      </c>
      <c r="E15" s="68">
        <v>3566.25</v>
      </c>
      <c r="F15" s="51"/>
      <c r="G15" s="52"/>
      <c r="H15" s="53">
        <v>27855</v>
      </c>
      <c r="I15" s="63">
        <v>35623</v>
      </c>
      <c r="J15" s="55">
        <f t="shared" si="0"/>
        <v>-20.072169598556613</v>
      </c>
      <c r="K15" s="56">
        <f t="shared" si="1"/>
        <v>-50.31195233087978</v>
      </c>
      <c r="L15" s="55">
        <f t="shared" si="2"/>
      </c>
      <c r="M15" s="57">
        <f t="shared" si="3"/>
      </c>
      <c r="N15" s="58">
        <f t="shared" si="4"/>
        <v>0</v>
      </c>
      <c r="O15" s="59">
        <f t="shared" si="7"/>
        <v>12564.276048714479</v>
      </c>
      <c r="P15" s="60">
        <f t="shared" si="7"/>
        <v>9988.923939712584</v>
      </c>
    </row>
    <row r="16" spans="1:16" ht="12.75">
      <c r="A16" s="61" t="s">
        <v>25</v>
      </c>
      <c r="B16" s="47">
        <v>6</v>
      </c>
      <c r="C16" s="48">
        <v>3850</v>
      </c>
      <c r="D16" s="48">
        <v>2217</v>
      </c>
      <c r="E16" s="68">
        <v>4183.25</v>
      </c>
      <c r="F16" s="51">
        <v>7</v>
      </c>
      <c r="G16" s="52">
        <v>5556</v>
      </c>
      <c r="H16" s="53">
        <v>9950</v>
      </c>
      <c r="I16" s="63">
        <v>22862.25</v>
      </c>
      <c r="J16" s="55">
        <f t="shared" si="0"/>
        <v>73.65809652683808</v>
      </c>
      <c r="K16" s="56">
        <f t="shared" si="1"/>
        <v>-7.966294149285844</v>
      </c>
      <c r="L16" s="55">
        <f t="shared" si="2"/>
        <v>-44.1608040201005</v>
      </c>
      <c r="M16" s="57">
        <f t="shared" si="3"/>
        <v>-75.69792999376702</v>
      </c>
      <c r="N16" s="58">
        <f t="shared" si="4"/>
        <v>1443.116883116883</v>
      </c>
      <c r="O16" s="59">
        <f t="shared" si="7"/>
        <v>4488.046910239062</v>
      </c>
      <c r="P16" s="60">
        <f t="shared" si="7"/>
        <v>5465.188549572701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0.01</v>
      </c>
      <c r="F18" s="51"/>
      <c r="G18" s="52">
        <v>0.01</v>
      </c>
      <c r="H18" s="52">
        <v>0.01</v>
      </c>
      <c r="I18" s="83">
        <v>0.01</v>
      </c>
      <c r="J18" s="55">
        <f aca="true" t="shared" si="8" ref="J18:J25">IF(OR(D18=0,C18=0,D18&lt;1),"",C18/D18*100-100)</f>
      </c>
      <c r="K18" s="56">
        <f aca="true" t="shared" si="9" ref="K18:K25">IF(OR(E18=0,C18=0,E18&lt;1),"",C18/E18*100-100)</f>
      </c>
      <c r="L18" s="55">
        <f aca="true" t="shared" si="10" ref="L18:L25">IF(OR(H18=0,G18=0,H18&lt;1),"",G18/H18*100-100)</f>
      </c>
      <c r="M18" s="57">
        <f aca="true" t="shared" si="11" ref="M18:M25">IF(OR(I18=0,G18=0,I18&lt;1),"",G18/I18*100-100)</f>
      </c>
      <c r="N18" s="58"/>
      <c r="O18" s="59"/>
      <c r="P18" s="60">
        <f>(I18/E18)*1000</f>
        <v>1000</v>
      </c>
    </row>
    <row r="19" spans="1:16" ht="12.75">
      <c r="A19" s="61" t="s">
        <v>28</v>
      </c>
      <c r="B19" s="47">
        <v>6</v>
      </c>
      <c r="C19" s="48">
        <v>2350</v>
      </c>
      <c r="D19" s="48">
        <v>2342</v>
      </c>
      <c r="E19" s="68">
        <v>1644</v>
      </c>
      <c r="F19" s="51">
        <v>6</v>
      </c>
      <c r="G19" s="52">
        <v>2115</v>
      </c>
      <c r="H19" s="52">
        <v>2655</v>
      </c>
      <c r="I19" s="83">
        <v>1814</v>
      </c>
      <c r="J19" s="55">
        <f t="shared" si="8"/>
        <v>0.34158838599486785</v>
      </c>
      <c r="K19" s="56">
        <f t="shared" si="9"/>
        <v>42.94403892944038</v>
      </c>
      <c r="L19" s="55">
        <f t="shared" si="10"/>
        <v>-20.33898305084746</v>
      </c>
      <c r="M19" s="57">
        <f t="shared" si="11"/>
        <v>16.593164277839037</v>
      </c>
      <c r="N19" s="58">
        <f>(G19/C19)*1000</f>
        <v>900</v>
      </c>
      <c r="O19" s="59">
        <f>(H19/D19)*1000</f>
        <v>1133.6464560204954</v>
      </c>
      <c r="P19" s="60">
        <f>(I19/E19)*1000</f>
        <v>1103.406326034063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8"/>
      </c>
      <c r="K20" s="56">
        <f t="shared" si="9"/>
      </c>
      <c r="L20" s="55">
        <f t="shared" si="10"/>
      </c>
      <c r="M20" s="57">
        <f t="shared" si="11"/>
      </c>
      <c r="N20" s="58"/>
      <c r="O20" s="59"/>
      <c r="P20" s="60"/>
    </row>
    <row r="21" spans="1:16" ht="12.75">
      <c r="A21" s="61" t="s">
        <v>30</v>
      </c>
      <c r="B21" s="47">
        <v>6</v>
      </c>
      <c r="C21" s="48">
        <v>6500</v>
      </c>
      <c r="D21" s="48">
        <v>6497</v>
      </c>
      <c r="E21" s="68">
        <v>3073.25</v>
      </c>
      <c r="F21" s="51">
        <v>6</v>
      </c>
      <c r="G21" s="52">
        <v>4550</v>
      </c>
      <c r="H21" s="52">
        <v>7093</v>
      </c>
      <c r="I21" s="83">
        <v>2563.25</v>
      </c>
      <c r="J21" s="55">
        <f t="shared" si="8"/>
        <v>0.046175157765134145</v>
      </c>
      <c r="K21" s="56">
        <f t="shared" si="9"/>
        <v>111.50248108679736</v>
      </c>
      <c r="L21" s="55">
        <f t="shared" si="10"/>
        <v>-35.85224869589736</v>
      </c>
      <c r="M21" s="57">
        <f t="shared" si="11"/>
        <v>77.50902174973177</v>
      </c>
      <c r="N21" s="58">
        <f aca="true" t="shared" si="12" ref="N21:P23">(G21/C21)*1000</f>
        <v>700</v>
      </c>
      <c r="O21" s="59">
        <f t="shared" si="12"/>
        <v>1091.734646760043</v>
      </c>
      <c r="P21" s="60">
        <f t="shared" si="12"/>
        <v>834.0518994549744</v>
      </c>
    </row>
    <row r="22" spans="1:16" ht="12.75">
      <c r="A22" s="61" t="s">
        <v>31</v>
      </c>
      <c r="B22" s="47">
        <v>6</v>
      </c>
      <c r="C22" s="48">
        <v>1438</v>
      </c>
      <c r="D22" s="48">
        <v>1438</v>
      </c>
      <c r="E22" s="68">
        <v>840.5</v>
      </c>
      <c r="F22" s="51">
        <v>6</v>
      </c>
      <c r="G22" s="52">
        <v>1290</v>
      </c>
      <c r="H22" s="52">
        <v>1568</v>
      </c>
      <c r="I22" s="83">
        <v>900</v>
      </c>
      <c r="J22" s="55">
        <f t="shared" si="8"/>
        <v>0</v>
      </c>
      <c r="K22" s="56">
        <f t="shared" si="9"/>
        <v>71.08863771564543</v>
      </c>
      <c r="L22" s="55">
        <f t="shared" si="10"/>
        <v>-17.7295918367347</v>
      </c>
      <c r="M22" s="57">
        <f t="shared" si="11"/>
        <v>43.33333333333334</v>
      </c>
      <c r="N22" s="58">
        <f t="shared" si="12"/>
        <v>897.0792767732962</v>
      </c>
      <c r="O22" s="59">
        <f t="shared" si="12"/>
        <v>1090.403337969402</v>
      </c>
      <c r="P22" s="60">
        <f t="shared" si="12"/>
        <v>1070.7911957168353</v>
      </c>
    </row>
    <row r="23" spans="1:16" ht="12.75">
      <c r="A23" s="61" t="s">
        <v>32</v>
      </c>
      <c r="B23" s="47">
        <v>6</v>
      </c>
      <c r="C23" s="48">
        <v>1530</v>
      </c>
      <c r="D23" s="48">
        <v>1533</v>
      </c>
      <c r="E23" s="68">
        <v>505.75</v>
      </c>
      <c r="F23" s="51">
        <v>6</v>
      </c>
      <c r="G23" s="52">
        <v>1800</v>
      </c>
      <c r="H23" s="52">
        <v>1632</v>
      </c>
      <c r="I23" s="83">
        <v>540.25</v>
      </c>
      <c r="J23" s="55">
        <f t="shared" si="8"/>
        <v>-0.1956947162426701</v>
      </c>
      <c r="K23" s="56">
        <f t="shared" si="9"/>
        <v>202.52100840336135</v>
      </c>
      <c r="L23" s="55">
        <f t="shared" si="10"/>
        <v>10.294117647058826</v>
      </c>
      <c r="M23" s="57">
        <f t="shared" si="11"/>
        <v>233.17908375751966</v>
      </c>
      <c r="N23" s="58">
        <f t="shared" si="12"/>
        <v>1176.4705882352941</v>
      </c>
      <c r="O23" s="59">
        <f t="shared" si="12"/>
        <v>1064.5792563600783</v>
      </c>
      <c r="P23" s="60">
        <f t="shared" si="12"/>
        <v>1068.2155215027187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>
        <v>0.01</v>
      </c>
      <c r="H24" s="52">
        <v>0.01</v>
      </c>
      <c r="I24" s="83">
        <v>0.01</v>
      </c>
      <c r="J24" s="55">
        <f t="shared" si="8"/>
      </c>
      <c r="K24" s="56">
        <f t="shared" si="9"/>
      </c>
      <c r="L24" s="55">
        <f t="shared" si="10"/>
      </c>
      <c r="M24" s="57">
        <f t="shared" si="11"/>
      </c>
      <c r="N24" s="58">
        <f>(G24/C24)*1000</f>
        <v>1000</v>
      </c>
      <c r="O24" s="59"/>
      <c r="P24" s="60">
        <f>(I24/E24)*1000</f>
        <v>1000</v>
      </c>
    </row>
    <row r="25" spans="1:16" ht="12.75">
      <c r="A25" s="61" t="s">
        <v>34</v>
      </c>
      <c r="B25" s="47">
        <v>6</v>
      </c>
      <c r="C25" s="48">
        <v>40</v>
      </c>
      <c r="D25" s="48">
        <v>55</v>
      </c>
      <c r="E25" s="68">
        <v>124.75</v>
      </c>
      <c r="F25" s="51">
        <v>6</v>
      </c>
      <c r="G25" s="52">
        <v>40</v>
      </c>
      <c r="H25" s="52">
        <v>71</v>
      </c>
      <c r="I25" s="83">
        <v>113.25</v>
      </c>
      <c r="J25" s="55">
        <f t="shared" si="8"/>
        <v>-27.272727272727266</v>
      </c>
      <c r="K25" s="56">
        <f t="shared" si="9"/>
        <v>-67.93587174348698</v>
      </c>
      <c r="L25" s="55">
        <f t="shared" si="10"/>
        <v>-43.66197183098591</v>
      </c>
      <c r="M25" s="57">
        <f t="shared" si="11"/>
        <v>-64.67991169977924</v>
      </c>
      <c r="N25" s="58">
        <f>(G25/C25)*1000</f>
        <v>1000</v>
      </c>
      <c r="O25" s="59"/>
      <c r="P25" s="60">
        <f>(I25/E25)*1000</f>
        <v>907.815631262525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1930</v>
      </c>
      <c r="D27" s="49">
        <f>IF(OR(D28=0,D29=0,D30=0,D31=0),"",SUM(D28:D31))</f>
        <v>1840</v>
      </c>
      <c r="E27" s="50">
        <f>IF(OR(E28=0,E29=0,E30=0,E31=0),"",SUM(E28:E31))</f>
        <v>2040.75</v>
      </c>
      <c r="F27" s="51"/>
      <c r="G27" s="52">
        <f>IF(OR(G28=0,G29=0,G30=0,G31=0),"",SUM(G28:G31))</f>
      </c>
      <c r="H27" s="53">
        <f>IF(OR(H28=0,H29=0,H30=0,H31=0),"",SUM(H28:H31))</f>
        <v>53360</v>
      </c>
      <c r="I27" s="84">
        <f>IF(OR(I28=0,I29=0,I30=0,I31=0),"",SUM(I28:I31))</f>
        <v>49214.25</v>
      </c>
      <c r="J27" s="55">
        <f aca="true" t="shared" si="13" ref="J27:J43">IF(OR(D27=0,C27=0,D27&lt;1),"",C27/D27*100-100)</f>
        <v>4.891304347826093</v>
      </c>
      <c r="K27" s="56">
        <f>IF(OR(E27=0,D27=0,E27&lt;1),"",D27/E27*100-100)</f>
        <v>-9.837069704765398</v>
      </c>
      <c r="L27" s="55"/>
      <c r="M27" s="55"/>
      <c r="N27" s="58"/>
      <c r="O27" s="59">
        <f aca="true" t="shared" si="14" ref="N27:P31">(H27/D27)*1000</f>
        <v>29000</v>
      </c>
      <c r="P27" s="60">
        <f t="shared" si="14"/>
        <v>24115.76626240353</v>
      </c>
    </row>
    <row r="28" spans="1:16" ht="12.75">
      <c r="A28" s="61" t="s">
        <v>37</v>
      </c>
      <c r="B28" s="47">
        <v>4</v>
      </c>
      <c r="C28" s="48">
        <v>500</v>
      </c>
      <c r="D28" s="48">
        <v>276</v>
      </c>
      <c r="E28" s="68">
        <v>560.25</v>
      </c>
      <c r="F28" s="51">
        <v>4</v>
      </c>
      <c r="G28" s="52">
        <v>12000</v>
      </c>
      <c r="H28" s="52">
        <v>8280</v>
      </c>
      <c r="I28" s="83">
        <v>12141.25</v>
      </c>
      <c r="J28" s="55">
        <f t="shared" si="13"/>
        <v>81.15942028985506</v>
      </c>
      <c r="K28" s="56">
        <f aca="true" t="shared" si="15" ref="K28:K43">IF(OR(E28=0,C28=0,E28&lt;1),"",C28/E28*100-100)</f>
        <v>-10.754127621597505</v>
      </c>
      <c r="L28" s="55">
        <f aca="true" t="shared" si="16" ref="L27:L43">IF(OR(H28=0,G28=0,H28&lt;1),"",G28/H28*100-100)</f>
        <v>44.92753623188406</v>
      </c>
      <c r="M28" s="57">
        <f aca="true" t="shared" si="17" ref="M27:M43">IF(OR(I28=0,G28=0,I28&lt;1),"",G28/I28*100-100)</f>
        <v>-1.1633892721095407</v>
      </c>
      <c r="N28" s="58">
        <f t="shared" si="14"/>
        <v>24000</v>
      </c>
      <c r="O28" s="59">
        <f t="shared" si="14"/>
        <v>30000</v>
      </c>
      <c r="P28" s="60">
        <f t="shared" si="14"/>
        <v>21671.128960285587</v>
      </c>
    </row>
    <row r="29" spans="1:16" ht="12.75">
      <c r="A29" s="61" t="s">
        <v>38</v>
      </c>
      <c r="B29" s="47">
        <v>6</v>
      </c>
      <c r="C29" s="48">
        <v>948</v>
      </c>
      <c r="D29" s="48">
        <v>1104</v>
      </c>
      <c r="E29" s="68">
        <v>523.75</v>
      </c>
      <c r="F29" s="51">
        <v>6</v>
      </c>
      <c r="G29" s="52">
        <v>23700</v>
      </c>
      <c r="H29" s="52">
        <v>33120</v>
      </c>
      <c r="I29" s="83">
        <v>12428</v>
      </c>
      <c r="J29" s="55">
        <f t="shared" si="13"/>
        <v>-14.130434782608688</v>
      </c>
      <c r="K29" s="56">
        <f t="shared" si="15"/>
        <v>81.00238663484487</v>
      </c>
      <c r="L29" s="55">
        <f t="shared" si="16"/>
        <v>-28.44202898550725</v>
      </c>
      <c r="M29" s="57">
        <f t="shared" si="17"/>
        <v>90.69842291599613</v>
      </c>
      <c r="N29" s="58">
        <f t="shared" si="14"/>
        <v>25000</v>
      </c>
      <c r="O29" s="59">
        <f t="shared" si="14"/>
        <v>30000</v>
      </c>
      <c r="P29" s="60">
        <f t="shared" si="14"/>
        <v>23728.87828162291</v>
      </c>
    </row>
    <row r="30" spans="1:16" ht="12.75">
      <c r="A30" s="61" t="s">
        <v>39</v>
      </c>
      <c r="B30" s="47">
        <v>6</v>
      </c>
      <c r="C30" s="48">
        <v>97</v>
      </c>
      <c r="D30" s="48">
        <v>92</v>
      </c>
      <c r="E30" s="68">
        <v>644.75</v>
      </c>
      <c r="F30" s="51">
        <v>7</v>
      </c>
      <c r="G30" s="52">
        <v>4850</v>
      </c>
      <c r="H30" s="52">
        <v>2760</v>
      </c>
      <c r="I30" s="83">
        <v>16967</v>
      </c>
      <c r="J30" s="55">
        <f t="shared" si="13"/>
        <v>5.434782608695656</v>
      </c>
      <c r="K30" s="56">
        <f t="shared" si="15"/>
        <v>-84.95540907328422</v>
      </c>
      <c r="L30" s="55">
        <f t="shared" si="16"/>
        <v>75.72463768115944</v>
      </c>
      <c r="M30" s="57">
        <f t="shared" si="17"/>
        <v>-71.41509989980551</v>
      </c>
      <c r="N30" s="58">
        <f t="shared" si="14"/>
        <v>50000</v>
      </c>
      <c r="O30" s="59">
        <f t="shared" si="14"/>
        <v>30000</v>
      </c>
      <c r="P30" s="60">
        <f t="shared" si="14"/>
        <v>26315.626211709965</v>
      </c>
    </row>
    <row r="31" spans="1:16" ht="12.75">
      <c r="A31" s="61" t="s">
        <v>40</v>
      </c>
      <c r="B31" s="47">
        <v>7</v>
      </c>
      <c r="C31" s="48">
        <v>385</v>
      </c>
      <c r="D31" s="48">
        <v>368</v>
      </c>
      <c r="E31" s="68">
        <v>312</v>
      </c>
      <c r="F31" s="51"/>
      <c r="G31" s="52"/>
      <c r="H31" s="52">
        <v>9200</v>
      </c>
      <c r="I31" s="83">
        <v>7678</v>
      </c>
      <c r="J31" s="55">
        <f t="shared" si="13"/>
        <v>4.619565217391312</v>
      </c>
      <c r="K31" s="56">
        <f t="shared" si="15"/>
        <v>23.397435897435898</v>
      </c>
      <c r="L31" s="55">
        <f t="shared" si="16"/>
      </c>
      <c r="M31" s="57">
        <f t="shared" si="17"/>
      </c>
      <c r="N31" s="58">
        <f t="shared" si="14"/>
        <v>0</v>
      </c>
      <c r="O31" s="59">
        <f t="shared" si="14"/>
        <v>25000</v>
      </c>
      <c r="P31" s="60">
        <f t="shared" si="14"/>
        <v>24608.97435897436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13"/>
      </c>
      <c r="K32" s="78">
        <f t="shared" si="15"/>
      </c>
      <c r="L32" s="77">
        <f t="shared" si="16"/>
      </c>
      <c r="M32" s="79">
        <f t="shared" si="17"/>
      </c>
      <c r="N32" s="80"/>
      <c r="O32" s="81"/>
      <c r="P32" s="82"/>
    </row>
    <row r="33" spans="1:16" ht="12.75">
      <c r="A33" s="61" t="s">
        <v>42</v>
      </c>
      <c r="B33" s="47">
        <v>7</v>
      </c>
      <c r="C33" s="48">
        <v>1840</v>
      </c>
      <c r="D33" s="48">
        <v>1806</v>
      </c>
      <c r="E33" s="68">
        <v>2475.75</v>
      </c>
      <c r="F33" s="51">
        <v>7</v>
      </c>
      <c r="G33" s="52">
        <v>161920</v>
      </c>
      <c r="H33" s="52">
        <v>159804</v>
      </c>
      <c r="I33" s="83">
        <v>171192</v>
      </c>
      <c r="J33" s="55">
        <f t="shared" si="13"/>
        <v>1.8826135105204855</v>
      </c>
      <c r="K33" s="56">
        <f t="shared" si="15"/>
        <v>-25.679087145309495</v>
      </c>
      <c r="L33" s="55">
        <f t="shared" si="16"/>
        <v>1.324122049510649</v>
      </c>
      <c r="M33" s="57">
        <f t="shared" si="17"/>
        <v>-5.416140941165466</v>
      </c>
      <c r="N33" s="58">
        <f aca="true" t="shared" si="18" ref="N33:P36">(G33/C33)*1000</f>
        <v>88000</v>
      </c>
      <c r="O33" s="59">
        <f t="shared" si="18"/>
        <v>88485.04983388705</v>
      </c>
      <c r="P33" s="60">
        <f t="shared" si="18"/>
        <v>69147.53105119661</v>
      </c>
    </row>
    <row r="34" spans="1:16" ht="12.75">
      <c r="A34" s="61" t="s">
        <v>43</v>
      </c>
      <c r="B34" s="47">
        <v>7</v>
      </c>
      <c r="C34" s="48">
        <v>13542</v>
      </c>
      <c r="D34" s="48">
        <v>12894</v>
      </c>
      <c r="E34" s="68">
        <v>13802.5</v>
      </c>
      <c r="F34" s="51">
        <v>7</v>
      </c>
      <c r="G34" s="52">
        <v>42080</v>
      </c>
      <c r="H34" s="52">
        <v>37760</v>
      </c>
      <c r="I34" s="83">
        <v>35402.25</v>
      </c>
      <c r="J34" s="55">
        <f t="shared" si="13"/>
        <v>5.025593299208936</v>
      </c>
      <c r="K34" s="56">
        <f t="shared" si="15"/>
        <v>-1.8873392501358381</v>
      </c>
      <c r="L34" s="55">
        <f t="shared" si="16"/>
        <v>11.440677966101688</v>
      </c>
      <c r="M34" s="57">
        <f t="shared" si="17"/>
        <v>18.86250167715329</v>
      </c>
      <c r="N34" s="58">
        <f t="shared" si="18"/>
        <v>3107.369664746714</v>
      </c>
      <c r="O34" s="59">
        <f t="shared" si="18"/>
        <v>2928.4938731192806</v>
      </c>
      <c r="P34" s="60">
        <f t="shared" si="18"/>
        <v>2564.915776127513</v>
      </c>
    </row>
    <row r="35" spans="1:16" ht="12.75">
      <c r="A35" s="61" t="s">
        <v>44</v>
      </c>
      <c r="B35" s="47">
        <v>7</v>
      </c>
      <c r="C35" s="48">
        <v>61700</v>
      </c>
      <c r="D35" s="48">
        <v>58705</v>
      </c>
      <c r="E35" s="68">
        <v>62668</v>
      </c>
      <c r="F35" s="51">
        <v>7</v>
      </c>
      <c r="G35" s="52">
        <v>105015</v>
      </c>
      <c r="H35" s="52">
        <v>93895</v>
      </c>
      <c r="I35" s="83">
        <v>82314.5</v>
      </c>
      <c r="J35" s="55">
        <f t="shared" si="13"/>
        <v>5.101780086875053</v>
      </c>
      <c r="K35" s="56">
        <f t="shared" si="15"/>
        <v>-1.5446479862130502</v>
      </c>
      <c r="L35" s="55">
        <f t="shared" si="16"/>
        <v>11.843016135044465</v>
      </c>
      <c r="M35" s="57">
        <f t="shared" si="17"/>
        <v>27.57776576423352</v>
      </c>
      <c r="N35" s="58">
        <f t="shared" si="18"/>
        <v>1702.0259319286872</v>
      </c>
      <c r="O35" s="59">
        <f t="shared" si="18"/>
        <v>1599.437867302615</v>
      </c>
      <c r="P35" s="60">
        <f t="shared" si="18"/>
        <v>1313.5013084827983</v>
      </c>
    </row>
    <row r="36" spans="1:16" ht="12.75">
      <c r="A36" s="61" t="s">
        <v>45</v>
      </c>
      <c r="B36" s="47"/>
      <c r="C36" s="48">
        <v>0.01</v>
      </c>
      <c r="D36" s="48">
        <v>7</v>
      </c>
      <c r="E36" s="68">
        <v>1.5075</v>
      </c>
      <c r="F36" s="51"/>
      <c r="G36" s="52">
        <v>0.01</v>
      </c>
      <c r="H36" s="52">
        <v>19</v>
      </c>
      <c r="I36" s="83">
        <v>4.0075</v>
      </c>
      <c r="J36" s="55">
        <f t="shared" si="13"/>
        <v>-99.85714285714286</v>
      </c>
      <c r="K36" s="56">
        <f t="shared" si="15"/>
        <v>-99.33665008291874</v>
      </c>
      <c r="L36" s="55">
        <f t="shared" si="16"/>
        <v>-99.94736842105263</v>
      </c>
      <c r="M36" s="57">
        <f t="shared" si="17"/>
        <v>-99.75046787273861</v>
      </c>
      <c r="N36" s="58">
        <f t="shared" si="18"/>
        <v>1000</v>
      </c>
      <c r="O36" s="59"/>
      <c r="P36" s="60"/>
    </row>
    <row r="37" spans="1:16" ht="12.75">
      <c r="A37" s="61" t="s">
        <v>46</v>
      </c>
      <c r="B37" s="47">
        <v>6</v>
      </c>
      <c r="C37" s="48">
        <v>196</v>
      </c>
      <c r="D37" s="48">
        <v>87</v>
      </c>
      <c r="E37" s="68">
        <v>187</v>
      </c>
      <c r="F37" s="51"/>
      <c r="G37" s="52"/>
      <c r="H37" s="52">
        <v>93</v>
      </c>
      <c r="I37" s="83">
        <v>192.5</v>
      </c>
      <c r="J37" s="55">
        <f t="shared" si="13"/>
        <v>125.28735632183907</v>
      </c>
      <c r="K37" s="56">
        <f t="shared" si="15"/>
        <v>4.81283422459893</v>
      </c>
      <c r="L37" s="55">
        <f t="shared" si="16"/>
      </c>
      <c r="M37" s="57">
        <f t="shared" si="17"/>
      </c>
      <c r="N37" s="58">
        <f aca="true" t="shared" si="19" ref="N37:P38">(G37/C37)*1000</f>
        <v>0</v>
      </c>
      <c r="O37" s="59">
        <f t="shared" si="19"/>
        <v>1068.9655172413793</v>
      </c>
      <c r="P37" s="60">
        <f t="shared" si="19"/>
        <v>1029.4117647058822</v>
      </c>
    </row>
    <row r="38" spans="1:16" ht="12.75">
      <c r="A38" s="61" t="s">
        <v>47</v>
      </c>
      <c r="B38" s="47">
        <v>7</v>
      </c>
      <c r="C38" s="48">
        <v>1267</v>
      </c>
      <c r="D38" s="48">
        <v>779</v>
      </c>
      <c r="E38" s="68">
        <v>109.7525</v>
      </c>
      <c r="F38" s="51">
        <v>7</v>
      </c>
      <c r="G38" s="52">
        <v>2914</v>
      </c>
      <c r="H38" s="52">
        <v>822</v>
      </c>
      <c r="I38" s="83">
        <v>114.2525</v>
      </c>
      <c r="J38" s="55">
        <f t="shared" si="13"/>
        <v>62.64441591784339</v>
      </c>
      <c r="K38" s="56">
        <f t="shared" si="15"/>
        <v>1054.4156169563337</v>
      </c>
      <c r="L38" s="55">
        <f t="shared" si="16"/>
        <v>254.50121654501214</v>
      </c>
      <c r="M38" s="57">
        <f t="shared" si="17"/>
        <v>2450.4912365156124</v>
      </c>
      <c r="N38" s="58">
        <f t="shared" si="19"/>
        <v>2299.9210734017365</v>
      </c>
      <c r="O38" s="59">
        <f t="shared" si="19"/>
        <v>1055.198973042362</v>
      </c>
      <c r="P38" s="60">
        <f t="shared" si="19"/>
        <v>1041.00134393294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3"/>
      </c>
      <c r="K39" s="56">
        <f t="shared" si="15"/>
      </c>
      <c r="L39" s="55">
        <f t="shared" si="16"/>
      </c>
      <c r="M39" s="57">
        <f t="shared" si="17"/>
      </c>
      <c r="N39" s="58">
        <f>(G39/C39)*1000</f>
        <v>0</v>
      </c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3"/>
      </c>
      <c r="K40" s="78">
        <f t="shared" si="15"/>
      </c>
      <c r="L40" s="77">
        <f t="shared" si="16"/>
      </c>
      <c r="M40" s="79">
        <f t="shared" si="17"/>
      </c>
      <c r="N40" s="80"/>
      <c r="O40" s="81"/>
      <c r="P40" s="82"/>
    </row>
    <row r="41" spans="1:16" ht="12.75">
      <c r="A41" s="61" t="s">
        <v>50</v>
      </c>
      <c r="B41" s="47">
        <v>5</v>
      </c>
      <c r="C41" s="48">
        <v>300</v>
      </c>
      <c r="D41" s="48">
        <v>300</v>
      </c>
      <c r="E41" s="68">
        <v>232.25</v>
      </c>
      <c r="F41" s="51">
        <v>7</v>
      </c>
      <c r="G41" s="52">
        <v>4425</v>
      </c>
      <c r="H41" s="52">
        <v>8100</v>
      </c>
      <c r="I41" s="83">
        <v>6709</v>
      </c>
      <c r="J41" s="55">
        <f t="shared" si="13"/>
        <v>0</v>
      </c>
      <c r="K41" s="56">
        <f t="shared" si="15"/>
        <v>29.17115177610333</v>
      </c>
      <c r="L41" s="55">
        <f t="shared" si="16"/>
        <v>-45.370370370370374</v>
      </c>
      <c r="M41" s="57">
        <f t="shared" si="17"/>
        <v>-34.04382173200179</v>
      </c>
      <c r="N41" s="58">
        <f aca="true" t="shared" si="20" ref="N41:P43">(G41/C41)*1000</f>
        <v>14750</v>
      </c>
      <c r="O41" s="59">
        <f t="shared" si="20"/>
        <v>27000</v>
      </c>
      <c r="P41" s="60">
        <f t="shared" si="20"/>
        <v>28886.97524219591</v>
      </c>
    </row>
    <row r="42" spans="1:16" ht="12.75">
      <c r="A42" s="61" t="s">
        <v>51</v>
      </c>
      <c r="B42" s="47">
        <v>3</v>
      </c>
      <c r="C42" s="48">
        <v>1717</v>
      </c>
      <c r="D42" s="48">
        <v>1717</v>
      </c>
      <c r="E42" s="68">
        <v>1441.25</v>
      </c>
      <c r="F42" s="51">
        <v>5</v>
      </c>
      <c r="G42" s="52">
        <v>77265</v>
      </c>
      <c r="H42" s="52">
        <v>66960</v>
      </c>
      <c r="I42" s="83">
        <v>60316</v>
      </c>
      <c r="J42" s="55">
        <f t="shared" si="13"/>
        <v>0</v>
      </c>
      <c r="K42" s="56">
        <f t="shared" si="15"/>
        <v>19.132697311361667</v>
      </c>
      <c r="L42" s="55">
        <f t="shared" si="16"/>
        <v>15.389784946236546</v>
      </c>
      <c r="M42" s="57">
        <f t="shared" si="17"/>
        <v>28.100338218714768</v>
      </c>
      <c r="N42" s="58">
        <f t="shared" si="20"/>
        <v>45000</v>
      </c>
      <c r="O42" s="59">
        <f t="shared" si="20"/>
        <v>38998.252766453115</v>
      </c>
      <c r="P42" s="60">
        <f t="shared" si="20"/>
        <v>41849.78317432784</v>
      </c>
    </row>
    <row r="43" spans="1:16" ht="12.75">
      <c r="A43" s="61" t="s">
        <v>52</v>
      </c>
      <c r="B43" s="47">
        <v>2</v>
      </c>
      <c r="C43" s="48">
        <v>11</v>
      </c>
      <c r="D43" s="48">
        <v>10</v>
      </c>
      <c r="E43" s="68">
        <v>19</v>
      </c>
      <c r="F43" s="51">
        <v>5</v>
      </c>
      <c r="G43" s="52">
        <v>61</v>
      </c>
      <c r="H43" s="52">
        <v>38</v>
      </c>
      <c r="I43" s="83">
        <v>189</v>
      </c>
      <c r="J43" s="55">
        <f t="shared" si="13"/>
        <v>10.000000000000014</v>
      </c>
      <c r="K43" s="56">
        <f t="shared" si="15"/>
        <v>-42.10526315789473</v>
      </c>
      <c r="L43" s="55">
        <f t="shared" si="16"/>
        <v>60.5263157894737</v>
      </c>
      <c r="M43" s="57">
        <f t="shared" si="17"/>
        <v>-67.72486772486772</v>
      </c>
      <c r="N43" s="58">
        <f t="shared" si="20"/>
        <v>5545.454545454546</v>
      </c>
      <c r="O43" s="59">
        <f t="shared" si="20"/>
        <v>3800</v>
      </c>
      <c r="P43" s="60">
        <f t="shared" si="20"/>
        <v>9947.368421052632</v>
      </c>
    </row>
    <row r="44" spans="1:16" s="85" customFormat="1" ht="15">
      <c r="A44" s="70" t="s">
        <v>142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114</v>
      </c>
      <c r="E45" s="68">
        <v>118</v>
      </c>
      <c r="F45" s="51"/>
      <c r="G45" s="52"/>
      <c r="H45" s="52">
        <v>6604</v>
      </c>
      <c r="I45" s="83">
        <v>5981</v>
      </c>
      <c r="J45" s="55">
        <f aca="true" t="shared" si="21" ref="J45:J88">IF(OR(D45=0,C45=0,D45&lt;1),"",C45/D45*100-100)</f>
      </c>
      <c r="K45" s="56">
        <f aca="true" t="shared" si="22" ref="K45:K88">IF(OR(E45=0,C45=0,E45&lt;1),"",C45/E45*100-100)</f>
      </c>
      <c r="L45" s="55">
        <f aca="true" t="shared" si="23" ref="L45:L88">IF(OR(H45=0,G45=0,H45&lt;1),"",G45/H45*100-100)</f>
      </c>
      <c r="M45" s="57">
        <f aca="true" t="shared" si="24" ref="M45:M88">IF(OR(I45=0,G45=0,I45&lt;1),"",G45/I45*100-100)</f>
      </c>
      <c r="N45" s="58"/>
      <c r="O45" s="59">
        <f aca="true" t="shared" si="25" ref="O45:O51">(H45/D45)*1000</f>
        <v>57929.824561403504</v>
      </c>
      <c r="P45" s="60">
        <f aca="true" t="shared" si="26" ref="P45:P51">(I45/E45)*1000</f>
        <v>50686.4406779661</v>
      </c>
    </row>
    <row r="46" spans="1:16" ht="12.75">
      <c r="A46" s="61" t="s">
        <v>55</v>
      </c>
      <c r="B46" s="47">
        <v>7</v>
      </c>
      <c r="C46" s="48">
        <v>340</v>
      </c>
      <c r="D46" s="48">
        <v>340</v>
      </c>
      <c r="E46" s="68">
        <v>531.25</v>
      </c>
      <c r="F46" s="51"/>
      <c r="G46" s="52"/>
      <c r="H46" s="52">
        <v>17250</v>
      </c>
      <c r="I46" s="83">
        <v>18394.5</v>
      </c>
      <c r="J46" s="55">
        <f t="shared" si="21"/>
        <v>0</v>
      </c>
      <c r="K46" s="56">
        <f t="shared" si="22"/>
        <v>-36</v>
      </c>
      <c r="L46" s="55">
        <f t="shared" si="23"/>
      </c>
      <c r="M46" s="57">
        <f t="shared" si="24"/>
      </c>
      <c r="N46" s="58">
        <f aca="true" t="shared" si="27" ref="N45:N62">(G46/C46)*1000</f>
        <v>0</v>
      </c>
      <c r="O46" s="59">
        <f t="shared" si="25"/>
        <v>50735.294117647056</v>
      </c>
      <c r="P46" s="60">
        <f t="shared" si="26"/>
        <v>34624.94117647059</v>
      </c>
    </row>
    <row r="47" spans="1:16" ht="12.75">
      <c r="A47" s="61" t="s">
        <v>56</v>
      </c>
      <c r="B47" s="47">
        <v>7</v>
      </c>
      <c r="C47" s="48">
        <v>403</v>
      </c>
      <c r="D47" s="48">
        <v>333</v>
      </c>
      <c r="E47" s="68">
        <v>322.75</v>
      </c>
      <c r="F47" s="51">
        <v>7</v>
      </c>
      <c r="G47" s="52">
        <v>971</v>
      </c>
      <c r="H47" s="52">
        <v>1813</v>
      </c>
      <c r="I47" s="83">
        <v>1280.75</v>
      </c>
      <c r="J47" s="55">
        <f t="shared" si="21"/>
        <v>21.021021021021014</v>
      </c>
      <c r="K47" s="56">
        <f t="shared" si="22"/>
        <v>24.86444616576297</v>
      </c>
      <c r="L47" s="55">
        <f t="shared" si="23"/>
        <v>-46.442360728075016</v>
      </c>
      <c r="M47" s="57">
        <f t="shared" si="24"/>
        <v>-24.1850478235409</v>
      </c>
      <c r="N47" s="58">
        <f t="shared" si="27"/>
        <v>2409.4292803970225</v>
      </c>
      <c r="O47" s="59">
        <f t="shared" si="25"/>
        <v>5444.444444444444</v>
      </c>
      <c r="P47" s="60">
        <f t="shared" si="26"/>
        <v>3968.2416731216113</v>
      </c>
    </row>
    <row r="48" spans="1:16" ht="12.75">
      <c r="A48" s="61" t="s">
        <v>57</v>
      </c>
      <c r="B48" s="47">
        <v>7</v>
      </c>
      <c r="C48" s="48">
        <v>14</v>
      </c>
      <c r="D48" s="48">
        <v>7</v>
      </c>
      <c r="E48" s="68">
        <v>10.5</v>
      </c>
      <c r="F48" s="51"/>
      <c r="G48" s="52"/>
      <c r="H48" s="52">
        <v>490</v>
      </c>
      <c r="I48" s="83">
        <v>366</v>
      </c>
      <c r="J48" s="55">
        <f t="shared" si="21"/>
        <v>100</v>
      </c>
      <c r="K48" s="56">
        <f t="shared" si="22"/>
        <v>33.333333333333314</v>
      </c>
      <c r="L48" s="55">
        <f t="shared" si="23"/>
      </c>
      <c r="M48" s="57">
        <f t="shared" si="24"/>
      </c>
      <c r="N48" s="58">
        <f t="shared" si="27"/>
        <v>0</v>
      </c>
      <c r="O48" s="59">
        <f t="shared" si="25"/>
        <v>70000</v>
      </c>
      <c r="P48" s="60">
        <f t="shared" si="26"/>
        <v>34857.142857142855</v>
      </c>
    </row>
    <row r="49" spans="1:16" ht="12.75">
      <c r="A49" s="64" t="s">
        <v>58</v>
      </c>
      <c r="B49" s="47">
        <v>5</v>
      </c>
      <c r="C49" s="48">
        <v>80</v>
      </c>
      <c r="D49" s="48">
        <v>80</v>
      </c>
      <c r="E49" s="68">
        <v>104.5</v>
      </c>
      <c r="F49" s="51">
        <v>5</v>
      </c>
      <c r="G49" s="52">
        <v>2080</v>
      </c>
      <c r="H49" s="52">
        <v>3085</v>
      </c>
      <c r="I49" s="83">
        <v>4300.75</v>
      </c>
      <c r="J49" s="55">
        <f t="shared" si="21"/>
        <v>0</v>
      </c>
      <c r="K49" s="56">
        <f t="shared" si="22"/>
        <v>-23.444976076555022</v>
      </c>
      <c r="L49" s="55">
        <f t="shared" si="23"/>
        <v>-32.57698541329012</v>
      </c>
      <c r="M49" s="57">
        <f t="shared" si="24"/>
        <v>-51.63634249840145</v>
      </c>
      <c r="N49" s="58">
        <f t="shared" si="27"/>
        <v>26000</v>
      </c>
      <c r="O49" s="59">
        <f t="shared" si="25"/>
        <v>38562.5</v>
      </c>
      <c r="P49" s="60">
        <f t="shared" si="26"/>
        <v>41155.5023923445</v>
      </c>
    </row>
    <row r="50" spans="1:16" ht="12.75">
      <c r="A50" s="64" t="s">
        <v>59</v>
      </c>
      <c r="B50" s="47">
        <v>6</v>
      </c>
      <c r="C50" s="48">
        <v>6</v>
      </c>
      <c r="D50" s="48">
        <v>6</v>
      </c>
      <c r="E50" s="68">
        <v>6.5</v>
      </c>
      <c r="F50" s="51"/>
      <c r="G50" s="52"/>
      <c r="H50" s="52">
        <v>90</v>
      </c>
      <c r="I50" s="83">
        <v>177.25</v>
      </c>
      <c r="J50" s="55">
        <f t="shared" si="21"/>
        <v>0</v>
      </c>
      <c r="K50" s="56">
        <f t="shared" si="22"/>
        <v>-7.692307692307693</v>
      </c>
      <c r="L50" s="55">
        <f t="shared" si="23"/>
      </c>
      <c r="M50" s="57">
        <f t="shared" si="24"/>
      </c>
      <c r="N50" s="58">
        <f t="shared" si="27"/>
        <v>0</v>
      </c>
      <c r="O50" s="59">
        <f t="shared" si="25"/>
        <v>15000</v>
      </c>
      <c r="P50" s="60">
        <f t="shared" si="26"/>
        <v>27269.23076923077</v>
      </c>
    </row>
    <row r="51" spans="1:16" ht="12.75">
      <c r="A51" s="64" t="s">
        <v>60</v>
      </c>
      <c r="B51" s="47">
        <v>7</v>
      </c>
      <c r="C51" s="48">
        <v>50</v>
      </c>
      <c r="D51" s="48">
        <v>50</v>
      </c>
      <c r="E51" s="68">
        <v>25.75</v>
      </c>
      <c r="F51" s="51">
        <v>6</v>
      </c>
      <c r="G51" s="52">
        <v>800</v>
      </c>
      <c r="H51" s="52">
        <v>900</v>
      </c>
      <c r="I51" s="83">
        <v>461</v>
      </c>
      <c r="J51" s="55">
        <f t="shared" si="21"/>
        <v>0</v>
      </c>
      <c r="K51" s="56">
        <f t="shared" si="22"/>
        <v>94.17475728155341</v>
      </c>
      <c r="L51" s="55">
        <f t="shared" si="23"/>
        <v>-11.111111111111114</v>
      </c>
      <c r="M51" s="57">
        <f t="shared" si="24"/>
        <v>73.5357917570499</v>
      </c>
      <c r="N51" s="58">
        <f t="shared" si="27"/>
        <v>16000</v>
      </c>
      <c r="O51" s="59">
        <f t="shared" si="25"/>
        <v>18000</v>
      </c>
      <c r="P51" s="60">
        <f t="shared" si="26"/>
        <v>17902.912621359224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21"/>
      </c>
      <c r="K52" s="56">
        <f t="shared" si="22"/>
      </c>
      <c r="L52" s="55">
        <f t="shared" si="23"/>
      </c>
      <c r="M52" s="57">
        <f t="shared" si="24"/>
      </c>
      <c r="N52" s="58">
        <f t="shared" si="27"/>
        <v>0</v>
      </c>
      <c r="O52" s="59"/>
      <c r="P52" s="60"/>
    </row>
    <row r="53" spans="1:16" ht="12.75">
      <c r="A53" s="61" t="s">
        <v>62</v>
      </c>
      <c r="B53" s="47">
        <v>4</v>
      </c>
      <c r="C53" s="48">
        <v>160</v>
      </c>
      <c r="D53" s="48">
        <v>163</v>
      </c>
      <c r="E53" s="68">
        <v>185.75</v>
      </c>
      <c r="F53" s="51">
        <v>7</v>
      </c>
      <c r="G53" s="52">
        <v>6400</v>
      </c>
      <c r="H53" s="53">
        <v>6248</v>
      </c>
      <c r="I53" s="86">
        <v>5102.25</v>
      </c>
      <c r="J53" s="55">
        <f t="shared" si="21"/>
        <v>-1.8404907975460105</v>
      </c>
      <c r="K53" s="56">
        <f t="shared" si="22"/>
        <v>-13.862718707940786</v>
      </c>
      <c r="L53" s="55">
        <f t="shared" si="23"/>
        <v>2.432778489116515</v>
      </c>
      <c r="M53" s="57">
        <f t="shared" si="24"/>
        <v>25.43485717085599</v>
      </c>
      <c r="N53" s="58">
        <f t="shared" si="27"/>
        <v>40000</v>
      </c>
      <c r="O53" s="59">
        <f aca="true" t="shared" si="28" ref="O53:O61">(H53/D53)*1000</f>
        <v>38331.288343558284</v>
      </c>
      <c r="P53" s="60">
        <f aca="true" t="shared" si="29" ref="P53:P61">(I53/E53)*1000</f>
        <v>27468.371467025572</v>
      </c>
    </row>
    <row r="54" spans="1:16" ht="12.75" customHeight="1">
      <c r="A54" s="61" t="s">
        <v>63</v>
      </c>
      <c r="B54" s="47">
        <v>4</v>
      </c>
      <c r="C54" s="48">
        <v>195</v>
      </c>
      <c r="D54" s="48">
        <v>210</v>
      </c>
      <c r="E54" s="68">
        <v>271.75</v>
      </c>
      <c r="F54" s="51">
        <v>7</v>
      </c>
      <c r="G54" s="52">
        <v>6100</v>
      </c>
      <c r="H54" s="53">
        <v>6121</v>
      </c>
      <c r="I54" s="83">
        <v>6936.5</v>
      </c>
      <c r="J54" s="55">
        <f t="shared" si="21"/>
        <v>-7.142857142857139</v>
      </c>
      <c r="K54" s="56">
        <f t="shared" si="22"/>
        <v>-28.242870285188587</v>
      </c>
      <c r="L54" s="55">
        <f t="shared" si="23"/>
        <v>-0.3430811958830162</v>
      </c>
      <c r="M54" s="57">
        <f t="shared" si="24"/>
        <v>-12.059395948965616</v>
      </c>
      <c r="N54" s="58">
        <f t="shared" si="27"/>
        <v>31282.05128205128</v>
      </c>
      <c r="O54" s="59">
        <f t="shared" si="28"/>
        <v>29147.61904761905</v>
      </c>
      <c r="P54" s="60">
        <f t="shared" si="29"/>
        <v>25525.29898804048</v>
      </c>
    </row>
    <row r="55" spans="1:16" ht="12.75" customHeight="1">
      <c r="A55" s="61" t="s">
        <v>64</v>
      </c>
      <c r="B55" s="47">
        <v>5</v>
      </c>
      <c r="C55" s="48">
        <v>70</v>
      </c>
      <c r="D55" s="48">
        <v>68</v>
      </c>
      <c r="E55" s="68">
        <v>37.5</v>
      </c>
      <c r="F55" s="51"/>
      <c r="G55" s="52"/>
      <c r="H55" s="53">
        <v>3128</v>
      </c>
      <c r="I55" s="83">
        <v>1207.25</v>
      </c>
      <c r="J55" s="55">
        <f t="shared" si="21"/>
        <v>2.941176470588232</v>
      </c>
      <c r="K55" s="56">
        <f t="shared" si="22"/>
        <v>86.66666666666666</v>
      </c>
      <c r="L55" s="55">
        <f t="shared" si="23"/>
      </c>
      <c r="M55" s="57">
        <f t="shared" si="24"/>
      </c>
      <c r="N55" s="58">
        <f t="shared" si="27"/>
        <v>0</v>
      </c>
      <c r="O55" s="59">
        <f t="shared" si="28"/>
        <v>46000</v>
      </c>
      <c r="P55" s="60">
        <f t="shared" si="29"/>
        <v>32193.333333333336</v>
      </c>
    </row>
    <row r="56" spans="1:16" ht="12.75">
      <c r="A56" s="17" t="s">
        <v>65</v>
      </c>
      <c r="B56" s="47">
        <v>5</v>
      </c>
      <c r="C56" s="48">
        <v>205</v>
      </c>
      <c r="D56" s="49">
        <f>IF(OR(D57=0,D58=0),"",SUM(D57:D58))</f>
        <v>205</v>
      </c>
      <c r="E56" s="50">
        <f>IF(OR(E57=0,E58=0),"",SUM(E57:E58))</f>
        <v>202.75</v>
      </c>
      <c r="F56" s="51">
        <v>7</v>
      </c>
      <c r="G56" s="52">
        <f>IF(OR(G57=0,G58=0),"",SUM(G57:G58))</f>
        <v>6105</v>
      </c>
      <c r="H56" s="53">
        <f>IF(OR(H57=0,H58=0),"",SUM(H57:H58))</f>
        <v>9105</v>
      </c>
      <c r="I56" s="87">
        <v>9044</v>
      </c>
      <c r="J56" s="55">
        <f t="shared" si="21"/>
        <v>0</v>
      </c>
      <c r="K56" s="56">
        <f t="shared" si="22"/>
        <v>1.109741060419239</v>
      </c>
      <c r="L56" s="55">
        <f t="shared" si="23"/>
        <v>-32.948929159802304</v>
      </c>
      <c r="M56" s="57">
        <f t="shared" si="24"/>
        <v>-32.49668288367978</v>
      </c>
      <c r="N56" s="58">
        <f t="shared" si="27"/>
        <v>29780.48780487805</v>
      </c>
      <c r="O56" s="59">
        <f t="shared" si="28"/>
        <v>44414.634146341465</v>
      </c>
      <c r="P56" s="60">
        <f t="shared" si="29"/>
        <v>44606.65844636252</v>
      </c>
    </row>
    <row r="57" spans="1:16" ht="12.75">
      <c r="A57" s="61" t="s">
        <v>66</v>
      </c>
      <c r="B57" s="47">
        <v>5</v>
      </c>
      <c r="C57" s="48">
        <v>25</v>
      </c>
      <c r="D57" s="48">
        <v>25</v>
      </c>
      <c r="E57" s="68">
        <v>21</v>
      </c>
      <c r="F57" s="51">
        <v>7</v>
      </c>
      <c r="G57" s="52">
        <v>980</v>
      </c>
      <c r="H57" s="53">
        <v>980</v>
      </c>
      <c r="I57" s="83">
        <v>980</v>
      </c>
      <c r="J57" s="55">
        <f t="shared" si="21"/>
        <v>0</v>
      </c>
      <c r="K57" s="56">
        <f t="shared" si="22"/>
        <v>19.04761904761905</v>
      </c>
      <c r="L57" s="55">
        <f t="shared" si="23"/>
        <v>0</v>
      </c>
      <c r="M57" s="57">
        <f t="shared" si="24"/>
        <v>0</v>
      </c>
      <c r="N57" s="58">
        <f t="shared" si="27"/>
        <v>39200</v>
      </c>
      <c r="O57" s="59">
        <f t="shared" si="28"/>
        <v>39200</v>
      </c>
      <c r="P57" s="60">
        <f t="shared" si="29"/>
        <v>46666.666666666664</v>
      </c>
    </row>
    <row r="58" spans="1:16" ht="12.75">
      <c r="A58" s="61" t="s">
        <v>67</v>
      </c>
      <c r="B58" s="47">
        <v>5</v>
      </c>
      <c r="C58" s="48">
        <v>180</v>
      </c>
      <c r="D58" s="48">
        <v>180</v>
      </c>
      <c r="E58" s="68">
        <v>181.75</v>
      </c>
      <c r="F58" s="51">
        <v>7</v>
      </c>
      <c r="G58" s="52">
        <v>5125</v>
      </c>
      <c r="H58" s="53">
        <v>8125</v>
      </c>
      <c r="I58" s="83">
        <v>7944.25</v>
      </c>
      <c r="J58" s="55">
        <f t="shared" si="21"/>
        <v>0</v>
      </c>
      <c r="K58" s="56">
        <f t="shared" si="22"/>
        <v>-0.9628610729023421</v>
      </c>
      <c r="L58" s="55">
        <f t="shared" si="23"/>
        <v>-36.92307692307693</v>
      </c>
      <c r="M58" s="57">
        <f t="shared" si="24"/>
        <v>-35.487931522799514</v>
      </c>
      <c r="N58" s="58">
        <f t="shared" si="27"/>
        <v>28472.222222222223</v>
      </c>
      <c r="O58" s="59">
        <f t="shared" si="28"/>
        <v>45138.88888888888</v>
      </c>
      <c r="P58" s="60">
        <f t="shared" si="29"/>
        <v>43709.766162310865</v>
      </c>
    </row>
    <row r="59" spans="1:16" ht="12.75">
      <c r="A59" s="17" t="s">
        <v>68</v>
      </c>
      <c r="B59" s="47">
        <v>3</v>
      </c>
      <c r="C59" s="48">
        <f>IF(OR(C60=0,C61=0),"",SUM(C60:C61))</f>
        <v>81</v>
      </c>
      <c r="D59" s="49">
        <f>IF(OR(D60=0,D61=0),"",SUM(D60:D61))</f>
        <v>81</v>
      </c>
      <c r="E59" s="50">
        <f>IF(OR(E60=0,E61=0),"",SUM(E60:E61))</f>
        <v>88</v>
      </c>
      <c r="F59" s="51">
        <v>6</v>
      </c>
      <c r="G59" s="88">
        <f>IF(OR(G60=0,G61=0),"",SUM(G60:G61))</f>
        <v>2860</v>
      </c>
      <c r="H59" s="89">
        <f>IF(OR(H60=0,H61=0),"",SUM(H60:H61))</f>
        <v>2860</v>
      </c>
      <c r="I59" s="90">
        <f>IF(OR(I60=0,I61=0),"",SUM(I60:I61))</f>
        <v>3448.75</v>
      </c>
      <c r="J59" s="55">
        <f t="shared" si="21"/>
        <v>0</v>
      </c>
      <c r="K59" s="56">
        <f t="shared" si="22"/>
        <v>-7.954545454545453</v>
      </c>
      <c r="L59" s="55">
        <f t="shared" si="23"/>
        <v>0</v>
      </c>
      <c r="M59" s="57">
        <f t="shared" si="24"/>
        <v>-17.071402682131207</v>
      </c>
      <c r="N59" s="58">
        <f t="shared" si="27"/>
        <v>35308.64197530864</v>
      </c>
      <c r="O59" s="59">
        <f t="shared" si="28"/>
        <v>35308.64197530864</v>
      </c>
      <c r="P59" s="60">
        <f t="shared" si="29"/>
        <v>39190.340909090904</v>
      </c>
    </row>
    <row r="60" spans="1:16" ht="12.75">
      <c r="A60" s="61" t="s">
        <v>69</v>
      </c>
      <c r="B60" s="47">
        <v>3</v>
      </c>
      <c r="C60" s="48">
        <v>10</v>
      </c>
      <c r="D60" s="49">
        <v>10</v>
      </c>
      <c r="E60" s="62">
        <v>14.5</v>
      </c>
      <c r="F60" s="51">
        <v>6</v>
      </c>
      <c r="G60" s="52">
        <v>600</v>
      </c>
      <c r="H60" s="53">
        <v>600</v>
      </c>
      <c r="I60" s="83">
        <v>819.25</v>
      </c>
      <c r="J60" s="55">
        <f t="shared" si="21"/>
        <v>0</v>
      </c>
      <c r="K60" s="56">
        <f t="shared" si="22"/>
        <v>-31.034482758620683</v>
      </c>
      <c r="L60" s="55">
        <f t="shared" si="23"/>
        <v>0</v>
      </c>
      <c r="M60" s="57">
        <f t="shared" si="24"/>
        <v>-26.7622825755264</v>
      </c>
      <c r="N60" s="58">
        <f t="shared" si="27"/>
        <v>60000</v>
      </c>
      <c r="O60" s="59">
        <f t="shared" si="28"/>
        <v>60000</v>
      </c>
      <c r="P60" s="60">
        <f t="shared" si="29"/>
        <v>56500</v>
      </c>
    </row>
    <row r="61" spans="1:16" ht="12.75">
      <c r="A61" s="61" t="s">
        <v>70</v>
      </c>
      <c r="B61" s="47">
        <v>3</v>
      </c>
      <c r="C61" s="48">
        <v>71</v>
      </c>
      <c r="D61" s="49">
        <v>71</v>
      </c>
      <c r="E61" s="62">
        <v>73.5</v>
      </c>
      <c r="F61" s="51">
        <v>6</v>
      </c>
      <c r="G61" s="52">
        <v>2260</v>
      </c>
      <c r="H61" s="53">
        <v>2260</v>
      </c>
      <c r="I61" s="83">
        <v>2629.5</v>
      </c>
      <c r="J61" s="55">
        <f t="shared" si="21"/>
        <v>0</v>
      </c>
      <c r="K61" s="56">
        <f t="shared" si="22"/>
        <v>-3.4013605442176953</v>
      </c>
      <c r="L61" s="55">
        <f t="shared" si="23"/>
        <v>0</v>
      </c>
      <c r="M61" s="57">
        <f t="shared" si="24"/>
        <v>-14.052101159916333</v>
      </c>
      <c r="N61" s="58">
        <f t="shared" si="27"/>
        <v>31830.985915492955</v>
      </c>
      <c r="O61" s="59">
        <f t="shared" si="28"/>
        <v>31830.985915492955</v>
      </c>
      <c r="P61" s="60">
        <f t="shared" si="29"/>
        <v>35775.510204081635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21"/>
      </c>
      <c r="K62" s="56">
        <f t="shared" si="22"/>
      </c>
      <c r="L62" s="55">
        <f t="shared" si="23"/>
      </c>
      <c r="M62" s="57">
        <f t="shared" si="24"/>
      </c>
      <c r="N62" s="58">
        <f t="shared" si="27"/>
        <v>1000</v>
      </c>
      <c r="O62" s="59"/>
      <c r="P62" s="60"/>
    </row>
    <row r="63" spans="1:16" ht="12.75">
      <c r="A63" s="17" t="s">
        <v>72</v>
      </c>
      <c r="B63" s="47">
        <v>4</v>
      </c>
      <c r="C63" s="48">
        <f>IF(OR(C64=0,C65=0),"",SUM(C64:C65))</f>
        <v>155</v>
      </c>
      <c r="D63" s="49">
        <f>IF(OR(D64=0,D65=0),"",SUM(D64:D65))</f>
        <v>155</v>
      </c>
      <c r="E63" s="50">
        <f>IF(OR(E64=0,E65=0),"",SUM(E64:E65))</f>
        <v>266.75</v>
      </c>
      <c r="F63" s="51">
        <v>6</v>
      </c>
      <c r="G63" s="52">
        <f>IF(OR(G64=0,G65=0),"",SUM(G64:G65))</f>
        <v>4650</v>
      </c>
      <c r="H63" s="53">
        <f>IF(OR(H64=0,H65=0),"",SUM(H64:H65))</f>
        <v>4600</v>
      </c>
      <c r="I63" s="87">
        <f>IF(OR(I64=0,I65=0),"",SUM(I64:I65))</f>
        <v>8306.125</v>
      </c>
      <c r="J63" s="55">
        <f t="shared" si="21"/>
        <v>0</v>
      </c>
      <c r="K63" s="56">
        <f t="shared" si="22"/>
        <v>-41.89315838800375</v>
      </c>
      <c r="L63" s="55">
        <f t="shared" si="23"/>
        <v>1.0869565217391397</v>
      </c>
      <c r="M63" s="57">
        <f t="shared" si="24"/>
        <v>-44.01721621092868</v>
      </c>
      <c r="N63" s="58">
        <f aca="true" t="shared" si="30" ref="N63:N82">(G63/C63)*1000</f>
        <v>30000</v>
      </c>
      <c r="O63" s="59">
        <f aca="true" t="shared" si="31" ref="O63:O86">(H63/D63)*1000</f>
        <v>29677.41935483871</v>
      </c>
      <c r="P63" s="60">
        <f aca="true" t="shared" si="32" ref="P63:P86">(I63/E63)*1000</f>
        <v>31138.238050609187</v>
      </c>
    </row>
    <row r="64" spans="1:16" ht="12.75">
      <c r="A64" s="61" t="s">
        <v>73</v>
      </c>
      <c r="B64" s="47">
        <v>4</v>
      </c>
      <c r="C64" s="48">
        <v>135</v>
      </c>
      <c r="D64" s="49">
        <v>135</v>
      </c>
      <c r="E64" s="62">
        <v>247.75</v>
      </c>
      <c r="F64" s="51">
        <v>6</v>
      </c>
      <c r="G64" s="52">
        <v>3650</v>
      </c>
      <c r="H64" s="53">
        <v>3600</v>
      </c>
      <c r="I64" s="83">
        <v>7408.75</v>
      </c>
      <c r="J64" s="55">
        <f t="shared" si="21"/>
        <v>0</v>
      </c>
      <c r="K64" s="56">
        <f t="shared" si="22"/>
        <v>-45.5095862764884</v>
      </c>
      <c r="L64" s="55">
        <f t="shared" si="23"/>
        <v>1.3888888888888857</v>
      </c>
      <c r="M64" s="57">
        <f t="shared" si="24"/>
        <v>-50.73392947528261</v>
      </c>
      <c r="N64" s="58">
        <f t="shared" si="30"/>
        <v>27037.037037037036</v>
      </c>
      <c r="O64" s="59">
        <f t="shared" si="31"/>
        <v>26666.666666666668</v>
      </c>
      <c r="P64" s="60">
        <f t="shared" si="32"/>
        <v>29904.137235116046</v>
      </c>
    </row>
    <row r="65" spans="1:16" ht="12.75">
      <c r="A65" s="61" t="s">
        <v>74</v>
      </c>
      <c r="B65" s="47">
        <v>4</v>
      </c>
      <c r="C65" s="48">
        <v>20</v>
      </c>
      <c r="D65" s="49">
        <v>20</v>
      </c>
      <c r="E65" s="62">
        <v>19</v>
      </c>
      <c r="F65" s="51">
        <v>6</v>
      </c>
      <c r="G65" s="52">
        <v>1000</v>
      </c>
      <c r="H65" s="53">
        <v>1000</v>
      </c>
      <c r="I65" s="83">
        <v>897.375</v>
      </c>
      <c r="J65" s="55">
        <f t="shared" si="21"/>
        <v>0</v>
      </c>
      <c r="K65" s="56">
        <f t="shared" si="22"/>
        <v>5.263157894736835</v>
      </c>
      <c r="L65" s="55">
        <f t="shared" si="23"/>
        <v>0</v>
      </c>
      <c r="M65" s="57">
        <f t="shared" si="24"/>
        <v>11.436133166179133</v>
      </c>
      <c r="N65" s="58">
        <f t="shared" si="30"/>
        <v>50000</v>
      </c>
      <c r="O65" s="59">
        <f t="shared" si="31"/>
        <v>50000</v>
      </c>
      <c r="P65" s="60">
        <f t="shared" si="32"/>
        <v>47230.26315789474</v>
      </c>
    </row>
    <row r="66" spans="1:16" ht="12.75">
      <c r="A66" s="17" t="s">
        <v>75</v>
      </c>
      <c r="B66" s="47">
        <v>7</v>
      </c>
      <c r="C66" s="91">
        <f>IF(OR(C67=0,C68=0,C69=0),"",SUM(C67:C69))</f>
        <v>1754</v>
      </c>
      <c r="D66" s="92">
        <f>IF(OR(D67=0,D68=0,D69=0),"",SUM(D67:D69))</f>
        <v>1754</v>
      </c>
      <c r="E66" s="93">
        <v>1151</v>
      </c>
      <c r="F66" s="51"/>
      <c r="G66" s="94">
        <f>IF(OR(G67=0,G68=0,G69=0),"",SUM(G67:G69))</f>
      </c>
      <c r="H66" s="94">
        <f>IF(OR(H67=0,H68=0,H69=0),"",SUM(H67:H69))</f>
        <v>50962</v>
      </c>
      <c r="I66" s="95">
        <v>42794</v>
      </c>
      <c r="J66" s="55">
        <f t="shared" si="21"/>
        <v>0</v>
      </c>
      <c r="K66" s="56">
        <f t="shared" si="22"/>
        <v>52.38922675933969</v>
      </c>
      <c r="L66" s="55"/>
      <c r="M66" s="57"/>
      <c r="N66" s="58"/>
      <c r="O66" s="59">
        <f t="shared" si="31"/>
        <v>29054.732041049032</v>
      </c>
      <c r="P66" s="60">
        <f t="shared" si="32"/>
        <v>37179.84361424848</v>
      </c>
    </row>
    <row r="67" spans="1:16" ht="12.75">
      <c r="A67" s="61" t="s">
        <v>76</v>
      </c>
      <c r="B67" s="96">
        <v>5</v>
      </c>
      <c r="C67" s="48">
        <v>385</v>
      </c>
      <c r="D67" s="49">
        <v>385</v>
      </c>
      <c r="E67" s="62">
        <v>402.5</v>
      </c>
      <c r="F67" s="51">
        <v>5</v>
      </c>
      <c r="G67" s="52">
        <v>11925</v>
      </c>
      <c r="H67" s="53">
        <v>11925</v>
      </c>
      <c r="I67" s="83">
        <v>13330.25</v>
      </c>
      <c r="J67" s="55">
        <f t="shared" si="21"/>
        <v>0</v>
      </c>
      <c r="K67" s="56">
        <f t="shared" si="22"/>
        <v>-4.347826086956516</v>
      </c>
      <c r="L67" s="55">
        <f t="shared" si="23"/>
        <v>0</v>
      </c>
      <c r="M67" s="57">
        <f t="shared" si="24"/>
        <v>-10.541812794208667</v>
      </c>
      <c r="N67" s="58">
        <f t="shared" si="30"/>
        <v>30974.025974025975</v>
      </c>
      <c r="O67" s="59">
        <f t="shared" si="31"/>
        <v>30974.025974025975</v>
      </c>
      <c r="P67" s="60">
        <f t="shared" si="32"/>
        <v>33118.63354037267</v>
      </c>
    </row>
    <row r="68" spans="1:16" ht="12.75">
      <c r="A68" s="61" t="s">
        <v>143</v>
      </c>
      <c r="B68" s="47">
        <v>4</v>
      </c>
      <c r="C68" s="48">
        <v>1184</v>
      </c>
      <c r="D68" s="49">
        <v>1184</v>
      </c>
      <c r="E68" s="62">
        <v>557.25</v>
      </c>
      <c r="F68" s="51">
        <v>6</v>
      </c>
      <c r="G68" s="52">
        <v>33810</v>
      </c>
      <c r="H68" s="53">
        <v>32337</v>
      </c>
      <c r="I68" s="83">
        <v>22802</v>
      </c>
      <c r="J68" s="55">
        <f t="shared" si="21"/>
        <v>0</v>
      </c>
      <c r="K68" s="56">
        <f t="shared" si="22"/>
        <v>112.47196052041275</v>
      </c>
      <c r="L68" s="55">
        <f t="shared" si="23"/>
        <v>4.555153539289364</v>
      </c>
      <c r="M68" s="57">
        <f t="shared" si="24"/>
        <v>48.27646697658102</v>
      </c>
      <c r="N68" s="58">
        <f t="shared" si="30"/>
        <v>28555.743243243243</v>
      </c>
      <c r="O68" s="59">
        <f t="shared" si="31"/>
        <v>27311.655405405407</v>
      </c>
      <c r="P68" s="60">
        <f t="shared" si="32"/>
        <v>40918.7976671153</v>
      </c>
    </row>
    <row r="69" spans="1:16" ht="12.75">
      <c r="A69" s="61" t="s">
        <v>78</v>
      </c>
      <c r="B69" s="47">
        <v>7</v>
      </c>
      <c r="C69" s="48">
        <v>185</v>
      </c>
      <c r="D69" s="49">
        <v>185</v>
      </c>
      <c r="E69" s="62">
        <v>191.25</v>
      </c>
      <c r="F69" s="51"/>
      <c r="G69" s="52"/>
      <c r="H69" s="53">
        <v>6700</v>
      </c>
      <c r="I69" s="83">
        <v>6661.75</v>
      </c>
      <c r="J69" s="55">
        <f t="shared" si="21"/>
        <v>0</v>
      </c>
      <c r="K69" s="56">
        <f t="shared" si="22"/>
        <v>-3.267973856209153</v>
      </c>
      <c r="L69" s="55">
        <f t="shared" si="23"/>
      </c>
      <c r="M69" s="57">
        <f t="shared" si="24"/>
      </c>
      <c r="N69" s="58">
        <f t="shared" si="30"/>
        <v>0</v>
      </c>
      <c r="O69" s="59">
        <f t="shared" si="31"/>
        <v>36216.21621621622</v>
      </c>
      <c r="P69" s="60">
        <f t="shared" si="32"/>
        <v>34832.67973856209</v>
      </c>
    </row>
    <row r="70" spans="1:16" ht="12.75">
      <c r="A70" s="61" t="s">
        <v>79</v>
      </c>
      <c r="B70" s="47">
        <v>5</v>
      </c>
      <c r="C70" s="48">
        <v>1019</v>
      </c>
      <c r="D70" s="49">
        <v>1019</v>
      </c>
      <c r="E70" s="62">
        <v>183.5025</v>
      </c>
      <c r="F70" s="51">
        <v>7</v>
      </c>
      <c r="G70" s="52">
        <v>120995</v>
      </c>
      <c r="H70" s="53">
        <v>27625</v>
      </c>
      <c r="I70" s="83">
        <v>5307.7525000000005</v>
      </c>
      <c r="J70" s="55">
        <f t="shared" si="21"/>
        <v>0</v>
      </c>
      <c r="K70" s="56">
        <f t="shared" si="22"/>
        <v>455.3057860247136</v>
      </c>
      <c r="L70" s="55">
        <f t="shared" si="23"/>
        <v>337.99095022624437</v>
      </c>
      <c r="M70" s="57">
        <f t="shared" si="24"/>
        <v>2179.5900901558616</v>
      </c>
      <c r="N70" s="58">
        <f t="shared" si="30"/>
        <v>118738.95976447497</v>
      </c>
      <c r="O70" s="59">
        <f t="shared" si="31"/>
        <v>27109.9116781158</v>
      </c>
      <c r="P70" s="60">
        <f t="shared" si="32"/>
        <v>28924.687674554847</v>
      </c>
    </row>
    <row r="71" spans="1:16" ht="12.75">
      <c r="A71" s="61" t="s">
        <v>80</v>
      </c>
      <c r="B71" s="47">
        <v>5</v>
      </c>
      <c r="C71" s="48">
        <v>380</v>
      </c>
      <c r="D71" s="49">
        <v>380</v>
      </c>
      <c r="E71" s="62">
        <v>467.25</v>
      </c>
      <c r="F71" s="51">
        <v>6</v>
      </c>
      <c r="G71" s="52">
        <v>27625</v>
      </c>
      <c r="H71" s="53">
        <v>14440</v>
      </c>
      <c r="I71" s="83">
        <v>21658.5</v>
      </c>
      <c r="J71" s="55">
        <f t="shared" si="21"/>
        <v>0</v>
      </c>
      <c r="K71" s="56">
        <f t="shared" si="22"/>
        <v>-18.67308721241305</v>
      </c>
      <c r="L71" s="55">
        <f t="shared" si="23"/>
        <v>91.30886426592798</v>
      </c>
      <c r="M71" s="57">
        <f t="shared" si="24"/>
        <v>27.54807581319112</v>
      </c>
      <c r="N71" s="58">
        <f t="shared" si="30"/>
        <v>72697.36842105263</v>
      </c>
      <c r="O71" s="59">
        <f t="shared" si="31"/>
        <v>38000</v>
      </c>
      <c r="P71" s="60">
        <f t="shared" si="32"/>
        <v>46353.130016051364</v>
      </c>
    </row>
    <row r="72" spans="1:16" ht="12.75">
      <c r="A72" s="61" t="s">
        <v>81</v>
      </c>
      <c r="B72" s="47">
        <v>6</v>
      </c>
      <c r="C72" s="48">
        <v>15</v>
      </c>
      <c r="D72" s="49">
        <v>12</v>
      </c>
      <c r="E72" s="62">
        <v>19.5</v>
      </c>
      <c r="F72" s="51">
        <v>6</v>
      </c>
      <c r="G72" s="52">
        <v>675</v>
      </c>
      <c r="H72" s="53">
        <v>357</v>
      </c>
      <c r="I72" s="86">
        <v>491.75</v>
      </c>
      <c r="J72" s="55">
        <f t="shared" si="21"/>
        <v>25</v>
      </c>
      <c r="K72" s="56">
        <f t="shared" si="22"/>
        <v>-23.076923076923066</v>
      </c>
      <c r="L72" s="55">
        <f t="shared" si="23"/>
        <v>89.07563025210084</v>
      </c>
      <c r="M72" s="57">
        <f t="shared" si="24"/>
        <v>37.26487036095577</v>
      </c>
      <c r="N72" s="58">
        <f t="shared" si="30"/>
        <v>45000</v>
      </c>
      <c r="O72" s="59">
        <f t="shared" si="31"/>
        <v>29750</v>
      </c>
      <c r="P72" s="60">
        <f t="shared" si="32"/>
        <v>25217.94871794872</v>
      </c>
    </row>
    <row r="73" spans="1:16" ht="12.75">
      <c r="A73" s="61" t="s">
        <v>82</v>
      </c>
      <c r="B73" s="47">
        <v>6</v>
      </c>
      <c r="C73" s="48">
        <v>170</v>
      </c>
      <c r="D73" s="49">
        <v>171</v>
      </c>
      <c r="E73" s="62">
        <v>201.75</v>
      </c>
      <c r="F73" s="51">
        <v>6</v>
      </c>
      <c r="G73" s="52">
        <v>3100</v>
      </c>
      <c r="H73" s="53">
        <v>3120</v>
      </c>
      <c r="I73" s="86">
        <v>3721.25</v>
      </c>
      <c r="J73" s="55">
        <f t="shared" si="21"/>
        <v>-0.5847953216374293</v>
      </c>
      <c r="K73" s="56">
        <f t="shared" si="22"/>
        <v>-15.737298636926894</v>
      </c>
      <c r="L73" s="55">
        <f t="shared" si="23"/>
        <v>-0.6410256410256352</v>
      </c>
      <c r="M73" s="57">
        <f t="shared" si="24"/>
        <v>-16.694659052737663</v>
      </c>
      <c r="N73" s="58">
        <f t="shared" si="30"/>
        <v>18235.29411764706</v>
      </c>
      <c r="O73" s="59">
        <f t="shared" si="31"/>
        <v>18245.614035087718</v>
      </c>
      <c r="P73" s="60">
        <f t="shared" si="32"/>
        <v>18444.857496902107</v>
      </c>
    </row>
    <row r="74" spans="1:16" ht="12.75">
      <c r="A74" s="61" t="s">
        <v>83</v>
      </c>
      <c r="B74" s="47">
        <v>5</v>
      </c>
      <c r="C74" s="48">
        <v>180</v>
      </c>
      <c r="D74" s="49">
        <v>180</v>
      </c>
      <c r="E74" s="62">
        <v>213.5</v>
      </c>
      <c r="F74" s="51">
        <v>5</v>
      </c>
      <c r="G74" s="52">
        <v>7175</v>
      </c>
      <c r="H74" s="53">
        <v>7175</v>
      </c>
      <c r="I74" s="83">
        <v>8673.25</v>
      </c>
      <c r="J74" s="55">
        <f t="shared" si="21"/>
        <v>0</v>
      </c>
      <c r="K74" s="56">
        <f t="shared" si="22"/>
        <v>-15.69086651053864</v>
      </c>
      <c r="L74" s="55">
        <f t="shared" si="23"/>
        <v>0</v>
      </c>
      <c r="M74" s="57">
        <f t="shared" si="24"/>
        <v>-17.27437811662294</v>
      </c>
      <c r="N74" s="58">
        <f t="shared" si="30"/>
        <v>39861.11111111112</v>
      </c>
      <c r="O74" s="59">
        <f t="shared" si="31"/>
        <v>39861.11111111112</v>
      </c>
      <c r="P74" s="60">
        <f t="shared" si="32"/>
        <v>40624.12177985949</v>
      </c>
    </row>
    <row r="75" spans="1:16" ht="12.75">
      <c r="A75" s="61" t="s">
        <v>84</v>
      </c>
      <c r="B75" s="47">
        <v>6</v>
      </c>
      <c r="C75" s="48">
        <v>60</v>
      </c>
      <c r="D75" s="49">
        <v>60</v>
      </c>
      <c r="E75" s="62">
        <v>64.25</v>
      </c>
      <c r="F75" s="51">
        <v>6</v>
      </c>
      <c r="G75" s="52">
        <v>1225</v>
      </c>
      <c r="H75" s="53">
        <v>1225</v>
      </c>
      <c r="I75" s="83">
        <v>850.5</v>
      </c>
      <c r="J75" s="55">
        <f t="shared" si="21"/>
        <v>0</v>
      </c>
      <c r="K75" s="56">
        <f t="shared" si="22"/>
        <v>-6.614785992217904</v>
      </c>
      <c r="L75" s="55">
        <f t="shared" si="23"/>
        <v>0</v>
      </c>
      <c r="M75" s="57">
        <f t="shared" si="24"/>
        <v>44.032921810699605</v>
      </c>
      <c r="N75" s="58">
        <f t="shared" si="30"/>
        <v>20416.666666666668</v>
      </c>
      <c r="O75" s="59">
        <f t="shared" si="31"/>
        <v>20416.666666666668</v>
      </c>
      <c r="P75" s="60">
        <f t="shared" si="32"/>
        <v>13237.354085603112</v>
      </c>
    </row>
    <row r="76" spans="1:16" ht="12.75">
      <c r="A76" s="17" t="s">
        <v>85</v>
      </c>
      <c r="B76" s="47">
        <v>4</v>
      </c>
      <c r="C76" s="48">
        <f>IF(OR(C77=0,C78=0,C79=0),"",SUM(C77:C79))</f>
        <v>145.01</v>
      </c>
      <c r="D76" s="49">
        <f>IF(OR(D77=0,D78=0,D79=0),"",SUM(D77:D79))</f>
        <v>225</v>
      </c>
      <c r="E76" s="50">
        <f>IF(OR(E77=0,E78=0,E79=0),"",SUM(E77:E79))</f>
        <v>240.75</v>
      </c>
      <c r="F76" s="51"/>
      <c r="G76" s="52">
        <f>IF(OR(G77=0,G78=0,G79=0),"",SUM(G77:G79))</f>
      </c>
      <c r="H76" s="53">
        <f>IF(OR(H77=0,H78=0,H79=0),"",SUM(H77:H79))</f>
        <v>6765</v>
      </c>
      <c r="I76" s="87">
        <f>IF(OR(I77=0,I78=0,I79=0),"",SUM(I77:I79))</f>
        <v>7002.75</v>
      </c>
      <c r="J76" s="55">
        <f t="shared" si="21"/>
        <v>-35.55111111111111</v>
      </c>
      <c r="K76" s="56">
        <f t="shared" si="22"/>
        <v>-39.76739356178609</v>
      </c>
      <c r="L76" s="55"/>
      <c r="M76" s="57"/>
      <c r="N76" s="58"/>
      <c r="O76" s="59">
        <f t="shared" si="31"/>
        <v>30066.666666666668</v>
      </c>
      <c r="P76" s="60">
        <f t="shared" si="32"/>
        <v>29087.22741433022</v>
      </c>
    </row>
    <row r="77" spans="1:16" ht="12.75">
      <c r="A77" s="61" t="s">
        <v>86</v>
      </c>
      <c r="B77" s="47">
        <v>4</v>
      </c>
      <c r="C77" s="48">
        <v>70</v>
      </c>
      <c r="D77" s="49">
        <v>70</v>
      </c>
      <c r="E77" s="62">
        <v>77.5</v>
      </c>
      <c r="F77" s="51">
        <v>6</v>
      </c>
      <c r="G77" s="52">
        <v>1550</v>
      </c>
      <c r="H77" s="53">
        <v>1661</v>
      </c>
      <c r="I77" s="83">
        <v>1824.25</v>
      </c>
      <c r="J77" s="55">
        <f t="shared" si="21"/>
        <v>0</v>
      </c>
      <c r="K77" s="56">
        <f t="shared" si="22"/>
        <v>-9.677419354838719</v>
      </c>
      <c r="L77" s="55">
        <f t="shared" si="23"/>
        <v>-6.682721252257679</v>
      </c>
      <c r="M77" s="57">
        <f t="shared" si="24"/>
        <v>-15.033575441962455</v>
      </c>
      <c r="N77" s="58">
        <f t="shared" si="30"/>
        <v>22142.85714285714</v>
      </c>
      <c r="O77" s="59">
        <f t="shared" si="31"/>
        <v>23728.571428571428</v>
      </c>
      <c r="P77" s="60">
        <f t="shared" si="32"/>
        <v>23538.709677419356</v>
      </c>
    </row>
    <row r="78" spans="1:16" ht="12.75">
      <c r="A78" s="61" t="s">
        <v>87</v>
      </c>
      <c r="B78" s="47">
        <v>6</v>
      </c>
      <c r="C78" s="48">
        <v>75</v>
      </c>
      <c r="D78" s="48">
        <v>75</v>
      </c>
      <c r="E78" s="68">
        <v>96.25</v>
      </c>
      <c r="F78" s="51">
        <v>6</v>
      </c>
      <c r="G78" s="52">
        <v>3500</v>
      </c>
      <c r="H78" s="53">
        <v>3733</v>
      </c>
      <c r="I78" s="86">
        <v>3301.25</v>
      </c>
      <c r="J78" s="55">
        <f t="shared" si="21"/>
        <v>0</v>
      </c>
      <c r="K78" s="56">
        <f t="shared" si="22"/>
        <v>-22.077922077922068</v>
      </c>
      <c r="L78" s="55">
        <f t="shared" si="23"/>
        <v>-6.241628716849718</v>
      </c>
      <c r="M78" s="57">
        <f t="shared" si="24"/>
        <v>6.020446800454366</v>
      </c>
      <c r="N78" s="58">
        <f t="shared" si="30"/>
        <v>46666.666666666664</v>
      </c>
      <c r="O78" s="59">
        <f t="shared" si="31"/>
        <v>49773.333333333336</v>
      </c>
      <c r="P78" s="60">
        <f t="shared" si="32"/>
        <v>34298.70129870129</v>
      </c>
    </row>
    <row r="79" spans="1:16" ht="12.75">
      <c r="A79" s="61" t="s">
        <v>144</v>
      </c>
      <c r="B79" s="47"/>
      <c r="C79" s="48">
        <v>0.01</v>
      </c>
      <c r="D79" s="48">
        <v>80</v>
      </c>
      <c r="E79" s="68">
        <v>67</v>
      </c>
      <c r="F79" s="51"/>
      <c r="G79" s="52"/>
      <c r="H79" s="52">
        <v>1371</v>
      </c>
      <c r="I79" s="83">
        <v>1877.25</v>
      </c>
      <c r="J79" s="55">
        <f t="shared" si="21"/>
        <v>-99.9875</v>
      </c>
      <c r="K79" s="56">
        <f t="shared" si="22"/>
        <v>-99.98507462686567</v>
      </c>
      <c r="L79" s="55">
        <f t="shared" si="23"/>
      </c>
      <c r="M79" s="57">
        <f t="shared" si="24"/>
      </c>
      <c r="N79" s="58">
        <f t="shared" si="30"/>
        <v>0</v>
      </c>
      <c r="O79" s="59">
        <f t="shared" si="31"/>
        <v>17137.5</v>
      </c>
      <c r="P79" s="60">
        <f t="shared" si="32"/>
        <v>28018.65671641791</v>
      </c>
    </row>
    <row r="80" spans="1:16" ht="12.75">
      <c r="A80" s="97" t="s">
        <v>89</v>
      </c>
      <c r="B80" s="47">
        <v>5</v>
      </c>
      <c r="C80" s="48">
        <v>1800</v>
      </c>
      <c r="D80" s="48">
        <v>1800</v>
      </c>
      <c r="E80" s="68">
        <v>1900</v>
      </c>
      <c r="F80" s="51">
        <v>5</v>
      </c>
      <c r="G80" s="52">
        <v>108000</v>
      </c>
      <c r="H80" s="52">
        <v>117100</v>
      </c>
      <c r="I80" s="83">
        <v>111061</v>
      </c>
      <c r="J80" s="55">
        <f t="shared" si="21"/>
        <v>0</v>
      </c>
      <c r="K80" s="56">
        <f t="shared" si="22"/>
        <v>-5.26315789473685</v>
      </c>
      <c r="L80" s="55">
        <f t="shared" si="23"/>
        <v>-7.771135781383435</v>
      </c>
      <c r="M80" s="57">
        <f t="shared" si="24"/>
        <v>-2.7561430205022504</v>
      </c>
      <c r="N80" s="59">
        <f t="shared" si="30"/>
        <v>60000</v>
      </c>
      <c r="O80" s="59">
        <f t="shared" si="31"/>
        <v>65055.555555555555</v>
      </c>
      <c r="P80" s="60">
        <f t="shared" si="32"/>
        <v>58453.15789473684</v>
      </c>
    </row>
    <row r="81" spans="1:16" ht="12.75">
      <c r="A81" s="97" t="s">
        <v>90</v>
      </c>
      <c r="B81" s="47">
        <v>7</v>
      </c>
      <c r="C81" s="48">
        <v>230</v>
      </c>
      <c r="D81" s="48">
        <v>330</v>
      </c>
      <c r="E81" s="68">
        <v>226.25</v>
      </c>
      <c r="F81" s="51"/>
      <c r="G81" s="52"/>
      <c r="H81" s="52">
        <v>5600</v>
      </c>
      <c r="I81" s="83">
        <v>3863</v>
      </c>
      <c r="J81" s="55">
        <f t="shared" si="21"/>
        <v>-30.303030303030297</v>
      </c>
      <c r="K81" s="56">
        <f t="shared" si="22"/>
        <v>1.6574585635359256</v>
      </c>
      <c r="L81" s="55">
        <f t="shared" si="23"/>
      </c>
      <c r="M81" s="57">
        <f t="shared" si="24"/>
      </c>
      <c r="N81" s="58">
        <f t="shared" si="30"/>
        <v>0</v>
      </c>
      <c r="O81" s="59">
        <f t="shared" si="31"/>
        <v>16969.696969696968</v>
      </c>
      <c r="P81" s="60">
        <f t="shared" si="32"/>
        <v>17074.03314917127</v>
      </c>
    </row>
    <row r="82" spans="1:16" ht="12.75">
      <c r="A82" s="97" t="s">
        <v>91</v>
      </c>
      <c r="B82" s="47">
        <v>7</v>
      </c>
      <c r="C82" s="48">
        <v>150</v>
      </c>
      <c r="D82" s="48">
        <v>20</v>
      </c>
      <c r="E82" s="68">
        <v>22.75</v>
      </c>
      <c r="F82" s="51"/>
      <c r="G82" s="52"/>
      <c r="H82" s="52">
        <v>400</v>
      </c>
      <c r="I82" s="83">
        <v>641.75</v>
      </c>
      <c r="J82" s="55">
        <f t="shared" si="21"/>
        <v>650</v>
      </c>
      <c r="K82" s="56">
        <f t="shared" si="22"/>
        <v>559.3406593406593</v>
      </c>
      <c r="L82" s="55">
        <f t="shared" si="23"/>
      </c>
      <c r="M82" s="57">
        <f t="shared" si="24"/>
      </c>
      <c r="N82" s="58">
        <f t="shared" si="30"/>
        <v>0</v>
      </c>
      <c r="O82" s="59">
        <f t="shared" si="31"/>
        <v>20000</v>
      </c>
      <c r="P82" s="60">
        <f t="shared" si="32"/>
        <v>28208.79120879121</v>
      </c>
    </row>
    <row r="83" spans="1:16" ht="12.75">
      <c r="A83" s="97" t="s">
        <v>92</v>
      </c>
      <c r="B83" s="47">
        <v>7</v>
      </c>
      <c r="C83" s="48">
        <v>2</v>
      </c>
      <c r="D83" s="48">
        <v>1</v>
      </c>
      <c r="E83" s="68">
        <v>4</v>
      </c>
      <c r="F83" s="51">
        <v>5</v>
      </c>
      <c r="G83" s="52">
        <v>30</v>
      </c>
      <c r="H83" s="52">
        <v>40</v>
      </c>
      <c r="I83" s="83">
        <v>101.75</v>
      </c>
      <c r="J83" s="55">
        <f t="shared" si="21"/>
        <v>100</v>
      </c>
      <c r="K83" s="56">
        <f t="shared" si="22"/>
        <v>-50</v>
      </c>
      <c r="L83" s="55">
        <f t="shared" si="23"/>
        <v>-25</v>
      </c>
      <c r="M83" s="57">
        <f t="shared" si="24"/>
        <v>-70.51597051597051</v>
      </c>
      <c r="N83" s="58"/>
      <c r="O83" s="59">
        <f t="shared" si="31"/>
        <v>40000</v>
      </c>
      <c r="P83" s="60">
        <f t="shared" si="32"/>
        <v>25437.5</v>
      </c>
    </row>
    <row r="84" spans="1:16" ht="12.75">
      <c r="A84" s="61" t="s">
        <v>93</v>
      </c>
      <c r="B84" s="47">
        <v>5</v>
      </c>
      <c r="C84" s="48">
        <v>45</v>
      </c>
      <c r="D84" s="48">
        <v>45</v>
      </c>
      <c r="E84" s="68">
        <v>52.75</v>
      </c>
      <c r="F84" s="51">
        <v>5</v>
      </c>
      <c r="G84" s="52">
        <v>675</v>
      </c>
      <c r="H84" s="52">
        <v>675</v>
      </c>
      <c r="I84" s="83">
        <v>761.75</v>
      </c>
      <c r="J84" s="55">
        <f t="shared" si="21"/>
        <v>0</v>
      </c>
      <c r="K84" s="56">
        <f t="shared" si="22"/>
        <v>-14.691943127962077</v>
      </c>
      <c r="L84" s="55">
        <f t="shared" si="23"/>
        <v>0</v>
      </c>
      <c r="M84" s="57">
        <f t="shared" si="24"/>
        <v>-11.388250738431253</v>
      </c>
      <c r="N84" s="58">
        <f>(G84/C84)*1000</f>
        <v>15000</v>
      </c>
      <c r="O84" s="59">
        <f t="shared" si="31"/>
        <v>15000</v>
      </c>
      <c r="P84" s="60">
        <f t="shared" si="32"/>
        <v>14440.758293838864</v>
      </c>
    </row>
    <row r="85" spans="1:16" ht="12.75">
      <c r="A85" s="61" t="s">
        <v>94</v>
      </c>
      <c r="B85" s="47">
        <v>6</v>
      </c>
      <c r="C85" s="48">
        <v>45</v>
      </c>
      <c r="D85" s="48">
        <v>52</v>
      </c>
      <c r="E85" s="68">
        <v>82.5</v>
      </c>
      <c r="F85" s="51">
        <v>6</v>
      </c>
      <c r="G85" s="52">
        <v>540</v>
      </c>
      <c r="H85" s="52">
        <v>1200</v>
      </c>
      <c r="I85" s="83">
        <v>1151.5</v>
      </c>
      <c r="J85" s="55">
        <f t="shared" si="21"/>
        <v>-13.461538461538453</v>
      </c>
      <c r="K85" s="56">
        <f t="shared" si="22"/>
        <v>-45.45454545454546</v>
      </c>
      <c r="L85" s="55">
        <f t="shared" si="23"/>
        <v>-55</v>
      </c>
      <c r="M85" s="57">
        <f t="shared" si="24"/>
        <v>-53.10464611376465</v>
      </c>
      <c r="N85" s="58">
        <f>(G85/C85)*1000</f>
        <v>12000</v>
      </c>
      <c r="O85" s="59">
        <f t="shared" si="31"/>
        <v>23076.923076923078</v>
      </c>
      <c r="P85" s="60">
        <f t="shared" si="32"/>
        <v>13957.575757575758</v>
      </c>
    </row>
    <row r="86" spans="1:16" ht="12.75">
      <c r="A86" s="61" t="s">
        <v>95</v>
      </c>
      <c r="B86" s="47">
        <v>6</v>
      </c>
      <c r="C86" s="48">
        <v>82</v>
      </c>
      <c r="D86" s="48">
        <v>82</v>
      </c>
      <c r="E86" s="68">
        <v>119.25</v>
      </c>
      <c r="F86" s="51">
        <v>6</v>
      </c>
      <c r="G86" s="52">
        <v>650</v>
      </c>
      <c r="H86" s="52">
        <v>650</v>
      </c>
      <c r="I86" s="83">
        <v>1333</v>
      </c>
      <c r="J86" s="55">
        <f t="shared" si="21"/>
        <v>0</v>
      </c>
      <c r="K86" s="56">
        <f t="shared" si="22"/>
        <v>-31.236897274633122</v>
      </c>
      <c r="L86" s="55">
        <f t="shared" si="23"/>
        <v>0</v>
      </c>
      <c r="M86" s="57">
        <f t="shared" si="24"/>
        <v>-51.237809452363095</v>
      </c>
      <c r="N86" s="58">
        <f>(G86/C86)*1000</f>
        <v>7926.829268292683</v>
      </c>
      <c r="O86" s="59">
        <f t="shared" si="31"/>
        <v>7926.829268292683</v>
      </c>
      <c r="P86" s="60">
        <f t="shared" si="32"/>
        <v>11178.19706498952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1"/>
      </c>
      <c r="K87" s="56">
        <f t="shared" si="22"/>
      </c>
      <c r="L87" s="55">
        <f t="shared" si="23"/>
      </c>
      <c r="M87" s="57">
        <f t="shared" si="24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1"/>
      </c>
      <c r="K88" s="56">
        <f t="shared" si="22"/>
      </c>
      <c r="L88" s="55">
        <f t="shared" si="23"/>
      </c>
      <c r="M88" s="57">
        <f t="shared" si="24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235</v>
      </c>
      <c r="D90" s="48">
        <v>235</v>
      </c>
      <c r="E90" s="68">
        <v>240.48</v>
      </c>
      <c r="F90" s="51">
        <v>7</v>
      </c>
      <c r="G90" s="98">
        <v>400750</v>
      </c>
      <c r="H90" s="98">
        <f>30808*12</f>
        <v>369696</v>
      </c>
      <c r="I90" s="83">
        <v>316471</v>
      </c>
      <c r="J90" s="55">
        <f>IF(OR(D90=0,C90=0,D90&lt;1),"",C90/D90*100-100)</f>
        <v>0</v>
      </c>
      <c r="K90" s="56">
        <f>IF(OR(E90=0,C90=0,E90&lt;1),"",C90/E90*100-100)</f>
        <v>-2.278775781769795</v>
      </c>
      <c r="L90" s="55">
        <f>IF(OR(H90=0,G90=0,H90&lt;1),"",G90/H90*100-100)</f>
        <v>8.39987449147408</v>
      </c>
      <c r="M90" s="57">
        <f>IF(OR(I90=0,G90=0,I90&lt;1),"",G90/I90*100-100)</f>
        <v>26.630876130830302</v>
      </c>
      <c r="N90" s="58">
        <f aca="true" t="shared" si="33" ref="N90:P91">(G90/C90)*1000</f>
        <v>1705319.1489361702</v>
      </c>
      <c r="O90" s="59">
        <f t="shared" si="33"/>
        <v>1573174.4680851065</v>
      </c>
      <c r="P90" s="60">
        <f t="shared" si="33"/>
        <v>1315997.1723220225</v>
      </c>
    </row>
    <row r="91" spans="1:16" ht="12.75">
      <c r="A91" s="61" t="s">
        <v>100</v>
      </c>
      <c r="B91" s="47">
        <v>3</v>
      </c>
      <c r="C91" s="99">
        <v>25</v>
      </c>
      <c r="D91" s="99">
        <v>25</v>
      </c>
      <c r="E91" s="68">
        <v>23.375</v>
      </c>
      <c r="F91" s="51">
        <v>4</v>
      </c>
      <c r="G91" s="98">
        <v>1355</v>
      </c>
      <c r="H91" s="98">
        <v>1575</v>
      </c>
      <c r="I91" s="83">
        <v>2095.75</v>
      </c>
      <c r="J91" s="55">
        <f>IF(OR(D91=0,C91=0,D91&lt;1),"",C91/D91*100-100)</f>
        <v>0</v>
      </c>
      <c r="K91" s="56">
        <f>IF(OR(E91=0,C91=0,E91&lt;1),"",C91/E91*100-100)</f>
        <v>6.951871657754012</v>
      </c>
      <c r="L91" s="55">
        <f>IF(OR(H91=0,G91=0,H91&lt;1),"",G91/H91*100-100)</f>
        <v>-13.968253968253961</v>
      </c>
      <c r="M91" s="57">
        <f>IF(OR(I91=0,G91=0,I91&lt;1),"",G91/I91*100-100)</f>
        <v>-35.34534176309198</v>
      </c>
      <c r="N91" s="59">
        <f t="shared" si="33"/>
        <v>54200</v>
      </c>
      <c r="O91" s="59">
        <f t="shared" si="33"/>
        <v>63000</v>
      </c>
      <c r="P91" s="60">
        <f t="shared" si="33"/>
        <v>89657.7540106952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2186</v>
      </c>
      <c r="F93" s="51"/>
      <c r="G93" s="52"/>
      <c r="H93" s="52">
        <v>48217</v>
      </c>
      <c r="I93" s="100">
        <v>50168.75</v>
      </c>
      <c r="J93" s="55">
        <f aca="true" t="shared" si="34" ref="J93:J99">IF(OR(D93=0,C93=0,D93&lt;1),"",C93/D93*100-100)</f>
      </c>
      <c r="K93" s="56">
        <f aca="true" t="shared" si="35" ref="K93:K99">IF(OR(E93=0,C93=0,E93&lt;1),"",C93/E93*100-100)</f>
      </c>
      <c r="L93" s="55">
        <f aca="true" t="shared" si="36" ref="L93:L99">IF(OR(H93=0,G93=0,H93&lt;1),"",G93/H93*100-100)</f>
      </c>
      <c r="M93" s="57">
        <f aca="true" t="shared" si="37" ref="M93:M99">IF(OR(I93=0,G93=0,I93&lt;1),"",G93/I93*100-100)</f>
      </c>
      <c r="N93" s="58"/>
      <c r="O93" s="59"/>
      <c r="P93" s="60">
        <f aca="true" t="shared" si="38" ref="P93:P99">(I93/E93)*1000</f>
        <v>22950.02287282708</v>
      </c>
    </row>
    <row r="94" spans="1:16" ht="12.75">
      <c r="A94" s="17" t="s">
        <v>103</v>
      </c>
      <c r="B94" s="47"/>
      <c r="C94" s="48">
        <f>IF(OR(C95=0,C96=0,C97=0),"",SUM(C95:C97))</f>
      </c>
      <c r="D94" s="48"/>
      <c r="E94" s="68">
        <f>SUM(E95:E97)</f>
        <v>582.5</v>
      </c>
      <c r="F94" s="51"/>
      <c r="G94" s="101">
        <f>IF(OR(G95=0,G96=0,G97=0),"",SUM(G95:G97))</f>
      </c>
      <c r="H94" s="101">
        <f>SUM(H95:H97)</f>
        <v>8991</v>
      </c>
      <c r="I94" s="84">
        <f>SUM(I95:I97)</f>
        <v>9015.5</v>
      </c>
      <c r="J94" s="55">
        <f t="shared" si="34"/>
      </c>
      <c r="K94" s="56"/>
      <c r="L94" s="55"/>
      <c r="M94" s="57"/>
      <c r="N94" s="58"/>
      <c r="O94" s="59"/>
      <c r="P94" s="60">
        <f t="shared" si="38"/>
        <v>15477.253218884121</v>
      </c>
    </row>
    <row r="95" spans="1:16" ht="12.75">
      <c r="A95" s="61" t="s">
        <v>104</v>
      </c>
      <c r="B95" s="47"/>
      <c r="C95" s="48"/>
      <c r="D95" s="48"/>
      <c r="E95" s="68">
        <v>130</v>
      </c>
      <c r="F95" s="51"/>
      <c r="G95" s="52"/>
      <c r="H95" s="52">
        <v>1236</v>
      </c>
      <c r="I95" s="100">
        <v>1590</v>
      </c>
      <c r="J95" s="55">
        <f t="shared" si="34"/>
      </c>
      <c r="K95" s="56">
        <f t="shared" si="35"/>
      </c>
      <c r="L95" s="55">
        <f t="shared" si="36"/>
      </c>
      <c r="M95" s="57">
        <f t="shared" si="37"/>
      </c>
      <c r="N95" s="58"/>
      <c r="O95" s="59"/>
      <c r="P95" s="60">
        <f t="shared" si="38"/>
        <v>12230.76923076923</v>
      </c>
    </row>
    <row r="96" spans="1:16" ht="12.75">
      <c r="A96" s="61" t="s">
        <v>105</v>
      </c>
      <c r="B96" s="47"/>
      <c r="C96" s="48"/>
      <c r="D96" s="48"/>
      <c r="E96" s="68">
        <v>212.5</v>
      </c>
      <c r="F96" s="51"/>
      <c r="G96" s="52"/>
      <c r="H96" s="52">
        <v>3432</v>
      </c>
      <c r="I96" s="100">
        <v>3262.5</v>
      </c>
      <c r="J96" s="55">
        <f t="shared" si="34"/>
      </c>
      <c r="K96" s="56">
        <f t="shared" si="35"/>
      </c>
      <c r="L96" s="55">
        <f t="shared" si="36"/>
      </c>
      <c r="M96" s="57">
        <f t="shared" si="37"/>
      </c>
      <c r="N96" s="58"/>
      <c r="O96" s="59"/>
      <c r="P96" s="60">
        <f t="shared" si="38"/>
        <v>15352.94117647059</v>
      </c>
    </row>
    <row r="97" spans="1:16" ht="12.75">
      <c r="A97" s="61" t="s">
        <v>106</v>
      </c>
      <c r="B97" s="47"/>
      <c r="C97" s="48"/>
      <c r="D97" s="48"/>
      <c r="E97" s="68">
        <v>240</v>
      </c>
      <c r="F97" s="51"/>
      <c r="G97" s="52"/>
      <c r="H97" s="52">
        <v>4323</v>
      </c>
      <c r="I97" s="100">
        <v>4163</v>
      </c>
      <c r="J97" s="55">
        <f t="shared" si="34"/>
      </c>
      <c r="K97" s="56">
        <f t="shared" si="35"/>
      </c>
      <c r="L97" s="55">
        <f t="shared" si="36"/>
      </c>
      <c r="M97" s="57">
        <f t="shared" si="37"/>
      </c>
      <c r="N97" s="58"/>
      <c r="O97" s="59"/>
      <c r="P97" s="60">
        <f t="shared" si="38"/>
        <v>17345.833333333336</v>
      </c>
    </row>
    <row r="98" spans="1:16" ht="12.75">
      <c r="A98" s="61" t="s">
        <v>107</v>
      </c>
      <c r="B98" s="47"/>
      <c r="C98" s="48"/>
      <c r="D98" s="48"/>
      <c r="E98" s="68">
        <v>17</v>
      </c>
      <c r="F98" s="51"/>
      <c r="G98" s="52"/>
      <c r="H98" s="52">
        <v>314</v>
      </c>
      <c r="I98" s="100">
        <v>181.27949999999998</v>
      </c>
      <c r="J98" s="55">
        <f t="shared" si="34"/>
      </c>
      <c r="K98" s="56">
        <f t="shared" si="35"/>
      </c>
      <c r="L98" s="55">
        <f t="shared" si="36"/>
      </c>
      <c r="M98" s="57">
        <f t="shared" si="37"/>
      </c>
      <c r="N98" s="58"/>
      <c r="O98" s="59"/>
      <c r="P98" s="60">
        <f t="shared" si="38"/>
        <v>10663.5</v>
      </c>
    </row>
    <row r="99" spans="1:16" ht="12.75">
      <c r="A99" s="61" t="s">
        <v>108</v>
      </c>
      <c r="B99" s="47"/>
      <c r="C99" s="48"/>
      <c r="D99" s="48"/>
      <c r="E99" s="68">
        <v>116</v>
      </c>
      <c r="F99" s="51"/>
      <c r="G99" s="52"/>
      <c r="H99" s="52">
        <v>4824</v>
      </c>
      <c r="I99" s="100">
        <v>2625.5</v>
      </c>
      <c r="J99" s="55">
        <f t="shared" si="34"/>
      </c>
      <c r="K99" s="56">
        <f t="shared" si="35"/>
      </c>
      <c r="L99" s="55">
        <f t="shared" si="36"/>
      </c>
      <c r="M99" s="57">
        <f t="shared" si="37"/>
      </c>
      <c r="N99" s="58"/>
      <c r="O99" s="59"/>
      <c r="P99" s="60">
        <f t="shared" si="38"/>
        <v>22633.62068965517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15</v>
      </c>
      <c r="F101" s="51">
        <v>7</v>
      </c>
      <c r="G101" s="52">
        <v>37</v>
      </c>
      <c r="H101" s="52">
        <v>37</v>
      </c>
      <c r="I101" s="83">
        <v>39.5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0</v>
      </c>
      <c r="M101" s="57">
        <f>IF(OR(I101=0,G101=0,I101&lt;1),"",G101/I101*100-100)</f>
        <v>-6.329113924050631</v>
      </c>
      <c r="N101" s="58"/>
      <c r="O101" s="59"/>
      <c r="P101" s="60">
        <f aca="true" t="shared" si="39" ref="P101:P107">(I101/E101)*1000</f>
        <v>2633.3333333333335</v>
      </c>
    </row>
    <row r="102" spans="1:16" ht="12.75">
      <c r="A102" s="61" t="s">
        <v>111</v>
      </c>
      <c r="B102" s="47"/>
      <c r="C102" s="48"/>
      <c r="D102" s="48"/>
      <c r="E102" s="68">
        <v>89</v>
      </c>
      <c r="F102" s="51">
        <v>7</v>
      </c>
      <c r="G102" s="52">
        <v>140</v>
      </c>
      <c r="H102" s="52">
        <v>140</v>
      </c>
      <c r="I102" s="83">
        <v>48.5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0</v>
      </c>
      <c r="M102" s="57">
        <f>IF(OR(I102=0,G102=0,I102&lt;1),"",G102/I102*100-100)</f>
        <v>188.659793814433</v>
      </c>
      <c r="N102" s="58"/>
      <c r="O102" s="59"/>
      <c r="P102" s="60">
        <f t="shared" si="39"/>
        <v>544.943820224719</v>
      </c>
    </row>
    <row r="103" spans="1:16" ht="12.75">
      <c r="A103" s="61" t="s">
        <v>112</v>
      </c>
      <c r="B103" s="47"/>
      <c r="C103" s="48"/>
      <c r="D103" s="48"/>
      <c r="E103" s="68">
        <v>22</v>
      </c>
      <c r="F103" s="51">
        <v>6</v>
      </c>
      <c r="G103" s="52">
        <v>11</v>
      </c>
      <c r="H103" s="52">
        <v>11</v>
      </c>
      <c r="I103" s="83">
        <v>13.25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-16.98113207547169</v>
      </c>
      <c r="N103" s="58"/>
      <c r="O103" s="59"/>
      <c r="P103" s="60">
        <f t="shared" si="39"/>
        <v>602.2727272727273</v>
      </c>
    </row>
    <row r="104" spans="1:16" ht="12.75">
      <c r="A104" s="61" t="s">
        <v>113</v>
      </c>
      <c r="B104" s="47"/>
      <c r="C104" s="48"/>
      <c r="D104" s="48"/>
      <c r="E104" s="68">
        <v>8</v>
      </c>
      <c r="F104" s="51">
        <v>7</v>
      </c>
      <c r="G104" s="52">
        <v>4</v>
      </c>
      <c r="H104" s="52">
        <v>4</v>
      </c>
      <c r="I104" s="83">
        <v>3.5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0</v>
      </c>
      <c r="M104" s="57">
        <f>IF(OR(I104=0,G104=0,I104&lt;1),"",G104/I104*100-100)</f>
        <v>14.285714285714278</v>
      </c>
      <c r="N104" s="58"/>
      <c r="O104" s="59"/>
      <c r="P104" s="60">
        <f t="shared" si="39"/>
        <v>437.5</v>
      </c>
    </row>
    <row r="105" spans="1:16" ht="12.75">
      <c r="A105" s="61" t="s">
        <v>114</v>
      </c>
      <c r="B105" s="47"/>
      <c r="C105" s="48"/>
      <c r="D105" s="48"/>
      <c r="E105" s="68">
        <v>13</v>
      </c>
      <c r="F105" s="51">
        <v>6</v>
      </c>
      <c r="G105" s="52">
        <v>4</v>
      </c>
      <c r="H105" s="52">
        <v>4</v>
      </c>
      <c r="I105" s="83">
        <v>4.7524999999999995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0</v>
      </c>
      <c r="M105" s="57">
        <f>IF(OR(I105=0,G105=0,I105&lt;1),"",G105/I105*100-100)</f>
        <v>-15.833771699105725</v>
      </c>
      <c r="N105" s="58"/>
      <c r="O105" s="59"/>
      <c r="P105" s="60">
        <f t="shared" si="39"/>
        <v>365.57692307692304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77.25</v>
      </c>
      <c r="F106" s="51">
        <v>6</v>
      </c>
      <c r="G106" s="52">
        <f>IF(OR(G107=0,G108=0),"",SUM(G107:G108))</f>
        <v>156</v>
      </c>
      <c r="H106" s="53">
        <f>IF(OR(H107=0,H108=0),"",SUM(H107:H108))</f>
        <v>155</v>
      </c>
      <c r="I106" s="87">
        <f>IF(OR(I107=0,I108=0),"",SUM(I107:I108))</f>
        <v>170.2525</v>
      </c>
      <c r="J106" s="55"/>
      <c r="K106" s="56">
        <f>IF(OR(G106=0,F106=0,G106&lt;1),"",F106/G106*100-100)</f>
        <v>-96.15384615384616</v>
      </c>
      <c r="L106" s="55"/>
      <c r="M106" s="55"/>
      <c r="N106" s="58"/>
      <c r="O106" s="59"/>
      <c r="P106" s="60">
        <f t="shared" si="39"/>
        <v>2203.9158576051777</v>
      </c>
    </row>
    <row r="107" spans="1:16" ht="12.75">
      <c r="A107" s="61" t="s">
        <v>116</v>
      </c>
      <c r="B107" s="47"/>
      <c r="C107" s="48"/>
      <c r="D107" s="48"/>
      <c r="E107" s="68">
        <v>73</v>
      </c>
      <c r="F107" s="51">
        <v>6</v>
      </c>
      <c r="G107" s="52">
        <v>155</v>
      </c>
      <c r="H107" s="52">
        <v>152</v>
      </c>
      <c r="I107" s="83">
        <v>169</v>
      </c>
      <c r="J107" s="55">
        <f aca="true" t="shared" si="40" ref="J107:J119">IF(OR(D107=0,C107=0,D107&lt;1),"",C107/D107*100-100)</f>
      </c>
      <c r="K107" s="56">
        <f aca="true" t="shared" si="41" ref="K107:K119">IF(OR(E107=0,C107=0,E107&lt;1),"",C107/E107*100-100)</f>
      </c>
      <c r="L107" s="55">
        <f aca="true" t="shared" si="42" ref="L107:L119">IF(OR(H107=0,G107=0,H107&lt;1),"",G107/H107*100-100)</f>
        <v>1.9736842105263008</v>
      </c>
      <c r="M107" s="57">
        <f aca="true" t="shared" si="43" ref="M107:M119">IF(OR(I107=0,G107=0,I107&lt;1),"",G107/I107*100-100)</f>
        <v>-8.284023668639051</v>
      </c>
      <c r="N107" s="58"/>
      <c r="O107" s="59"/>
      <c r="P107" s="60">
        <f t="shared" si="39"/>
        <v>2315.068493150685</v>
      </c>
    </row>
    <row r="108" spans="1:16" ht="12.75">
      <c r="A108" s="61" t="s">
        <v>117</v>
      </c>
      <c r="B108" s="47"/>
      <c r="C108" s="48"/>
      <c r="D108" s="48"/>
      <c r="E108" s="68">
        <v>4.25</v>
      </c>
      <c r="F108" s="51">
        <v>6</v>
      </c>
      <c r="G108" s="52">
        <v>1</v>
      </c>
      <c r="H108" s="52">
        <v>3</v>
      </c>
      <c r="I108" s="83">
        <v>1.2525</v>
      </c>
      <c r="J108" s="55">
        <f t="shared" si="40"/>
      </c>
      <c r="K108" s="56">
        <f t="shared" si="41"/>
      </c>
      <c r="L108" s="55">
        <f t="shared" si="42"/>
        <v>-66.66666666666667</v>
      </c>
      <c r="M108" s="57">
        <f t="shared" si="43"/>
        <v>-20.15968063872255</v>
      </c>
      <c r="N108" s="58"/>
      <c r="O108" s="59"/>
      <c r="P108" s="60"/>
    </row>
    <row r="109" spans="1:16" ht="12.75">
      <c r="A109" s="61" t="s">
        <v>118</v>
      </c>
      <c r="B109" s="47"/>
      <c r="C109" s="48"/>
      <c r="D109" s="48"/>
      <c r="E109" s="68">
        <v>29</v>
      </c>
      <c r="F109" s="51">
        <v>6</v>
      </c>
      <c r="G109" s="52">
        <v>9</v>
      </c>
      <c r="H109" s="52">
        <v>9</v>
      </c>
      <c r="I109" s="83">
        <v>11.5</v>
      </c>
      <c r="J109" s="55">
        <f t="shared" si="40"/>
      </c>
      <c r="K109" s="56">
        <f t="shared" si="41"/>
      </c>
      <c r="L109" s="55">
        <f t="shared" si="42"/>
        <v>0</v>
      </c>
      <c r="M109" s="57">
        <f t="shared" si="43"/>
        <v>-21.73913043478261</v>
      </c>
      <c r="N109" s="58"/>
      <c r="O109" s="59"/>
      <c r="P109" s="60">
        <f>(I109/E109)*1000</f>
        <v>396.55172413793105</v>
      </c>
    </row>
    <row r="110" spans="1:16" ht="12.75">
      <c r="A110" s="61" t="s">
        <v>119</v>
      </c>
      <c r="B110" s="47"/>
      <c r="C110" s="48"/>
      <c r="D110" s="48"/>
      <c r="E110" s="68">
        <v>30</v>
      </c>
      <c r="F110" s="51">
        <v>6</v>
      </c>
      <c r="G110" s="52">
        <v>1</v>
      </c>
      <c r="H110" s="52">
        <v>28</v>
      </c>
      <c r="I110" s="83">
        <v>5.0025</v>
      </c>
      <c r="J110" s="55">
        <f t="shared" si="40"/>
      </c>
      <c r="K110" s="56">
        <f t="shared" si="41"/>
      </c>
      <c r="L110" s="55">
        <f t="shared" si="42"/>
        <v>-96.42857142857143</v>
      </c>
      <c r="M110" s="57">
        <f t="shared" si="43"/>
        <v>-80.00999500249875</v>
      </c>
      <c r="N110" s="58"/>
      <c r="O110" s="59"/>
      <c r="P110" s="60">
        <f>(I110/E110)*1000</f>
        <v>166.75</v>
      </c>
    </row>
    <row r="111" spans="1:16" ht="12.75">
      <c r="A111" s="61" t="s">
        <v>120</v>
      </c>
      <c r="B111" s="47"/>
      <c r="C111" s="48"/>
      <c r="D111" s="48"/>
      <c r="E111" s="68">
        <v>31</v>
      </c>
      <c r="F111" s="51"/>
      <c r="G111" s="52"/>
      <c r="H111" s="52">
        <v>42</v>
      </c>
      <c r="I111" s="83">
        <v>45.5</v>
      </c>
      <c r="J111" s="55">
        <f t="shared" si="40"/>
      </c>
      <c r="K111" s="56">
        <f t="shared" si="41"/>
      </c>
      <c r="L111" s="55">
        <f t="shared" si="42"/>
      </c>
      <c r="M111" s="57">
        <f t="shared" si="43"/>
      </c>
      <c r="N111" s="58"/>
      <c r="O111" s="59"/>
      <c r="P111" s="60">
        <f>(I111/E111)*1000</f>
        <v>1467.741935483871</v>
      </c>
    </row>
    <row r="112" spans="1:16" ht="12.75">
      <c r="A112" s="61" t="s">
        <v>121</v>
      </c>
      <c r="B112" s="47"/>
      <c r="C112" s="48"/>
      <c r="D112" s="48"/>
      <c r="E112" s="68">
        <v>338.75</v>
      </c>
      <c r="F112" s="51">
        <v>3</v>
      </c>
      <c r="G112" s="52">
        <v>4326</v>
      </c>
      <c r="H112" s="52">
        <v>4326</v>
      </c>
      <c r="I112" s="83">
        <v>2154</v>
      </c>
      <c r="J112" s="55">
        <f t="shared" si="40"/>
      </c>
      <c r="K112" s="56">
        <f t="shared" si="41"/>
      </c>
      <c r="L112" s="55">
        <f t="shared" si="42"/>
        <v>0</v>
      </c>
      <c r="M112" s="57">
        <f t="shared" si="43"/>
        <v>100.83565459610026</v>
      </c>
      <c r="N112" s="58"/>
      <c r="O112" s="59"/>
      <c r="P112" s="60">
        <f>(I112/E112)*1000</f>
        <v>6358.671586715867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0"/>
      </c>
      <c r="K113" s="56">
        <f t="shared" si="41"/>
      </c>
      <c r="L113" s="55">
        <f t="shared" si="42"/>
      </c>
      <c r="M113" s="57">
        <f t="shared" si="43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</v>
      </c>
      <c r="F114" s="51"/>
      <c r="G114" s="52"/>
      <c r="H114" s="52">
        <v>0.01</v>
      </c>
      <c r="I114" s="83">
        <v>0.01</v>
      </c>
      <c r="J114" s="55">
        <f t="shared" si="40"/>
      </c>
      <c r="K114" s="56">
        <f t="shared" si="41"/>
      </c>
      <c r="L114" s="55">
        <f t="shared" si="42"/>
      </c>
      <c r="M114" s="57">
        <f t="shared" si="43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230.75</v>
      </c>
      <c r="F115" s="51">
        <v>6</v>
      </c>
      <c r="G115" s="52">
        <v>196</v>
      </c>
      <c r="H115" s="52">
        <v>300</v>
      </c>
      <c r="I115" s="83">
        <v>146.25</v>
      </c>
      <c r="J115" s="55">
        <f t="shared" si="40"/>
      </c>
      <c r="K115" s="56">
        <f t="shared" si="41"/>
      </c>
      <c r="L115" s="55">
        <f t="shared" si="42"/>
        <v>-34.66666666666667</v>
      </c>
      <c r="M115" s="57">
        <f t="shared" si="43"/>
        <v>34.017094017093996</v>
      </c>
      <c r="N115" s="58"/>
      <c r="O115" s="59"/>
      <c r="P115" s="60">
        <f>(I115/E115)*1000</f>
        <v>633.8028169014085</v>
      </c>
    </row>
    <row r="116" spans="1:16" ht="12.75">
      <c r="A116" s="61" t="s">
        <v>125</v>
      </c>
      <c r="B116" s="47"/>
      <c r="C116" s="48"/>
      <c r="D116" s="48"/>
      <c r="E116" s="68">
        <v>5.25</v>
      </c>
      <c r="F116" s="51"/>
      <c r="G116" s="52"/>
      <c r="H116" s="52">
        <v>29</v>
      </c>
      <c r="I116" s="83">
        <v>7.2575</v>
      </c>
      <c r="J116" s="55">
        <f t="shared" si="40"/>
      </c>
      <c r="K116" s="56">
        <f t="shared" si="41"/>
      </c>
      <c r="L116" s="55">
        <f t="shared" si="42"/>
      </c>
      <c r="M116" s="57">
        <f t="shared" si="43"/>
      </c>
      <c r="N116" s="58"/>
      <c r="O116" s="59"/>
      <c r="P116" s="60">
        <f>(I116/E116)*1000</f>
        <v>1382.3809523809525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18</v>
      </c>
      <c r="I117" s="83">
        <v>0.01</v>
      </c>
      <c r="J117" s="55">
        <f t="shared" si="40"/>
      </c>
      <c r="K117" s="56">
        <f t="shared" si="41"/>
      </c>
      <c r="L117" s="55">
        <f t="shared" si="42"/>
      </c>
      <c r="M117" s="57">
        <f t="shared" si="43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0"/>
      </c>
      <c r="K118" s="56">
        <f t="shared" si="41"/>
      </c>
      <c r="L118" s="55">
        <f t="shared" si="42"/>
      </c>
      <c r="M118" s="57">
        <f t="shared" si="43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12.0025</v>
      </c>
      <c r="F119" s="51"/>
      <c r="G119" s="52">
        <v>0.01</v>
      </c>
      <c r="H119" s="52">
        <v>90</v>
      </c>
      <c r="I119" s="83">
        <v>22.5075</v>
      </c>
      <c r="J119" s="55">
        <f t="shared" si="40"/>
      </c>
      <c r="K119" s="56">
        <f t="shared" si="41"/>
      </c>
      <c r="L119" s="55">
        <f t="shared" si="42"/>
        <v>-99.9888888888889</v>
      </c>
      <c r="M119" s="57">
        <f t="shared" si="43"/>
        <v>-99.95557036543374</v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0.0075</v>
      </c>
      <c r="F121" s="51"/>
      <c r="G121" s="52"/>
      <c r="H121" s="52">
        <v>19</v>
      </c>
      <c r="I121" s="83">
        <v>23.755</v>
      </c>
      <c r="J121" s="55">
        <f>IF(OR(D121=0,C121=0,D121&lt;1),"",C121/D121*100-100)</f>
      </c>
      <c r="K121" s="56">
        <f>IF(OR(E121=0,C121=0,E121&lt;1),"",C121/E121*100-100)</f>
      </c>
      <c r="L121" s="55">
        <f>IF(OR(H121=0,G121=0,H121&lt;1),"",G121/H121*100-100)</f>
      </c>
      <c r="M121" s="57">
        <f>IF(OR(I121=0,G121=0,I121&lt;1),"",G121/I121*100-100)</f>
      </c>
      <c r="N121" s="58"/>
      <c r="O121" s="59"/>
      <c r="P121" s="60">
        <f>(I121/E121)*1000</f>
        <v>3167333.3333333335</v>
      </c>
    </row>
    <row r="122" spans="1:16" ht="12.75">
      <c r="A122" s="61" t="s">
        <v>131</v>
      </c>
      <c r="B122" s="47"/>
      <c r="C122" s="48"/>
      <c r="D122" s="48"/>
      <c r="E122" s="68">
        <v>23465</v>
      </c>
      <c r="F122" s="51"/>
      <c r="G122" s="52"/>
      <c r="H122" s="52">
        <v>58748</v>
      </c>
      <c r="I122" s="83">
        <v>45867</v>
      </c>
      <c r="J122" s="55">
        <f>IF(OR(D122=0,C122=0,D122&lt;1),"",C122/D122*100-100)</f>
      </c>
      <c r="K122" s="56">
        <f>IF(OR(E122=0,C122=0,E122&lt;1),"",C122/E122*100-100)</f>
      </c>
      <c r="L122" s="55">
        <f>IF(OR(H122=0,G122=0,H122&lt;1),"",G122/H122*100-100)</f>
      </c>
      <c r="M122" s="57">
        <f>IF(OR(I122=0,G122=0,I122&lt;1),"",G122/I122*100-100)</f>
      </c>
      <c r="N122" s="58"/>
      <c r="O122" s="59"/>
      <c r="P122" s="60">
        <f>(I122/E122)*1000</f>
        <v>1954.6984871084594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10328</v>
      </c>
      <c r="I123" s="83">
        <v>8528.25</v>
      </c>
      <c r="J123" s="55">
        <f>IF(OR(D123=0,C123=0,D123&lt;1),"",C123/D123*100-100)</f>
      </c>
      <c r="K123" s="56">
        <f>IF(OR(E123=0,C123=0,E123&lt;1),"",C123/E123*100-100)</f>
      </c>
      <c r="L123" s="55">
        <f>IF(OR(H123=0,G123=0,H123&lt;1),"",G123/H123*100-100)</f>
      </c>
      <c r="M123" s="57">
        <f>IF(OR(I123=0,G123=0,I123&lt;1),"",G123/I123*100-100)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239.25</v>
      </c>
      <c r="F125" s="51">
        <v>6</v>
      </c>
      <c r="G125" s="52">
        <v>1650</v>
      </c>
      <c r="H125" s="52">
        <v>1650</v>
      </c>
      <c r="I125" s="83">
        <v>2018.5</v>
      </c>
      <c r="J125" s="55">
        <f>IF(OR(D125=0,C125=0,D125&lt;1),"",C125/D125*100-100)</f>
      </c>
      <c r="K125" s="56">
        <f>IF(OR(E125=0,C125=0,E125&lt;1),"",C125/E125*100-100)</f>
      </c>
      <c r="L125" s="55">
        <f>IF(OR(H125=0,G125=0,H125&lt;1),"",G125/H125*100-100)</f>
        <v>0</v>
      </c>
      <c r="M125" s="57">
        <f>IF(OR(I125=0,G125=0,I125&lt;1),"",G125/I125*100-100)</f>
        <v>-18.25613079019074</v>
      </c>
      <c r="N125" s="58"/>
      <c r="O125" s="59"/>
      <c r="P125" s="60">
        <f>(I125/E125)*1000</f>
        <v>8436.781609195401</v>
      </c>
    </row>
    <row r="126" spans="1:16" ht="12.75">
      <c r="A126" s="61" t="s">
        <v>135</v>
      </c>
      <c r="B126" s="47"/>
      <c r="C126" s="48"/>
      <c r="D126" s="48"/>
      <c r="E126" s="68">
        <v>9966</v>
      </c>
      <c r="F126" s="51">
        <v>7</v>
      </c>
      <c r="G126" s="52">
        <v>64100</v>
      </c>
      <c r="H126" s="52">
        <v>64100</v>
      </c>
      <c r="I126" s="83">
        <v>79988.75</v>
      </c>
      <c r="J126" s="55">
        <f>IF(OR(D126=0,C126=0,D126&lt;1),"",C126/D126*100-100)</f>
      </c>
      <c r="K126" s="56">
        <f>IF(OR(E126=0,C126=0,E126&lt;1),"",C126/E126*100-100)</f>
      </c>
      <c r="L126" s="55">
        <f>IF(OR(H126=0,G126=0,H126&lt;1),"",G126/H126*100-100)</f>
        <v>0</v>
      </c>
      <c r="M126" s="57">
        <f>IF(OR(I126=0,G126=0,I126&lt;1),"",G126/I126*100-100)</f>
        <v>-19.863730837148978</v>
      </c>
      <c r="N126" s="58"/>
      <c r="O126" s="59"/>
      <c r="P126" s="60">
        <f>(I126/E126)*1000</f>
        <v>8026.163957455347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0.5074999999999998</v>
      </c>
      <c r="J127" s="55">
        <f>IF(OR(D127=0,C127=0,D127&lt;1),"",C127/D127*100-100)</f>
      </c>
      <c r="K127" s="56">
        <f>IF(OR(E127=0,C127=0,E127&lt;1),"",C127/E127*100-100)</f>
      </c>
      <c r="L127" s="55">
        <f>IF(OR(H127=0,G127=0,H127&lt;1),"",G127/H127*100-100)</f>
      </c>
      <c r="M127" s="57">
        <f>IF(OR(I127=0,G127=0,I127&lt;1),"",G127/I127*100-100)</f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7</v>
      </c>
      <c r="G128" s="52">
        <v>439840</v>
      </c>
      <c r="H128" s="52">
        <v>439840</v>
      </c>
      <c r="I128" s="83">
        <v>476586.75</v>
      </c>
      <c r="J128" s="55">
        <f>IF(OR(D128=0,C128=0,D128&lt;1),"",C128/D128*100-100)</f>
      </c>
      <c r="K128" s="56">
        <f>IF(OR(E128=0,C128=0,E128&lt;1),"",C128/E128*100-100)</f>
      </c>
      <c r="L128" s="55">
        <f>IF(OR(H128=0,G128=0,H128&lt;1),"",G128/H128*100-100)</f>
        <v>0</v>
      </c>
      <c r="M128" s="57">
        <f>IF(OR(I128=0,G128=0,I128&lt;1),"",G128/I128*100-100)</f>
        <v>-7.710401096967132</v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/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8" thickTop="1">
      <c r="A1" s="18" t="s">
        <v>145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4.25" thickBot="1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 thickTop="1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65360</v>
      </c>
      <c r="D5" s="49">
        <f>IF(OR(D6=0,D7=0),"",SUM(D6:D7))</f>
        <v>82106</v>
      </c>
      <c r="E5" s="50">
        <f>IF(OR(E6=0,E7=0),"",SUM(E6:E7))</f>
        <v>86585</v>
      </c>
      <c r="F5" s="51">
        <v>7</v>
      </c>
      <c r="G5" s="52">
        <f>IF(OR(G6=0,G7=0),"",SUM(G6:G7))</f>
        <v>210111</v>
      </c>
      <c r="H5" s="53">
        <f>IF(OR(H6=0,H7=0),"",SUM(H6:H7))</f>
        <v>207297</v>
      </c>
      <c r="I5" s="54">
        <f>IF(OR(I6=0,I7=0),"",SUM(I6:I7))</f>
        <v>210235.25</v>
      </c>
      <c r="J5" s="55">
        <f aca="true" t="shared" si="0" ref="J5:J16">IF(OR(D5=0,C5=0,D5&lt;1),"",C5/D5*100-100)</f>
        <v>-20.395586193457234</v>
      </c>
      <c r="K5" s="56">
        <f aca="true" t="shared" si="1" ref="K5:K16">IF(OR(E5=0,C5=0,E5&lt;1),"",C5/E5*100-100)</f>
        <v>-24.513483859790952</v>
      </c>
      <c r="L5" s="55">
        <f aca="true" t="shared" si="2" ref="L5:L16">IF(OR(H5=0,G5=0,H5&lt;1),"",G5/H5*100-100)</f>
        <v>1.3574726117599312</v>
      </c>
      <c r="M5" s="57">
        <f aca="true" t="shared" si="3" ref="M5:M16">IF(OR(I5=0,G5=0,I5&lt;1),"",G5/I5*100-100)</f>
        <v>-0.05910046007984704</v>
      </c>
      <c r="N5" s="58">
        <f aca="true" t="shared" si="4" ref="N5:N16">(G5/C5)*1000</f>
        <v>3214.672582619339</v>
      </c>
      <c r="O5" s="59">
        <f aca="true" t="shared" si="5" ref="O5:O13">(H5/D5)*1000</f>
        <v>2524.748495846832</v>
      </c>
      <c r="P5" s="60">
        <f aca="true" t="shared" si="6" ref="P5:P13">(I5/E5)*1000</f>
        <v>2428.0793439972285</v>
      </c>
    </row>
    <row r="6" spans="1:16" ht="12.75">
      <c r="A6" s="61" t="s">
        <v>15</v>
      </c>
      <c r="B6" s="47">
        <v>7</v>
      </c>
      <c r="C6" s="48">
        <v>14310</v>
      </c>
      <c r="D6" s="49">
        <v>22227</v>
      </c>
      <c r="E6" s="62">
        <v>33723.25</v>
      </c>
      <c r="F6" s="51">
        <v>7</v>
      </c>
      <c r="G6" s="52">
        <v>45220</v>
      </c>
      <c r="H6" s="53">
        <v>50067</v>
      </c>
      <c r="I6" s="63">
        <v>84006</v>
      </c>
      <c r="J6" s="55">
        <f t="shared" si="0"/>
        <v>-35.61884194898097</v>
      </c>
      <c r="K6" s="56">
        <f t="shared" si="1"/>
        <v>-57.566367417138025</v>
      </c>
      <c r="L6" s="55">
        <f t="shared" si="2"/>
        <v>-9.681027423252843</v>
      </c>
      <c r="M6" s="57">
        <f t="shared" si="3"/>
        <v>-46.17051163012166</v>
      </c>
      <c r="N6" s="58">
        <f t="shared" si="4"/>
        <v>3160.0279524807825</v>
      </c>
      <c r="O6" s="59">
        <f t="shared" si="5"/>
        <v>2252.530705898232</v>
      </c>
      <c r="P6" s="60">
        <f t="shared" si="6"/>
        <v>2491.0410473486395</v>
      </c>
    </row>
    <row r="7" spans="1:16" ht="12.75">
      <c r="A7" s="64" t="s">
        <v>16</v>
      </c>
      <c r="B7" s="47">
        <v>7</v>
      </c>
      <c r="C7" s="48">
        <v>51050</v>
      </c>
      <c r="D7" s="49">
        <v>59879</v>
      </c>
      <c r="E7" s="62">
        <v>52861.75</v>
      </c>
      <c r="F7" s="51">
        <v>7</v>
      </c>
      <c r="G7" s="52">
        <v>164891</v>
      </c>
      <c r="H7" s="53">
        <v>157230</v>
      </c>
      <c r="I7" s="63">
        <v>126229.25</v>
      </c>
      <c r="J7" s="55">
        <f t="shared" si="0"/>
        <v>-14.744735216018967</v>
      </c>
      <c r="K7" s="56">
        <f t="shared" si="1"/>
        <v>-3.427336401083963</v>
      </c>
      <c r="L7" s="55">
        <f t="shared" si="2"/>
        <v>4.8724798066526915</v>
      </c>
      <c r="M7" s="57">
        <f t="shared" si="3"/>
        <v>30.62820225898514</v>
      </c>
      <c r="N7" s="58">
        <f t="shared" si="4"/>
        <v>3229.9902056807055</v>
      </c>
      <c r="O7" s="59">
        <f t="shared" si="5"/>
        <v>2625.7953539638274</v>
      </c>
      <c r="P7" s="60">
        <f t="shared" si="6"/>
        <v>2387.9128103023454</v>
      </c>
    </row>
    <row r="8" spans="1:16" ht="12.75">
      <c r="A8" s="17" t="s">
        <v>17</v>
      </c>
      <c r="B8" s="47">
        <v>7</v>
      </c>
      <c r="C8" s="48">
        <f>IF(OR(C9=0,C10=0),"",SUM(C9:C10))</f>
        <v>14470</v>
      </c>
      <c r="D8" s="49">
        <f>IF(OR(D9=0,D10=0),"",SUM(D9:D10))</f>
        <v>10904</v>
      </c>
      <c r="E8" s="50">
        <f>IF(OR(E9=0,E10=0),"",SUM(E9:E10))</f>
        <v>8423.5</v>
      </c>
      <c r="F8" s="51">
        <v>7</v>
      </c>
      <c r="G8" s="65">
        <f>IF(OR(G9=0,G10=0),"",SUM(G9:G10))</f>
        <v>19245</v>
      </c>
      <c r="H8" s="66">
        <f>IF(OR(H9=0,H10=0),"",SUM(H9:H10))</f>
        <v>17360</v>
      </c>
      <c r="I8" s="67">
        <f>IF(OR(I9=0,I10=0),"",SUM(I9:I10))</f>
        <v>12345</v>
      </c>
      <c r="J8" s="55">
        <f t="shared" si="0"/>
        <v>32.70359501100512</v>
      </c>
      <c r="K8" s="56">
        <f t="shared" si="1"/>
        <v>71.7813260521161</v>
      </c>
      <c r="L8" s="55">
        <f t="shared" si="2"/>
        <v>10.858294930875573</v>
      </c>
      <c r="M8" s="57">
        <f t="shared" si="3"/>
        <v>55.893074119076545</v>
      </c>
      <c r="N8" s="58">
        <f t="shared" si="4"/>
        <v>1329.9930891499655</v>
      </c>
      <c r="O8" s="59">
        <f t="shared" si="5"/>
        <v>1592.0763022743947</v>
      </c>
      <c r="P8" s="60">
        <f t="shared" si="6"/>
        <v>1465.5428266160147</v>
      </c>
    </row>
    <row r="9" spans="1:16" ht="12.75">
      <c r="A9" s="61" t="s">
        <v>18</v>
      </c>
      <c r="B9" s="47">
        <v>7</v>
      </c>
      <c r="C9" s="48">
        <v>2894</v>
      </c>
      <c r="D9" s="48">
        <v>2180</v>
      </c>
      <c r="E9" s="68">
        <v>1882.5</v>
      </c>
      <c r="F9" s="51">
        <v>7</v>
      </c>
      <c r="G9" s="52">
        <v>4196</v>
      </c>
      <c r="H9" s="53">
        <v>3308</v>
      </c>
      <c r="I9" s="63">
        <v>2416.25</v>
      </c>
      <c r="J9" s="55">
        <f t="shared" si="0"/>
        <v>32.752293577981675</v>
      </c>
      <c r="K9" s="56">
        <f t="shared" si="1"/>
        <v>53.731739707835345</v>
      </c>
      <c r="L9" s="55">
        <f t="shared" si="2"/>
        <v>26.844014510278114</v>
      </c>
      <c r="M9" s="57">
        <f t="shared" si="3"/>
        <v>73.65752715985514</v>
      </c>
      <c r="N9" s="58">
        <f t="shared" si="4"/>
        <v>1449.8963372494818</v>
      </c>
      <c r="O9" s="59">
        <f t="shared" si="5"/>
        <v>1517.4311926605503</v>
      </c>
      <c r="P9" s="60">
        <f t="shared" si="6"/>
        <v>1283.5325365205842</v>
      </c>
    </row>
    <row r="10" spans="1:16" ht="12.75">
      <c r="A10" s="64" t="s">
        <v>19</v>
      </c>
      <c r="B10" s="47">
        <v>7</v>
      </c>
      <c r="C10" s="48">
        <v>11576</v>
      </c>
      <c r="D10" s="48">
        <v>8724</v>
      </c>
      <c r="E10" s="68">
        <v>6541</v>
      </c>
      <c r="F10" s="51">
        <v>7</v>
      </c>
      <c r="G10" s="52">
        <v>15049</v>
      </c>
      <c r="H10" s="53">
        <v>14052</v>
      </c>
      <c r="I10" s="63">
        <v>9928.75</v>
      </c>
      <c r="J10" s="55">
        <f t="shared" si="0"/>
        <v>32.69142595139846</v>
      </c>
      <c r="K10" s="56">
        <f t="shared" si="1"/>
        <v>76.97599755389083</v>
      </c>
      <c r="L10" s="55">
        <f t="shared" si="2"/>
        <v>7.095075434101901</v>
      </c>
      <c r="M10" s="57">
        <f t="shared" si="3"/>
        <v>51.569935792521704</v>
      </c>
      <c r="N10" s="58">
        <f t="shared" si="4"/>
        <v>1300.0172771250864</v>
      </c>
      <c r="O10" s="59">
        <f t="shared" si="5"/>
        <v>1610.729023383769</v>
      </c>
      <c r="P10" s="60">
        <f t="shared" si="6"/>
        <v>1517.9253936706925</v>
      </c>
    </row>
    <row r="11" spans="1:16" ht="12.75">
      <c r="A11" s="61" t="s">
        <v>20</v>
      </c>
      <c r="B11" s="47">
        <v>7</v>
      </c>
      <c r="C11" s="48">
        <v>31095</v>
      </c>
      <c r="D11" s="48">
        <v>27612</v>
      </c>
      <c r="E11" s="68">
        <v>21096</v>
      </c>
      <c r="F11" s="51">
        <v>7</v>
      </c>
      <c r="G11" s="52">
        <v>37314</v>
      </c>
      <c r="H11" s="53">
        <v>46824</v>
      </c>
      <c r="I11" s="63">
        <v>28854.5</v>
      </c>
      <c r="J11" s="55">
        <f t="shared" si="0"/>
        <v>12.61408083441981</v>
      </c>
      <c r="K11" s="56">
        <f t="shared" si="1"/>
        <v>47.397610921501695</v>
      </c>
      <c r="L11" s="55">
        <f t="shared" si="2"/>
        <v>-20.310097385955913</v>
      </c>
      <c r="M11" s="57">
        <f t="shared" si="3"/>
        <v>29.317784054480256</v>
      </c>
      <c r="N11" s="58">
        <f t="shared" si="4"/>
        <v>1200</v>
      </c>
      <c r="O11" s="59">
        <f t="shared" si="5"/>
        <v>1695.7844415471534</v>
      </c>
      <c r="P11" s="60">
        <f t="shared" si="6"/>
        <v>1367.7711414486157</v>
      </c>
    </row>
    <row r="12" spans="1:16" ht="12.75">
      <c r="A12" s="61" t="s">
        <v>21</v>
      </c>
      <c r="B12" s="47">
        <v>7</v>
      </c>
      <c r="C12" s="48">
        <v>345</v>
      </c>
      <c r="D12" s="48">
        <v>253</v>
      </c>
      <c r="E12" s="68">
        <v>123.25</v>
      </c>
      <c r="F12" s="51">
        <v>7</v>
      </c>
      <c r="G12" s="52">
        <v>311</v>
      </c>
      <c r="H12" s="53">
        <v>253</v>
      </c>
      <c r="I12" s="63">
        <v>112.75</v>
      </c>
      <c r="J12" s="55">
        <f t="shared" si="0"/>
        <v>36.363636363636346</v>
      </c>
      <c r="K12" s="56">
        <f t="shared" si="1"/>
        <v>179.91886409736304</v>
      </c>
      <c r="L12" s="55">
        <f t="shared" si="2"/>
        <v>22.92490118577075</v>
      </c>
      <c r="M12" s="57">
        <f t="shared" si="3"/>
        <v>175.83148558758313</v>
      </c>
      <c r="N12" s="58">
        <f t="shared" si="4"/>
        <v>901.4492753623189</v>
      </c>
      <c r="O12" s="59">
        <f t="shared" si="5"/>
        <v>1000</v>
      </c>
      <c r="P12" s="60">
        <f t="shared" si="6"/>
        <v>914.8073022312373</v>
      </c>
    </row>
    <row r="13" spans="1:16" ht="12.75">
      <c r="A13" s="64" t="s">
        <v>22</v>
      </c>
      <c r="B13" s="47">
        <v>4</v>
      </c>
      <c r="C13" s="69">
        <v>4755</v>
      </c>
      <c r="D13" s="69">
        <v>4588</v>
      </c>
      <c r="E13" s="68">
        <v>3061</v>
      </c>
      <c r="F13" s="51"/>
      <c r="G13" s="52"/>
      <c r="H13" s="53">
        <v>8301</v>
      </c>
      <c r="I13" s="63">
        <v>5247.75</v>
      </c>
      <c r="J13" s="55">
        <f t="shared" si="0"/>
        <v>3.639930252833466</v>
      </c>
      <c r="K13" s="56">
        <f t="shared" si="1"/>
        <v>55.34139170205813</v>
      </c>
      <c r="L13" s="55">
        <f t="shared" si="2"/>
      </c>
      <c r="M13" s="57">
        <f t="shared" si="3"/>
      </c>
      <c r="N13" s="58">
        <f t="shared" si="4"/>
        <v>0</v>
      </c>
      <c r="O13" s="59">
        <f t="shared" si="5"/>
        <v>1809.2850915431559</v>
      </c>
      <c r="P13" s="60">
        <f t="shared" si="6"/>
        <v>1714.390721986279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</c>
      <c r="K14" s="56">
        <f t="shared" si="1"/>
      </c>
      <c r="L14" s="55">
        <f t="shared" si="2"/>
      </c>
      <c r="M14" s="57">
        <f t="shared" si="3"/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4120</v>
      </c>
      <c r="D15" s="48">
        <v>4120</v>
      </c>
      <c r="E15" s="68">
        <v>7411.25</v>
      </c>
      <c r="F15" s="51"/>
      <c r="G15" s="52"/>
      <c r="H15" s="53">
        <v>51455</v>
      </c>
      <c r="I15" s="63">
        <v>90391.75</v>
      </c>
      <c r="J15" s="55">
        <f t="shared" si="0"/>
        <v>0</v>
      </c>
      <c r="K15" s="56">
        <f t="shared" si="1"/>
        <v>-44.408837915331425</v>
      </c>
      <c r="L15" s="55">
        <f t="shared" si="2"/>
      </c>
      <c r="M15" s="57">
        <f t="shared" si="3"/>
      </c>
      <c r="N15" s="58">
        <f t="shared" si="4"/>
        <v>0</v>
      </c>
      <c r="O15" s="59">
        <f>(H15/D15)*1000</f>
        <v>12489.077669902912</v>
      </c>
      <c r="P15" s="60">
        <f>(I15/E15)*1000</f>
        <v>12196.559284870973</v>
      </c>
    </row>
    <row r="16" spans="1:16" ht="12.75">
      <c r="A16" s="61" t="s">
        <v>25</v>
      </c>
      <c r="B16" s="47">
        <v>7</v>
      </c>
      <c r="C16" s="48">
        <v>96</v>
      </c>
      <c r="D16" s="48">
        <v>204</v>
      </c>
      <c r="E16" s="68">
        <v>237.75</v>
      </c>
      <c r="F16" s="51">
        <v>7</v>
      </c>
      <c r="G16" s="52">
        <v>624</v>
      </c>
      <c r="H16" s="53">
        <v>1326</v>
      </c>
      <c r="I16" s="63">
        <v>1524.25</v>
      </c>
      <c r="J16" s="55">
        <f t="shared" si="0"/>
        <v>-52.94117647058824</v>
      </c>
      <c r="K16" s="56">
        <f t="shared" si="1"/>
        <v>-59.62145110410095</v>
      </c>
      <c r="L16" s="55">
        <f t="shared" si="2"/>
        <v>-52.94117647058824</v>
      </c>
      <c r="M16" s="57">
        <f t="shared" si="3"/>
        <v>-59.06183368869936</v>
      </c>
      <c r="N16" s="58">
        <f t="shared" si="4"/>
        <v>6500</v>
      </c>
      <c r="O16" s="59">
        <f>(H16/D16)*1000</f>
        <v>6500</v>
      </c>
      <c r="P16" s="60">
        <f>(I16/E16)*1000</f>
        <v>6411.146161934806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0.01</v>
      </c>
      <c r="F18" s="51"/>
      <c r="G18" s="52">
        <v>0.01</v>
      </c>
      <c r="H18" s="52">
        <v>0.01</v>
      </c>
      <c r="I18" s="83">
        <v>0.01</v>
      </c>
      <c r="J18" s="55">
        <f aca="true" t="shared" si="7" ref="J18:J25">IF(OR(D18=0,C18=0,D18&lt;1),"",C18/D18*100-100)</f>
      </c>
      <c r="K18" s="56">
        <f aca="true" t="shared" si="8" ref="K18:K25">IF(OR(E18=0,C18=0,E18&lt;1),"",C18/E18*100-100)</f>
      </c>
      <c r="L18" s="55">
        <f aca="true" t="shared" si="9" ref="L18:L25">IF(OR(H18=0,G18=0,H18&lt;1),"",G18/H18*100-100)</f>
      </c>
      <c r="M18" s="57">
        <f aca="true" t="shared" si="10" ref="M18:M25">IF(OR(I18=0,G18=0,I18&lt;1),"",G18/I18*100-100)</f>
      </c>
      <c r="N18" s="58"/>
      <c r="O18" s="59"/>
      <c r="P18" s="60"/>
    </row>
    <row r="19" spans="1:16" ht="12.75">
      <c r="A19" s="61" t="s">
        <v>28</v>
      </c>
      <c r="B19" s="47">
        <v>6</v>
      </c>
      <c r="C19" s="48">
        <v>1866</v>
      </c>
      <c r="D19" s="48">
        <v>1865</v>
      </c>
      <c r="E19" s="68">
        <v>1883.75</v>
      </c>
      <c r="F19" s="51">
        <v>6</v>
      </c>
      <c r="G19" s="52">
        <v>1493</v>
      </c>
      <c r="H19" s="52">
        <v>1637</v>
      </c>
      <c r="I19" s="83">
        <v>1608.75</v>
      </c>
      <c r="J19" s="55">
        <f t="shared" si="7"/>
        <v>0.053619302949073244</v>
      </c>
      <c r="K19" s="56">
        <f t="shared" si="8"/>
        <v>-0.9422694094226927</v>
      </c>
      <c r="L19" s="55">
        <f t="shared" si="9"/>
        <v>-8.796579108124618</v>
      </c>
      <c r="M19" s="57">
        <f t="shared" si="10"/>
        <v>-7.195027195027194</v>
      </c>
      <c r="N19" s="58">
        <f>(G19/C19)*1000</f>
        <v>800.1071811361201</v>
      </c>
      <c r="O19" s="59">
        <f>(H19/D19)*1000</f>
        <v>877.7479892761394</v>
      </c>
      <c r="P19" s="60">
        <f>(I19/E19)*1000</f>
        <v>854.0145985401459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7"/>
      </c>
      <c r="K20" s="56">
        <f t="shared" si="8"/>
      </c>
      <c r="L20" s="55">
        <f t="shared" si="9"/>
      </c>
      <c r="M20" s="57">
        <f t="shared" si="10"/>
      </c>
      <c r="N20" s="58"/>
      <c r="O20" s="59"/>
      <c r="P20" s="60"/>
    </row>
    <row r="21" spans="1:16" ht="12.75">
      <c r="A21" s="61" t="s">
        <v>30</v>
      </c>
      <c r="B21" s="47">
        <v>6</v>
      </c>
      <c r="C21" s="48">
        <v>6735</v>
      </c>
      <c r="D21" s="48">
        <v>6742</v>
      </c>
      <c r="E21" s="68">
        <v>4441.75</v>
      </c>
      <c r="F21" s="51">
        <v>6</v>
      </c>
      <c r="G21" s="52">
        <v>5051</v>
      </c>
      <c r="H21" s="52">
        <v>6930</v>
      </c>
      <c r="I21" s="83">
        <v>4595.75</v>
      </c>
      <c r="J21" s="55">
        <f t="shared" si="7"/>
        <v>-0.10382675763868576</v>
      </c>
      <c r="K21" s="56">
        <f t="shared" si="8"/>
        <v>51.62942533911183</v>
      </c>
      <c r="L21" s="55">
        <f t="shared" si="9"/>
        <v>-27.113997113997115</v>
      </c>
      <c r="M21" s="57">
        <f t="shared" si="10"/>
        <v>9.905891312625798</v>
      </c>
      <c r="N21" s="58">
        <f aca="true" t="shared" si="11" ref="N21:P25">(G21/C21)*1000</f>
        <v>749.96288047513</v>
      </c>
      <c r="O21" s="59">
        <f t="shared" si="11"/>
        <v>1027.8849006229605</v>
      </c>
      <c r="P21" s="60">
        <f t="shared" si="11"/>
        <v>1034.671019305454</v>
      </c>
    </row>
    <row r="22" spans="1:16" ht="12.75">
      <c r="A22" s="61" t="s">
        <v>31</v>
      </c>
      <c r="B22" s="47">
        <v>6</v>
      </c>
      <c r="C22" s="48">
        <v>5564</v>
      </c>
      <c r="D22" s="48">
        <v>5569</v>
      </c>
      <c r="E22" s="68">
        <v>2261</v>
      </c>
      <c r="F22" s="51">
        <v>6</v>
      </c>
      <c r="G22" s="52">
        <v>5008</v>
      </c>
      <c r="H22" s="52">
        <v>4957</v>
      </c>
      <c r="I22" s="83">
        <v>1894.25</v>
      </c>
      <c r="J22" s="55">
        <f t="shared" si="7"/>
        <v>-0.08978272580355906</v>
      </c>
      <c r="K22" s="56">
        <f t="shared" si="8"/>
        <v>146.0858027421495</v>
      </c>
      <c r="L22" s="55">
        <f t="shared" si="9"/>
        <v>1.0288480936049922</v>
      </c>
      <c r="M22" s="57">
        <f t="shared" si="10"/>
        <v>164.3790418371387</v>
      </c>
      <c r="N22" s="58">
        <f t="shared" si="11"/>
        <v>900.0718907260963</v>
      </c>
      <c r="O22" s="59">
        <f t="shared" si="11"/>
        <v>890.1059436164483</v>
      </c>
      <c r="P22" s="60">
        <f t="shared" si="11"/>
        <v>837.7930119416187</v>
      </c>
    </row>
    <row r="23" spans="1:16" ht="12.75">
      <c r="A23" s="61" t="s">
        <v>32</v>
      </c>
      <c r="B23" s="47">
        <v>6</v>
      </c>
      <c r="C23" s="48">
        <v>395</v>
      </c>
      <c r="D23" s="48">
        <v>396</v>
      </c>
      <c r="E23" s="68">
        <v>377</v>
      </c>
      <c r="F23" s="51">
        <v>6</v>
      </c>
      <c r="G23" s="52">
        <v>267</v>
      </c>
      <c r="H23" s="52">
        <v>299</v>
      </c>
      <c r="I23" s="83">
        <v>249.5</v>
      </c>
      <c r="J23" s="55">
        <f t="shared" si="7"/>
        <v>-0.2525252525252455</v>
      </c>
      <c r="K23" s="56">
        <f t="shared" si="8"/>
        <v>4.774535809018559</v>
      </c>
      <c r="L23" s="55">
        <f t="shared" si="9"/>
        <v>-10.702341137123753</v>
      </c>
      <c r="M23" s="57">
        <f t="shared" si="10"/>
        <v>7.014028056112224</v>
      </c>
      <c r="N23" s="58">
        <f t="shared" si="11"/>
        <v>675.9493670886077</v>
      </c>
      <c r="O23" s="59">
        <f t="shared" si="11"/>
        <v>755.0505050505051</v>
      </c>
      <c r="P23" s="60">
        <f t="shared" si="11"/>
        <v>661.8037135278515</v>
      </c>
    </row>
    <row r="24" spans="1:16" ht="12.75">
      <c r="A24" s="61" t="s">
        <v>33</v>
      </c>
      <c r="B24" s="47">
        <v>6</v>
      </c>
      <c r="C24" s="48">
        <v>31</v>
      </c>
      <c r="D24" s="48">
        <v>31</v>
      </c>
      <c r="E24" s="68">
        <v>103.25</v>
      </c>
      <c r="F24" s="51">
        <v>6</v>
      </c>
      <c r="G24" s="52">
        <v>20</v>
      </c>
      <c r="H24" s="52">
        <v>23</v>
      </c>
      <c r="I24" s="83">
        <v>67.25</v>
      </c>
      <c r="J24" s="55">
        <f t="shared" si="7"/>
        <v>0</v>
      </c>
      <c r="K24" s="56">
        <f t="shared" si="8"/>
        <v>-69.97578692493946</v>
      </c>
      <c r="L24" s="55">
        <f t="shared" si="9"/>
        <v>-13.043478260869563</v>
      </c>
      <c r="M24" s="57">
        <f t="shared" si="10"/>
        <v>-70.26022304832713</v>
      </c>
      <c r="N24" s="58">
        <f t="shared" si="11"/>
        <v>645.1612903225806</v>
      </c>
      <c r="O24" s="59">
        <f t="shared" si="11"/>
        <v>741.9354838709678</v>
      </c>
      <c r="P24" s="60">
        <f t="shared" si="11"/>
        <v>651.3317191283293</v>
      </c>
    </row>
    <row r="25" spans="1:16" ht="12.75">
      <c r="A25" s="61" t="s">
        <v>34</v>
      </c>
      <c r="B25" s="47">
        <v>6</v>
      </c>
      <c r="C25" s="48">
        <v>60</v>
      </c>
      <c r="D25" s="48">
        <v>163</v>
      </c>
      <c r="E25" s="68">
        <v>57.75</v>
      </c>
      <c r="F25" s="51">
        <v>6</v>
      </c>
      <c r="G25" s="52">
        <v>45</v>
      </c>
      <c r="H25" s="52">
        <v>122</v>
      </c>
      <c r="I25" s="83">
        <v>42.25</v>
      </c>
      <c r="J25" s="55">
        <f t="shared" si="7"/>
        <v>-63.190184049079754</v>
      </c>
      <c r="K25" s="56">
        <f t="shared" si="8"/>
        <v>3.896103896103881</v>
      </c>
      <c r="L25" s="55">
        <f t="shared" si="9"/>
        <v>-63.114754098360656</v>
      </c>
      <c r="M25" s="57">
        <f t="shared" si="10"/>
        <v>6.508875739644978</v>
      </c>
      <c r="N25" s="58">
        <f t="shared" si="11"/>
        <v>750</v>
      </c>
      <c r="O25" s="59">
        <f t="shared" si="11"/>
        <v>748.4662576687117</v>
      </c>
      <c r="P25" s="60">
        <f t="shared" si="11"/>
        <v>731.6017316017316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660.01</v>
      </c>
      <c r="D27" s="49">
        <f>IF(OR(D28=0,D29=0,D30=0,D31=0),"",SUM(D28:D31))</f>
        <v>657.01</v>
      </c>
      <c r="E27" s="50">
        <f>IF(OR(E28=0,E29=0,E30=0,E31=0),"",SUM(E28:E31))</f>
        <v>656.26</v>
      </c>
      <c r="F27" s="51"/>
      <c r="G27" s="52">
        <f>IF(OR(G28=0,G29=0,G30=0,G31=0),"",SUM(G28:G31))</f>
      </c>
      <c r="H27" s="53">
        <f>IF(OR(H28=0,H29=0,H30=0,H31=0),"",SUM(H28:H31))</f>
        <v>25255.010000000002</v>
      </c>
      <c r="I27" s="84">
        <f>IF(OR(I28=0,I29=0,I30=0,I31=0),"",SUM(I28:I31))</f>
        <v>25116.260000000002</v>
      </c>
      <c r="J27" s="55">
        <f>IF(OR(D27=0,C27=0,D27&lt;1),"",C27/D27*100-100)</f>
        <v>0.4566140545805979</v>
      </c>
      <c r="K27" s="56">
        <f>IF(OR(E27=0,C27=0,E27&lt;1),"",C27/E27*100-100)</f>
        <v>0.5714198640782655</v>
      </c>
      <c r="L27" s="55"/>
      <c r="M27" s="55"/>
      <c r="N27" s="58"/>
      <c r="O27" s="59">
        <f>(H27/D27)*1000</f>
        <v>38439.308381912</v>
      </c>
      <c r="P27" s="60">
        <f>(I27/E27)*1000</f>
        <v>38271.813000944756</v>
      </c>
    </row>
    <row r="28" spans="1:16" ht="12.75">
      <c r="A28" s="61" t="s">
        <v>37</v>
      </c>
      <c r="B28" s="47"/>
      <c r="C28" s="48">
        <v>0.01</v>
      </c>
      <c r="D28" s="48">
        <v>0.01</v>
      </c>
      <c r="E28" s="68">
        <v>0.01</v>
      </c>
      <c r="F28" s="51"/>
      <c r="G28" s="52">
        <v>0.01</v>
      </c>
      <c r="H28" s="52">
        <v>0.01</v>
      </c>
      <c r="I28" s="83">
        <v>0.01</v>
      </c>
      <c r="J28" s="55">
        <f>IF(OR(D28=0,C28=0,D28&lt;1),"",C28/D28*100-100)</f>
      </c>
      <c r="K28" s="56">
        <f>IF(OR(E28=0,C28=0,E28&lt;1),"",C28/E28*100-100)</f>
      </c>
      <c r="L28" s="55">
        <f>IF(OR(H28=0,G28=0,H28&lt;1),"",G28/H28*100-100)</f>
      </c>
      <c r="M28" s="57">
        <f>IF(OR(I28=0,G28=0,I28&lt;1),"",G28/I28*100-100)</f>
      </c>
      <c r="N28" s="58"/>
      <c r="O28" s="59"/>
      <c r="P28" s="60"/>
    </row>
    <row r="29" spans="1:16" ht="12.75">
      <c r="A29" s="61" t="s">
        <v>38</v>
      </c>
      <c r="B29" s="47">
        <v>6</v>
      </c>
      <c r="C29" s="48">
        <v>120</v>
      </c>
      <c r="D29" s="48">
        <v>120</v>
      </c>
      <c r="E29" s="68">
        <v>137.25</v>
      </c>
      <c r="F29" s="51">
        <v>6</v>
      </c>
      <c r="G29" s="52">
        <v>4200</v>
      </c>
      <c r="H29" s="52">
        <v>4200</v>
      </c>
      <c r="I29" s="83">
        <v>4769</v>
      </c>
      <c r="J29" s="55">
        <f>IF(OR(D29=0,C29=0,D29&lt;1),"",C29/D29*100-100)</f>
        <v>0</v>
      </c>
      <c r="K29" s="56">
        <f>IF(OR(E29=0,C29=0,E29&lt;1),"",C29/E29*100-100)</f>
        <v>-12.568306010928964</v>
      </c>
      <c r="L29" s="55">
        <f>IF(OR(H29=0,G29=0,H29&lt;1),"",G29/H29*100-100)</f>
        <v>0</v>
      </c>
      <c r="M29" s="57">
        <f>IF(OR(I29=0,G29=0,I29&lt;1),"",G29/I29*100-100)</f>
        <v>-11.931222478507024</v>
      </c>
      <c r="N29" s="58">
        <f aca="true" t="shared" si="12" ref="N29:P31">(G29/C29)*1000</f>
        <v>35000</v>
      </c>
      <c r="O29" s="59">
        <f t="shared" si="12"/>
        <v>35000</v>
      </c>
      <c r="P29" s="60">
        <f t="shared" si="12"/>
        <v>34746.81238615665</v>
      </c>
    </row>
    <row r="30" spans="1:16" ht="12.75">
      <c r="A30" s="61" t="s">
        <v>39</v>
      </c>
      <c r="B30" s="47">
        <v>7</v>
      </c>
      <c r="C30" s="48">
        <v>455</v>
      </c>
      <c r="D30" s="48">
        <v>452</v>
      </c>
      <c r="E30" s="68">
        <v>446.25</v>
      </c>
      <c r="F30" s="51">
        <v>7</v>
      </c>
      <c r="G30" s="52">
        <v>18200</v>
      </c>
      <c r="H30" s="52">
        <v>18080</v>
      </c>
      <c r="I30" s="83">
        <v>17810</v>
      </c>
      <c r="J30" s="55">
        <f>IF(OR(D30=0,C30=0,D30&lt;1),"",C30/D30*100-100)</f>
        <v>0.6637168141592866</v>
      </c>
      <c r="K30" s="56">
        <f>IF(OR(E30=0,C30=0,E30&lt;1),"",C30/E30*100-100)</f>
        <v>1.9607843137254832</v>
      </c>
      <c r="L30" s="55">
        <f>IF(OR(H30=0,G30=0,H30&lt;1),"",G30/H30*100-100)</f>
        <v>0.6637168141592866</v>
      </c>
      <c r="M30" s="57">
        <f>IF(OR(I30=0,G30=0,I30&lt;1),"",G30/I30*100-100)</f>
        <v>2.189781021897815</v>
      </c>
      <c r="N30" s="58">
        <f t="shared" si="12"/>
        <v>40000</v>
      </c>
      <c r="O30" s="59">
        <f t="shared" si="12"/>
        <v>40000</v>
      </c>
      <c r="P30" s="60">
        <f t="shared" si="12"/>
        <v>39910.36414565826</v>
      </c>
    </row>
    <row r="31" spans="1:16" ht="12.75">
      <c r="A31" s="61" t="s">
        <v>40</v>
      </c>
      <c r="B31" s="47">
        <v>7</v>
      </c>
      <c r="C31" s="48">
        <v>85</v>
      </c>
      <c r="D31" s="48">
        <v>85</v>
      </c>
      <c r="E31" s="68">
        <v>72.75</v>
      </c>
      <c r="F31" s="51"/>
      <c r="G31" s="52"/>
      <c r="H31" s="52">
        <v>2975</v>
      </c>
      <c r="I31" s="83">
        <v>2537.25</v>
      </c>
      <c r="J31" s="55">
        <f>IF(OR(D31=0,C31=0,D31&lt;1),"",C31/D31*100-100)</f>
        <v>0</v>
      </c>
      <c r="K31" s="56">
        <f>IF(OR(E31=0,C31=0,E31&lt;1),"",C31/E31*100-100)</f>
        <v>16.838487972508602</v>
      </c>
      <c r="L31" s="55">
        <f>IF(OR(H31=0,G31=0,H31&lt;1),"",G31/H31*100-100)</f>
      </c>
      <c r="M31" s="57">
        <f>IF(OR(I31=0,G31=0,I31&lt;1),"",G31/I31*100-100)</f>
      </c>
      <c r="N31" s="58">
        <f t="shared" si="12"/>
        <v>0</v>
      </c>
      <c r="O31" s="59">
        <f t="shared" si="12"/>
        <v>35000</v>
      </c>
      <c r="P31" s="60">
        <f t="shared" si="12"/>
        <v>34876.28865979381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7</v>
      </c>
      <c r="C33" s="48">
        <v>30</v>
      </c>
      <c r="D33" s="48">
        <v>76</v>
      </c>
      <c r="E33" s="68">
        <v>29</v>
      </c>
      <c r="F33" s="51">
        <v>7</v>
      </c>
      <c r="G33" s="52">
        <v>1800</v>
      </c>
      <c r="H33" s="52">
        <v>4535</v>
      </c>
      <c r="I33" s="83">
        <v>1702.5</v>
      </c>
      <c r="J33" s="55">
        <f aca="true" t="shared" si="13" ref="J33:J39">IF(OR(D33=0,C33=0,D33&lt;1),"",C33/D33*100-100)</f>
        <v>-60.526315789473685</v>
      </c>
      <c r="K33" s="56">
        <f aca="true" t="shared" si="14" ref="K33:K39">IF(OR(E33=0,C33=0,E33&lt;1),"",C33/E33*100-100)</f>
        <v>3.448275862068968</v>
      </c>
      <c r="L33" s="55">
        <f aca="true" t="shared" si="15" ref="L33:L39">IF(OR(H33=0,G33=0,H33&lt;1),"",G33/H33*100-100)</f>
        <v>-60.308710033076075</v>
      </c>
      <c r="M33" s="57">
        <f aca="true" t="shared" si="16" ref="M33:M39">IF(OR(I33=0,G33=0,I33&lt;1),"",G33/I33*100-100)</f>
        <v>5.726872246696033</v>
      </c>
      <c r="N33" s="58">
        <f aca="true" t="shared" si="17" ref="N33:N39">(G33/C33)*1000</f>
        <v>60000</v>
      </c>
      <c r="O33" s="59">
        <f aca="true" t="shared" si="18" ref="O33:O38">(H33/D33)*1000</f>
        <v>59671.05263157895</v>
      </c>
      <c r="P33" s="60">
        <f aca="true" t="shared" si="19" ref="P33:P38">(I33/E33)*1000</f>
        <v>58706.89655172414</v>
      </c>
    </row>
    <row r="34" spans="1:16" ht="12.75">
      <c r="A34" s="61" t="s">
        <v>43</v>
      </c>
      <c r="B34" s="47">
        <v>7</v>
      </c>
      <c r="C34" s="48">
        <v>4712</v>
      </c>
      <c r="D34" s="48">
        <v>5014</v>
      </c>
      <c r="E34" s="68">
        <v>5892</v>
      </c>
      <c r="F34" s="51">
        <v>7</v>
      </c>
      <c r="G34" s="52">
        <v>14136</v>
      </c>
      <c r="H34" s="52">
        <v>12020</v>
      </c>
      <c r="I34" s="83">
        <v>14077.5</v>
      </c>
      <c r="J34" s="55">
        <f t="shared" si="13"/>
        <v>-6.023135221380144</v>
      </c>
      <c r="K34" s="56">
        <f t="shared" si="14"/>
        <v>-20.02715546503734</v>
      </c>
      <c r="L34" s="55">
        <f t="shared" si="15"/>
        <v>17.603993344425945</v>
      </c>
      <c r="M34" s="57">
        <f t="shared" si="16"/>
        <v>0.4155567394778785</v>
      </c>
      <c r="N34" s="58">
        <f t="shared" si="17"/>
        <v>3000</v>
      </c>
      <c r="O34" s="59">
        <f t="shared" si="18"/>
        <v>2397.287594734743</v>
      </c>
      <c r="P34" s="60">
        <f t="shared" si="19"/>
        <v>2389.2566191446026</v>
      </c>
    </row>
    <row r="35" spans="1:16" ht="12.75">
      <c r="A35" s="61" t="s">
        <v>44</v>
      </c>
      <c r="B35" s="47">
        <v>7</v>
      </c>
      <c r="C35" s="48">
        <v>37102</v>
      </c>
      <c r="D35" s="48">
        <v>41496</v>
      </c>
      <c r="E35" s="68">
        <v>47831.25</v>
      </c>
      <c r="F35" s="51">
        <v>7</v>
      </c>
      <c r="G35" s="52">
        <v>43500</v>
      </c>
      <c r="H35" s="52">
        <v>32175</v>
      </c>
      <c r="I35" s="83">
        <v>61819.5</v>
      </c>
      <c r="J35" s="55">
        <f t="shared" si="13"/>
        <v>-10.588972431077693</v>
      </c>
      <c r="K35" s="56">
        <f t="shared" si="14"/>
        <v>-22.431464785051617</v>
      </c>
      <c r="L35" s="55">
        <f t="shared" si="15"/>
        <v>35.19813519813519</v>
      </c>
      <c r="M35" s="57">
        <f t="shared" si="16"/>
        <v>-29.633853395773173</v>
      </c>
      <c r="N35" s="58">
        <f t="shared" si="17"/>
        <v>1172.4435340412915</v>
      </c>
      <c r="O35" s="59">
        <f t="shared" si="18"/>
        <v>775.375939849624</v>
      </c>
      <c r="P35" s="60">
        <f t="shared" si="19"/>
        <v>1292.4500196001568</v>
      </c>
    </row>
    <row r="36" spans="1:16" ht="12.75">
      <c r="A36" s="61" t="s">
        <v>45</v>
      </c>
      <c r="B36" s="47">
        <v>7</v>
      </c>
      <c r="C36" s="48">
        <v>13</v>
      </c>
      <c r="D36" s="48">
        <v>0.01</v>
      </c>
      <c r="E36" s="68">
        <v>7.255000000000001</v>
      </c>
      <c r="F36" s="51">
        <v>7</v>
      </c>
      <c r="G36" s="52">
        <v>13</v>
      </c>
      <c r="H36" s="52">
        <v>0.01</v>
      </c>
      <c r="I36" s="83">
        <v>14.504999999999999</v>
      </c>
      <c r="J36" s="55">
        <f t="shared" si="13"/>
      </c>
      <c r="K36" s="56">
        <f t="shared" si="14"/>
        <v>79.18676774638178</v>
      </c>
      <c r="L36" s="55">
        <f t="shared" si="15"/>
      </c>
      <c r="M36" s="57">
        <f t="shared" si="16"/>
        <v>-10.375732506032392</v>
      </c>
      <c r="N36" s="58">
        <f t="shared" si="17"/>
        <v>1000</v>
      </c>
      <c r="O36" s="59">
        <f t="shared" si="18"/>
        <v>1000</v>
      </c>
      <c r="P36" s="60">
        <f t="shared" si="19"/>
        <v>1999.3108201240518</v>
      </c>
    </row>
    <row r="37" spans="1:16" ht="12.75">
      <c r="A37" s="61" t="s">
        <v>46</v>
      </c>
      <c r="B37" s="47">
        <v>6</v>
      </c>
      <c r="C37" s="48">
        <v>172</v>
      </c>
      <c r="D37" s="48">
        <v>173</v>
      </c>
      <c r="E37" s="68">
        <v>84.25</v>
      </c>
      <c r="F37" s="51"/>
      <c r="G37" s="52"/>
      <c r="H37" s="52">
        <v>140</v>
      </c>
      <c r="I37" s="83">
        <v>69.25</v>
      </c>
      <c r="J37" s="55">
        <f t="shared" si="13"/>
        <v>-0.5780346820809257</v>
      </c>
      <c r="K37" s="56">
        <f t="shared" si="14"/>
        <v>104.15430267062314</v>
      </c>
      <c r="L37" s="55">
        <f t="shared" si="15"/>
      </c>
      <c r="M37" s="57">
        <f t="shared" si="16"/>
      </c>
      <c r="N37" s="58">
        <f t="shared" si="17"/>
        <v>0</v>
      </c>
      <c r="O37" s="59">
        <f t="shared" si="18"/>
        <v>809.2485549132948</v>
      </c>
      <c r="P37" s="60">
        <f t="shared" si="19"/>
        <v>821.9584569732938</v>
      </c>
    </row>
    <row r="38" spans="1:16" ht="12.75">
      <c r="A38" s="61" t="s">
        <v>47</v>
      </c>
      <c r="B38" s="47">
        <v>7</v>
      </c>
      <c r="C38" s="48">
        <v>4665</v>
      </c>
      <c r="D38" s="48">
        <v>1683</v>
      </c>
      <c r="E38" s="68">
        <v>217.25</v>
      </c>
      <c r="F38" s="51">
        <v>7</v>
      </c>
      <c r="G38" s="52">
        <v>5598</v>
      </c>
      <c r="H38" s="52">
        <v>1815</v>
      </c>
      <c r="I38" s="83">
        <v>196.25</v>
      </c>
      <c r="J38" s="55">
        <f t="shared" si="13"/>
        <v>177.18360071301248</v>
      </c>
      <c r="K38" s="56">
        <f t="shared" si="14"/>
        <v>2047.2957422324512</v>
      </c>
      <c r="L38" s="55">
        <f t="shared" si="15"/>
        <v>208.42975206611573</v>
      </c>
      <c r="M38" s="57">
        <f t="shared" si="16"/>
        <v>2752.484076433121</v>
      </c>
      <c r="N38" s="58">
        <f t="shared" si="17"/>
        <v>1200</v>
      </c>
      <c r="O38" s="59">
        <f t="shared" si="18"/>
        <v>1078.4313725490194</v>
      </c>
      <c r="P38" s="60">
        <f t="shared" si="19"/>
        <v>903.337169159954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0.0075</v>
      </c>
      <c r="F39" s="51"/>
      <c r="G39" s="52"/>
      <c r="H39" s="52">
        <v>0.01</v>
      </c>
      <c r="I39" s="83">
        <v>0.01</v>
      </c>
      <c r="J39" s="55">
        <f t="shared" si="13"/>
      </c>
      <c r="K39" s="56">
        <f t="shared" si="14"/>
      </c>
      <c r="L39" s="55">
        <f t="shared" si="15"/>
      </c>
      <c r="M39" s="57">
        <f t="shared" si="16"/>
      </c>
      <c r="N39" s="58">
        <f t="shared" si="17"/>
        <v>0</v>
      </c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7</v>
      </c>
      <c r="C41" s="48">
        <v>130</v>
      </c>
      <c r="D41" s="48">
        <v>129</v>
      </c>
      <c r="E41" s="68">
        <v>201.25</v>
      </c>
      <c r="F41" s="51">
        <v>7</v>
      </c>
      <c r="G41" s="52">
        <v>5850</v>
      </c>
      <c r="H41" s="52">
        <v>6450</v>
      </c>
      <c r="I41" s="83">
        <v>9920</v>
      </c>
      <c r="J41" s="55">
        <f>IF(OR(D41=0,C41=0,D41&lt;1),"",C41/D41*100-100)</f>
        <v>0.7751937984496067</v>
      </c>
      <c r="K41" s="56">
        <f>IF(OR(E41=0,C41=0,E41&lt;1),"",C41/E41*100-100)</f>
        <v>-35.40372670807453</v>
      </c>
      <c r="L41" s="55">
        <f>IF(OR(H41=0,G41=0,H41&lt;1),"",G41/H41*100-100)</f>
        <v>-9.302325581395351</v>
      </c>
      <c r="M41" s="57">
        <f>IF(OR(I41=0,G41=0,I41&lt;1),"",G41/I41*100-100)</f>
        <v>-41.028225806451616</v>
      </c>
      <c r="N41" s="58">
        <f aca="true" t="shared" si="20" ref="N41:P43">(G41/C41)*1000</f>
        <v>45000</v>
      </c>
      <c r="O41" s="59">
        <f t="shared" si="20"/>
        <v>50000</v>
      </c>
      <c r="P41" s="60">
        <f t="shared" si="20"/>
        <v>49291.92546583851</v>
      </c>
    </row>
    <row r="42" spans="1:16" ht="12.75">
      <c r="A42" s="61" t="s">
        <v>51</v>
      </c>
      <c r="B42" s="47">
        <v>5</v>
      </c>
      <c r="C42" s="48">
        <v>975</v>
      </c>
      <c r="D42" s="48">
        <v>972</v>
      </c>
      <c r="E42" s="68">
        <v>811</v>
      </c>
      <c r="F42" s="51">
        <v>5</v>
      </c>
      <c r="G42" s="52">
        <v>58500</v>
      </c>
      <c r="H42" s="52">
        <v>61920</v>
      </c>
      <c r="I42" s="83">
        <v>51061.25</v>
      </c>
      <c r="J42" s="55">
        <f>IF(OR(D42=0,C42=0,D42&lt;1),"",C42/D42*100-100)</f>
        <v>0.308641975308646</v>
      </c>
      <c r="K42" s="56">
        <f>IF(OR(E42=0,C42=0,E42&lt;1),"",C42/E42*100-100)</f>
        <v>20.221948212083845</v>
      </c>
      <c r="L42" s="55">
        <f>IF(OR(H42=0,G42=0,H42&lt;1),"",G42/H42*100-100)</f>
        <v>-5.523255813953483</v>
      </c>
      <c r="M42" s="57">
        <f>IF(OR(I42=0,G42=0,I42&lt;1),"",G42/I42*100-100)</f>
        <v>14.568288085387636</v>
      </c>
      <c r="N42" s="58">
        <f t="shared" si="20"/>
        <v>60000</v>
      </c>
      <c r="O42" s="59">
        <f t="shared" si="20"/>
        <v>63703.7037037037</v>
      </c>
      <c r="P42" s="60">
        <f t="shared" si="20"/>
        <v>62960.85080147965</v>
      </c>
    </row>
    <row r="43" spans="1:16" ht="12.75">
      <c r="A43" s="61" t="s">
        <v>52</v>
      </c>
      <c r="B43" s="47">
        <v>5</v>
      </c>
      <c r="C43" s="48">
        <v>495</v>
      </c>
      <c r="D43" s="48">
        <v>492</v>
      </c>
      <c r="E43" s="68">
        <v>681.75</v>
      </c>
      <c r="F43" s="51">
        <v>5</v>
      </c>
      <c r="G43" s="52">
        <v>12375</v>
      </c>
      <c r="H43" s="52">
        <v>7770</v>
      </c>
      <c r="I43" s="83">
        <v>10417.5</v>
      </c>
      <c r="J43" s="55">
        <f>IF(OR(D43=0,C43=0,D43&lt;1),"",C43/D43*100-100)</f>
        <v>0.6097560975609753</v>
      </c>
      <c r="K43" s="56">
        <f>IF(OR(E43=0,C43=0,E43&lt;1),"",C43/E43*100-100)</f>
        <v>-27.39273927392739</v>
      </c>
      <c r="L43" s="55">
        <f>IF(OR(H43=0,G43=0,H43&lt;1),"",G43/H43*100-100)</f>
        <v>59.26640926640928</v>
      </c>
      <c r="M43" s="57">
        <f>IF(OR(I43=0,G43=0,I43&lt;1),"",G43/I43*100-100)</f>
        <v>18.790496760259188</v>
      </c>
      <c r="N43" s="58">
        <f t="shared" si="20"/>
        <v>25000</v>
      </c>
      <c r="O43" s="59">
        <f t="shared" si="20"/>
        <v>15792.682926829268</v>
      </c>
      <c r="P43" s="60">
        <f t="shared" si="20"/>
        <v>15280.52805280528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85</v>
      </c>
      <c r="E45" s="68">
        <v>81.25</v>
      </c>
      <c r="F45" s="51"/>
      <c r="G45" s="52"/>
      <c r="H45" s="52">
        <v>1972</v>
      </c>
      <c r="I45" s="83">
        <v>1953</v>
      </c>
      <c r="J45" s="55">
        <f aca="true" t="shared" si="21" ref="J45:J88">IF(OR(D45=0,C45=0,D45&lt;1),"",C45/D45*100-100)</f>
      </c>
      <c r="K45" s="56">
        <f aca="true" t="shared" si="22" ref="K45:K88">IF(OR(E45=0,C45=0,E45&lt;1),"",C45/E45*100-100)</f>
      </c>
      <c r="L45" s="55">
        <f aca="true" t="shared" si="23" ref="L45:L88">IF(OR(H45=0,G45=0,H45&lt;1),"",G45/H45*100-100)</f>
      </c>
      <c r="M45" s="57">
        <f aca="true" t="shared" si="24" ref="M45:M88">IF(OR(I45=0,G45=0,I45&lt;1),"",G45/I45*100-100)</f>
      </c>
      <c r="N45" s="58"/>
      <c r="O45" s="59">
        <f>(H45/D45)*1000</f>
        <v>23200</v>
      </c>
      <c r="P45" s="60">
        <f>(I45/E45)*1000</f>
        <v>24036.923076923078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1"/>
      </c>
      <c r="K46" s="56">
        <f t="shared" si="22"/>
      </c>
      <c r="L46" s="55">
        <f t="shared" si="23"/>
      </c>
      <c r="M46" s="57">
        <f t="shared" si="24"/>
      </c>
      <c r="N46" s="58"/>
      <c r="O46" s="59"/>
      <c r="P46" s="60"/>
    </row>
    <row r="47" spans="1:16" ht="12.75">
      <c r="A47" s="61" t="s">
        <v>56</v>
      </c>
      <c r="B47" s="47">
        <v>7</v>
      </c>
      <c r="C47" s="48">
        <v>285</v>
      </c>
      <c r="D47" s="48">
        <v>282</v>
      </c>
      <c r="E47" s="68">
        <v>275.25</v>
      </c>
      <c r="F47" s="51">
        <v>7</v>
      </c>
      <c r="G47" s="52">
        <v>1364</v>
      </c>
      <c r="H47" s="52">
        <v>1237</v>
      </c>
      <c r="I47" s="83">
        <v>1208.25</v>
      </c>
      <c r="J47" s="55">
        <f t="shared" si="21"/>
        <v>1.0638297872340559</v>
      </c>
      <c r="K47" s="56">
        <f t="shared" si="22"/>
        <v>3.5422343324250676</v>
      </c>
      <c r="L47" s="55">
        <f t="shared" si="23"/>
        <v>10.266774454324974</v>
      </c>
      <c r="M47" s="57">
        <f t="shared" si="24"/>
        <v>12.890544175460377</v>
      </c>
      <c r="N47" s="58">
        <f>(G47/C47)*1000</f>
        <v>4785.964912280701</v>
      </c>
      <c r="O47" s="59">
        <f>(H47/D47)*1000</f>
        <v>4386.524822695035</v>
      </c>
      <c r="P47" s="60">
        <f>(I47/E47)*1000</f>
        <v>4389.645776566757</v>
      </c>
    </row>
    <row r="48" spans="1:16" ht="12.75">
      <c r="A48" s="61" t="s">
        <v>57</v>
      </c>
      <c r="B48" s="47"/>
      <c r="C48" s="48">
        <v>0.01</v>
      </c>
      <c r="D48" s="48">
        <v>0.01</v>
      </c>
      <c r="E48" s="68">
        <v>0.01</v>
      </c>
      <c r="F48" s="51"/>
      <c r="G48" s="52"/>
      <c r="H48" s="52">
        <v>0.01</v>
      </c>
      <c r="I48" s="83">
        <v>0.01</v>
      </c>
      <c r="J48" s="55">
        <f t="shared" si="21"/>
      </c>
      <c r="K48" s="56">
        <f t="shared" si="22"/>
      </c>
      <c r="L48" s="55">
        <f t="shared" si="23"/>
      </c>
      <c r="M48" s="57">
        <f t="shared" si="24"/>
      </c>
      <c r="N48" s="58"/>
      <c r="O48" s="59"/>
      <c r="P48" s="60"/>
    </row>
    <row r="49" spans="1:16" ht="12.75">
      <c r="A49" s="64" t="s">
        <v>58</v>
      </c>
      <c r="B49" s="47">
        <v>5</v>
      </c>
      <c r="C49" s="48">
        <v>235</v>
      </c>
      <c r="D49" s="48">
        <v>235</v>
      </c>
      <c r="E49" s="68">
        <v>273</v>
      </c>
      <c r="F49" s="51">
        <v>5</v>
      </c>
      <c r="G49" s="52">
        <v>5875</v>
      </c>
      <c r="H49" s="52">
        <v>5875</v>
      </c>
      <c r="I49" s="83">
        <v>7109</v>
      </c>
      <c r="J49" s="55">
        <f t="shared" si="21"/>
        <v>0</v>
      </c>
      <c r="K49" s="56">
        <f t="shared" si="22"/>
        <v>-13.919413919413913</v>
      </c>
      <c r="L49" s="55">
        <f t="shared" si="23"/>
        <v>0</v>
      </c>
      <c r="M49" s="57">
        <f t="shared" si="24"/>
        <v>-17.35827823885215</v>
      </c>
      <c r="N49" s="58">
        <f aca="true" t="shared" si="25" ref="N49:N56">(G49/C49)*1000</f>
        <v>25000</v>
      </c>
      <c r="O49" s="59">
        <f aca="true" t="shared" si="26" ref="O49:P51">(H49/D49)*1000</f>
        <v>25000</v>
      </c>
      <c r="P49" s="60">
        <f t="shared" si="26"/>
        <v>26040.29304029304</v>
      </c>
    </row>
    <row r="50" spans="1:16" ht="12.75">
      <c r="A50" s="64" t="s">
        <v>59</v>
      </c>
      <c r="B50" s="47">
        <v>6</v>
      </c>
      <c r="C50" s="48">
        <v>25</v>
      </c>
      <c r="D50" s="48">
        <v>24</v>
      </c>
      <c r="E50" s="68">
        <v>24</v>
      </c>
      <c r="F50" s="51"/>
      <c r="G50" s="52"/>
      <c r="H50" s="52">
        <v>480</v>
      </c>
      <c r="I50" s="83">
        <v>480</v>
      </c>
      <c r="J50" s="55">
        <f t="shared" si="21"/>
        <v>4.166666666666671</v>
      </c>
      <c r="K50" s="56">
        <f t="shared" si="22"/>
        <v>4.166666666666671</v>
      </c>
      <c r="L50" s="55">
        <f t="shared" si="23"/>
      </c>
      <c r="M50" s="57">
        <f t="shared" si="24"/>
      </c>
      <c r="N50" s="58">
        <f t="shared" si="25"/>
        <v>0</v>
      </c>
      <c r="O50" s="59">
        <f t="shared" si="26"/>
        <v>20000</v>
      </c>
      <c r="P50" s="60">
        <f t="shared" si="26"/>
        <v>20000</v>
      </c>
    </row>
    <row r="51" spans="1:16" ht="12.75">
      <c r="A51" s="64" t="s">
        <v>60</v>
      </c>
      <c r="B51" s="47">
        <v>7</v>
      </c>
      <c r="C51" s="48">
        <v>100</v>
      </c>
      <c r="D51" s="48">
        <v>94</v>
      </c>
      <c r="E51" s="68">
        <v>92</v>
      </c>
      <c r="F51" s="51">
        <v>6</v>
      </c>
      <c r="G51" s="52">
        <v>2000</v>
      </c>
      <c r="H51" s="52">
        <v>1880</v>
      </c>
      <c r="I51" s="83">
        <v>1831</v>
      </c>
      <c r="J51" s="55">
        <f t="shared" si="21"/>
        <v>6.38297872340425</v>
      </c>
      <c r="K51" s="56">
        <f t="shared" si="22"/>
        <v>8.695652173913032</v>
      </c>
      <c r="L51" s="55">
        <f t="shared" si="23"/>
        <v>6.38297872340425</v>
      </c>
      <c r="M51" s="57">
        <f t="shared" si="24"/>
        <v>9.22992900054615</v>
      </c>
      <c r="N51" s="58">
        <f t="shared" si="25"/>
        <v>20000</v>
      </c>
      <c r="O51" s="59">
        <f t="shared" si="26"/>
        <v>20000</v>
      </c>
      <c r="P51" s="60">
        <f t="shared" si="26"/>
        <v>19902.173913043476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21"/>
      </c>
      <c r="K52" s="56">
        <f t="shared" si="22"/>
      </c>
      <c r="L52" s="55">
        <f t="shared" si="23"/>
      </c>
      <c r="M52" s="57">
        <f t="shared" si="24"/>
      </c>
      <c r="N52" s="58">
        <f t="shared" si="25"/>
        <v>0</v>
      </c>
      <c r="O52" s="59"/>
      <c r="P52" s="60"/>
    </row>
    <row r="53" spans="1:16" ht="12.75">
      <c r="A53" s="61" t="s">
        <v>62</v>
      </c>
      <c r="B53" s="47">
        <v>7</v>
      </c>
      <c r="C53" s="48">
        <v>390</v>
      </c>
      <c r="D53" s="48">
        <v>389</v>
      </c>
      <c r="E53" s="68">
        <v>547.25</v>
      </c>
      <c r="F53" s="51">
        <v>7</v>
      </c>
      <c r="G53" s="52">
        <v>11700</v>
      </c>
      <c r="H53" s="53">
        <v>10799</v>
      </c>
      <c r="I53" s="86">
        <v>15055</v>
      </c>
      <c r="J53" s="55">
        <f t="shared" si="21"/>
        <v>0.25706940874034956</v>
      </c>
      <c r="K53" s="56">
        <f t="shared" si="22"/>
        <v>-28.73458200091366</v>
      </c>
      <c r="L53" s="55">
        <f t="shared" si="23"/>
        <v>8.343365126400599</v>
      </c>
      <c r="M53" s="57">
        <f t="shared" si="24"/>
        <v>-22.284955164397218</v>
      </c>
      <c r="N53" s="58">
        <f t="shared" si="25"/>
        <v>30000</v>
      </c>
      <c r="O53" s="59">
        <f aca="true" t="shared" si="27" ref="O53:P56">(H53/D53)*1000</f>
        <v>27760.925449871465</v>
      </c>
      <c r="P53" s="60">
        <f t="shared" si="27"/>
        <v>27510.27866605756</v>
      </c>
    </row>
    <row r="54" spans="1:16" ht="12.75" customHeight="1">
      <c r="A54" s="61" t="s">
        <v>63</v>
      </c>
      <c r="B54" s="47">
        <v>7</v>
      </c>
      <c r="C54" s="48">
        <v>355</v>
      </c>
      <c r="D54" s="48">
        <v>355</v>
      </c>
      <c r="E54" s="68">
        <v>510</v>
      </c>
      <c r="F54" s="51">
        <v>7</v>
      </c>
      <c r="G54" s="52">
        <v>8165</v>
      </c>
      <c r="H54" s="53">
        <v>8400</v>
      </c>
      <c r="I54" s="83">
        <v>10945</v>
      </c>
      <c r="J54" s="55">
        <f t="shared" si="21"/>
        <v>0</v>
      </c>
      <c r="K54" s="56">
        <f t="shared" si="22"/>
        <v>-30.392156862745097</v>
      </c>
      <c r="L54" s="55">
        <f t="shared" si="23"/>
        <v>-2.797619047619051</v>
      </c>
      <c r="M54" s="57">
        <f t="shared" si="24"/>
        <v>-25.399725902238472</v>
      </c>
      <c r="N54" s="58">
        <f t="shared" si="25"/>
        <v>23000</v>
      </c>
      <c r="O54" s="59">
        <f t="shared" si="27"/>
        <v>23661.971830985916</v>
      </c>
      <c r="P54" s="60">
        <f t="shared" si="27"/>
        <v>21460.78431372549</v>
      </c>
    </row>
    <row r="55" spans="1:16" ht="12.75" customHeight="1">
      <c r="A55" s="61" t="s">
        <v>64</v>
      </c>
      <c r="B55" s="47">
        <v>5</v>
      </c>
      <c r="C55" s="48">
        <v>30</v>
      </c>
      <c r="D55" s="48">
        <v>34</v>
      </c>
      <c r="E55" s="68">
        <v>12.75</v>
      </c>
      <c r="F55" s="51"/>
      <c r="G55" s="52"/>
      <c r="H55" s="53">
        <v>536</v>
      </c>
      <c r="I55" s="83">
        <v>316.5</v>
      </c>
      <c r="J55" s="55">
        <f t="shared" si="21"/>
        <v>-11.764705882352942</v>
      </c>
      <c r="K55" s="56">
        <f t="shared" si="22"/>
        <v>135.29411764705884</v>
      </c>
      <c r="L55" s="55">
        <f t="shared" si="23"/>
      </c>
      <c r="M55" s="57">
        <f t="shared" si="24"/>
      </c>
      <c r="N55" s="58">
        <f t="shared" si="25"/>
        <v>0</v>
      </c>
      <c r="O55" s="59">
        <f t="shared" si="27"/>
        <v>15764.705882352942</v>
      </c>
      <c r="P55" s="60">
        <f t="shared" si="27"/>
        <v>24823.529411764706</v>
      </c>
    </row>
    <row r="56" spans="1:16" ht="12.75">
      <c r="A56" s="17" t="s">
        <v>65</v>
      </c>
      <c r="B56" s="47">
        <v>7</v>
      </c>
      <c r="C56" s="48">
        <f>IF(OR(C57=0,C58=0),"",SUM(C57:C58))</f>
        <v>120.01</v>
      </c>
      <c r="D56" s="49">
        <f>IF(OR(D57=0,D58=0),"",SUM(D57:D58))</f>
        <v>116.01</v>
      </c>
      <c r="E56" s="50">
        <f>IF(OR(E57=0,E58=0),"",SUM(E57:E58))</f>
        <v>125.76</v>
      </c>
      <c r="F56" s="51">
        <v>7</v>
      </c>
      <c r="G56" s="52">
        <f>IF(OR(G57=0,G58=0),"",SUM(G57:G58))</f>
        <v>4320.01</v>
      </c>
      <c r="H56" s="53">
        <f>IF(OR(H57=0,H58=0),"",SUM(H57:H58))</f>
        <v>3896.01</v>
      </c>
      <c r="I56" s="87">
        <f>IF(OR(I57=0,I58=0),"",SUM(I57:I58))</f>
        <v>4003.76</v>
      </c>
      <c r="J56" s="55">
        <f t="shared" si="21"/>
        <v>3.4479786225325455</v>
      </c>
      <c r="K56" s="56">
        <f t="shared" si="22"/>
        <v>-4.572201017811707</v>
      </c>
      <c r="L56" s="55">
        <f t="shared" si="23"/>
        <v>10.88292894525425</v>
      </c>
      <c r="M56" s="57">
        <f t="shared" si="24"/>
        <v>7.898825104401851</v>
      </c>
      <c r="N56" s="58">
        <f t="shared" si="25"/>
        <v>35997.08357636864</v>
      </c>
      <c r="O56" s="59">
        <f t="shared" si="27"/>
        <v>33583.3979829325</v>
      </c>
      <c r="P56" s="60">
        <f t="shared" si="27"/>
        <v>31836.51399491094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 t="shared" si="21"/>
      </c>
      <c r="K57" s="56">
        <f t="shared" si="22"/>
      </c>
      <c r="L57" s="55">
        <f t="shared" si="23"/>
      </c>
      <c r="M57" s="57">
        <f t="shared" si="24"/>
      </c>
      <c r="N57" s="58"/>
      <c r="O57" s="59"/>
      <c r="P57" s="60"/>
    </row>
    <row r="58" spans="1:16" ht="12.75">
      <c r="A58" s="61" t="s">
        <v>67</v>
      </c>
      <c r="B58" s="47">
        <v>7</v>
      </c>
      <c r="C58" s="48">
        <v>120</v>
      </c>
      <c r="D58" s="48">
        <v>116</v>
      </c>
      <c r="E58" s="68">
        <v>125.75</v>
      </c>
      <c r="F58" s="51">
        <v>7</v>
      </c>
      <c r="G58" s="52">
        <v>4320</v>
      </c>
      <c r="H58" s="53">
        <v>3896</v>
      </c>
      <c r="I58" s="83">
        <v>4003.75</v>
      </c>
      <c r="J58" s="55">
        <f t="shared" si="21"/>
        <v>3.448275862068968</v>
      </c>
      <c r="K58" s="56">
        <f t="shared" si="22"/>
        <v>-4.5725646123260475</v>
      </c>
      <c r="L58" s="55">
        <f t="shared" si="23"/>
        <v>10.88295687885011</v>
      </c>
      <c r="M58" s="57">
        <f t="shared" si="24"/>
        <v>7.898844832969104</v>
      </c>
      <c r="N58" s="58">
        <f aca="true" t="shared" si="28" ref="N58:P59">(G58/C58)*1000</f>
        <v>36000</v>
      </c>
      <c r="O58" s="59">
        <f t="shared" si="28"/>
        <v>33586.206896551725</v>
      </c>
      <c r="P58" s="60">
        <f t="shared" si="28"/>
        <v>31838.9662027833</v>
      </c>
    </row>
    <row r="59" spans="1:16" ht="12.75">
      <c r="A59" s="17" t="s">
        <v>68</v>
      </c>
      <c r="B59" s="47">
        <v>6</v>
      </c>
      <c r="C59" s="48">
        <f>IF(OR(C60=0,C61=0),"",SUM(C60:C61))</f>
        <v>110.01</v>
      </c>
      <c r="D59" s="49">
        <f>IF(OR(D60=0,D61=0),"",SUM(D60:D61))</f>
        <v>110.01</v>
      </c>
      <c r="E59" s="50">
        <f>IF(OR(E60=0,E61=0),"",SUM(E60:E61))</f>
        <v>59.01</v>
      </c>
      <c r="F59" s="51">
        <v>6</v>
      </c>
      <c r="G59" s="88">
        <f>IF(OR(G60=0,G61=0),"",SUM(G60:G61))</f>
        <v>3300.01</v>
      </c>
      <c r="H59" s="89">
        <f>IF(OR(H60=0,H61=0),"",SUM(H60:H61))</f>
        <v>3300.01</v>
      </c>
      <c r="I59" s="90">
        <f>IF(OR(I60=0,I61=0),"",SUM(I60:I61))</f>
        <v>1752.26</v>
      </c>
      <c r="J59" s="55">
        <f t="shared" si="21"/>
        <v>0</v>
      </c>
      <c r="K59" s="56">
        <f t="shared" si="22"/>
        <v>86.42602948652771</v>
      </c>
      <c r="L59" s="55">
        <f t="shared" si="23"/>
        <v>0</v>
      </c>
      <c r="M59" s="57">
        <f t="shared" si="24"/>
        <v>88.32878682387317</v>
      </c>
      <c r="N59" s="58">
        <f t="shared" si="28"/>
        <v>29997.36387601127</v>
      </c>
      <c r="O59" s="59">
        <f t="shared" si="28"/>
        <v>29997.36387601127</v>
      </c>
      <c r="P59" s="60">
        <f t="shared" si="28"/>
        <v>29694.289103541774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1"/>
      </c>
      <c r="K60" s="56">
        <f t="shared" si="22"/>
      </c>
      <c r="L60" s="55">
        <f t="shared" si="23"/>
      </c>
      <c r="M60" s="57">
        <f t="shared" si="24"/>
      </c>
      <c r="N60" s="58"/>
      <c r="O60" s="59"/>
      <c r="P60" s="60"/>
    </row>
    <row r="61" spans="1:16" ht="12.75">
      <c r="A61" s="61" t="s">
        <v>70</v>
      </c>
      <c r="B61" s="47">
        <v>6</v>
      </c>
      <c r="C61" s="48">
        <v>110</v>
      </c>
      <c r="D61" s="49">
        <v>110</v>
      </c>
      <c r="E61" s="62">
        <v>59</v>
      </c>
      <c r="F61" s="51">
        <v>6</v>
      </c>
      <c r="G61" s="52">
        <v>3300</v>
      </c>
      <c r="H61" s="53">
        <v>3300</v>
      </c>
      <c r="I61" s="83">
        <v>1752.25</v>
      </c>
      <c r="J61" s="55">
        <f t="shared" si="21"/>
        <v>0</v>
      </c>
      <c r="K61" s="56">
        <f t="shared" si="22"/>
        <v>86.44067796610167</v>
      </c>
      <c r="L61" s="55">
        <f t="shared" si="23"/>
        <v>0</v>
      </c>
      <c r="M61" s="57">
        <f t="shared" si="24"/>
        <v>88.32929091168498</v>
      </c>
      <c r="N61" s="58">
        <f aca="true" t="shared" si="29" ref="N61:N66">(G61/C61)*1000</f>
        <v>30000</v>
      </c>
      <c r="O61" s="59">
        <f aca="true" t="shared" si="30" ref="O61:P64">(H61/D61)*1000</f>
        <v>30000</v>
      </c>
      <c r="P61" s="60">
        <f t="shared" si="30"/>
        <v>29699.15254237288</v>
      </c>
    </row>
    <row r="62" spans="1:16" ht="12.75">
      <c r="A62" s="61" t="s">
        <v>71</v>
      </c>
      <c r="B62" s="47">
        <v>7</v>
      </c>
      <c r="C62" s="48">
        <v>25</v>
      </c>
      <c r="D62" s="49">
        <v>23</v>
      </c>
      <c r="E62" s="62">
        <v>21</v>
      </c>
      <c r="F62" s="51">
        <v>7</v>
      </c>
      <c r="G62" s="52">
        <v>300</v>
      </c>
      <c r="H62" s="53">
        <v>276</v>
      </c>
      <c r="I62" s="83">
        <v>252</v>
      </c>
      <c r="J62" s="55">
        <f t="shared" si="21"/>
        <v>8.695652173913032</v>
      </c>
      <c r="K62" s="56">
        <f t="shared" si="22"/>
        <v>19.04761904761905</v>
      </c>
      <c r="L62" s="55">
        <f t="shared" si="23"/>
        <v>8.695652173913032</v>
      </c>
      <c r="M62" s="57">
        <f t="shared" si="24"/>
        <v>19.04761904761905</v>
      </c>
      <c r="N62" s="58">
        <f t="shared" si="29"/>
        <v>12000</v>
      </c>
      <c r="O62" s="59">
        <f t="shared" si="30"/>
        <v>12000</v>
      </c>
      <c r="P62" s="60">
        <f t="shared" si="30"/>
        <v>12000</v>
      </c>
    </row>
    <row r="63" spans="1:16" ht="12.75">
      <c r="A63" s="17" t="s">
        <v>72</v>
      </c>
      <c r="B63" s="47">
        <v>6</v>
      </c>
      <c r="C63" s="48">
        <f>IF(OR(C64=0,C65=0),"",SUM(C64:C65))</f>
        <v>65.01</v>
      </c>
      <c r="D63" s="49">
        <f>IF(OR(D64=0,D65=0),"",SUM(D64:D65))</f>
        <v>76.01</v>
      </c>
      <c r="E63" s="50">
        <f>IF(OR(E64=0,E65=0),"",SUM(E64:E65))</f>
        <v>68.51</v>
      </c>
      <c r="F63" s="51">
        <v>6</v>
      </c>
      <c r="G63" s="52">
        <f>IF(OR(G64=0,G65=0),"",SUM(G64:G65))</f>
        <v>1787.01</v>
      </c>
      <c r="H63" s="53">
        <f>IF(OR(H64=0,H65=0),"",SUM(H64:H65))</f>
        <v>2090.01</v>
      </c>
      <c r="I63" s="87">
        <f>IF(OR(I64=0,I65=0),"",SUM(I64:I65))</f>
        <v>1870.51</v>
      </c>
      <c r="J63" s="55">
        <f t="shared" si="21"/>
        <v>-14.471780028943556</v>
      </c>
      <c r="K63" s="56">
        <f t="shared" si="22"/>
        <v>-5.10874324916071</v>
      </c>
      <c r="L63" s="55">
        <f t="shared" si="23"/>
        <v>-14.497538289290489</v>
      </c>
      <c r="M63" s="57">
        <f t="shared" si="24"/>
        <v>-4.464023180843725</v>
      </c>
      <c r="N63" s="58">
        <f t="shared" si="29"/>
        <v>27488.232579603136</v>
      </c>
      <c r="O63" s="59">
        <f t="shared" si="30"/>
        <v>27496.513616629392</v>
      </c>
      <c r="P63" s="60">
        <f t="shared" si="30"/>
        <v>27302.729528535976</v>
      </c>
    </row>
    <row r="64" spans="1:16" ht="12.75">
      <c r="A64" s="61" t="s">
        <v>73</v>
      </c>
      <c r="B64" s="47">
        <v>6</v>
      </c>
      <c r="C64" s="48">
        <v>65</v>
      </c>
      <c r="D64" s="49">
        <v>76</v>
      </c>
      <c r="E64" s="62">
        <v>68.5</v>
      </c>
      <c r="F64" s="51">
        <v>6</v>
      </c>
      <c r="G64" s="52">
        <v>1787</v>
      </c>
      <c r="H64" s="53">
        <v>2090</v>
      </c>
      <c r="I64" s="83">
        <v>1870.5</v>
      </c>
      <c r="J64" s="55">
        <f t="shared" si="21"/>
        <v>-14.473684210526315</v>
      </c>
      <c r="K64" s="56">
        <f t="shared" si="22"/>
        <v>-5.109489051094897</v>
      </c>
      <c r="L64" s="55">
        <f t="shared" si="23"/>
        <v>-14.497607655502392</v>
      </c>
      <c r="M64" s="57">
        <f t="shared" si="24"/>
        <v>-4.464047046244318</v>
      </c>
      <c r="N64" s="58">
        <f t="shared" si="29"/>
        <v>27492.30769230769</v>
      </c>
      <c r="O64" s="59">
        <f t="shared" si="30"/>
        <v>27500</v>
      </c>
      <c r="P64" s="60">
        <f t="shared" si="30"/>
        <v>27306.569343065694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1"/>
      </c>
      <c r="K65" s="56">
        <f t="shared" si="22"/>
      </c>
      <c r="L65" s="55">
        <f t="shared" si="23"/>
      </c>
      <c r="M65" s="57">
        <f t="shared" si="24"/>
      </c>
      <c r="N65" s="58">
        <f t="shared" si="29"/>
        <v>1000</v>
      </c>
      <c r="O65" s="59"/>
      <c r="P65" s="60"/>
    </row>
    <row r="66" spans="1:16" ht="12.75">
      <c r="A66" s="17" t="s">
        <v>75</v>
      </c>
      <c r="B66" s="47">
        <v>7</v>
      </c>
      <c r="C66" s="91">
        <f>IF(OR(C67=0,C68=0,C69=0),"",SUM(C67:C69))</f>
        <v>250.01999999999998</v>
      </c>
      <c r="D66" s="92">
        <f>IF(OR(D67=0,D68=0,D69=0),"",SUM(D67:D69))</f>
        <v>249.01999999999998</v>
      </c>
      <c r="E66" s="93">
        <f>IF(OR(E67=0,E68=0,E69=0),"",SUM(E67:E69))</f>
        <v>235.51999999999998</v>
      </c>
      <c r="F66" s="51"/>
      <c r="G66" s="94">
        <f>IF(OR(G67=0,G68=0,G69=0),"",SUM(G67:G69))</f>
      </c>
      <c r="H66" s="94">
        <f>IF(OR(H67=0,H68=0,H69=0),"",SUM(H67:H69))</f>
        <v>8872.02</v>
      </c>
      <c r="I66" s="95">
        <f>IF(OR(I67=0,I68=0,I69=0),"",SUM(I67:I69))</f>
        <v>8293.52</v>
      </c>
      <c r="J66" s="55">
        <f t="shared" si="21"/>
        <v>0.40157417074932766</v>
      </c>
      <c r="K66" s="56">
        <f t="shared" si="22"/>
        <v>6.156589673913032</v>
      </c>
      <c r="L66" s="55"/>
      <c r="M66" s="57"/>
      <c r="N66" s="58"/>
      <c r="O66" s="59">
        <f>(H66/D66)*1000</f>
        <v>35627.740743715374</v>
      </c>
      <c r="P66" s="60">
        <f>(I66/E66)*1000</f>
        <v>35213.65489130435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1"/>
      </c>
      <c r="K67" s="56">
        <f t="shared" si="22"/>
      </c>
      <c r="L67" s="55">
        <f t="shared" si="23"/>
      </c>
      <c r="M67" s="57">
        <f t="shared" si="24"/>
      </c>
      <c r="N67" s="58"/>
      <c r="O67" s="59"/>
      <c r="P67" s="60"/>
    </row>
    <row r="68" spans="1:16" ht="12.75">
      <c r="A68" s="61" t="s">
        <v>77</v>
      </c>
      <c r="B68" s="47">
        <v>7</v>
      </c>
      <c r="C68" s="48">
        <v>250</v>
      </c>
      <c r="D68" s="49">
        <v>249</v>
      </c>
      <c r="E68" s="62">
        <v>235.5</v>
      </c>
      <c r="F68" s="51">
        <v>6</v>
      </c>
      <c r="G68" s="52">
        <v>8750</v>
      </c>
      <c r="H68" s="53">
        <v>8872</v>
      </c>
      <c r="I68" s="83">
        <v>8293.5</v>
      </c>
      <c r="J68" s="55">
        <f t="shared" si="21"/>
        <v>0.40160642570282334</v>
      </c>
      <c r="K68" s="56">
        <f t="shared" si="22"/>
        <v>6.157112526539279</v>
      </c>
      <c r="L68" s="55">
        <f t="shared" si="23"/>
        <v>-1.3751127141568986</v>
      </c>
      <c r="M68" s="57">
        <f t="shared" si="24"/>
        <v>5.504310604690403</v>
      </c>
      <c r="N68" s="58">
        <f>(G68/C68)*1000</f>
        <v>35000</v>
      </c>
      <c r="O68" s="59">
        <f>(H68/D68)*1000</f>
        <v>35630.52208835341</v>
      </c>
      <c r="P68" s="60">
        <f>(I68/E68)*1000</f>
        <v>35216.56050955414</v>
      </c>
    </row>
    <row r="69" spans="1:16" ht="12.75">
      <c r="A69" s="61" t="s">
        <v>78</v>
      </c>
      <c r="B69" s="47"/>
      <c r="C69" s="48">
        <v>0.01</v>
      </c>
      <c r="D69" s="49">
        <v>0.01</v>
      </c>
      <c r="E69" s="62">
        <v>0.01</v>
      </c>
      <c r="F69" s="51"/>
      <c r="G69" s="52"/>
      <c r="H69" s="53">
        <v>0.01</v>
      </c>
      <c r="I69" s="83">
        <v>0.01</v>
      </c>
      <c r="J69" s="55">
        <f t="shared" si="21"/>
      </c>
      <c r="K69" s="56">
        <f t="shared" si="22"/>
      </c>
      <c r="L69" s="55">
        <f t="shared" si="23"/>
      </c>
      <c r="M69" s="57">
        <f t="shared" si="24"/>
      </c>
      <c r="N69" s="58">
        <f>(G69/C69)*1000</f>
        <v>0</v>
      </c>
      <c r="O69" s="59"/>
      <c r="P69" s="60"/>
    </row>
    <row r="70" spans="1:16" ht="12.75">
      <c r="A70" s="61" t="s">
        <v>79</v>
      </c>
      <c r="B70" s="47"/>
      <c r="C70" s="48"/>
      <c r="D70" s="49">
        <v>58</v>
      </c>
      <c r="E70" s="62">
        <v>14.5075</v>
      </c>
      <c r="F70" s="51"/>
      <c r="G70" s="52"/>
      <c r="H70" s="53">
        <v>1318</v>
      </c>
      <c r="I70" s="83">
        <v>770.005</v>
      </c>
      <c r="J70" s="55">
        <f t="shared" si="21"/>
      </c>
      <c r="K70" s="56">
        <f t="shared" si="22"/>
      </c>
      <c r="L70" s="55">
        <f t="shared" si="23"/>
      </c>
      <c r="M70" s="57">
        <f t="shared" si="24"/>
      </c>
      <c r="N70" s="58"/>
      <c r="O70" s="59"/>
      <c r="P70" s="60"/>
    </row>
    <row r="71" spans="1:16" ht="12.75">
      <c r="A71" s="61" t="s">
        <v>80</v>
      </c>
      <c r="B71" s="47">
        <v>6</v>
      </c>
      <c r="C71" s="48">
        <v>210</v>
      </c>
      <c r="D71" s="49">
        <v>211</v>
      </c>
      <c r="E71" s="62">
        <v>206.75</v>
      </c>
      <c r="F71" s="51">
        <v>6</v>
      </c>
      <c r="G71" s="52">
        <v>4200</v>
      </c>
      <c r="H71" s="53">
        <v>4236</v>
      </c>
      <c r="I71" s="83">
        <v>4172</v>
      </c>
      <c r="J71" s="55">
        <f t="shared" si="21"/>
        <v>-0.4739336492891084</v>
      </c>
      <c r="K71" s="56">
        <f t="shared" si="22"/>
        <v>1.571946795646923</v>
      </c>
      <c r="L71" s="55">
        <f t="shared" si="23"/>
        <v>-0.8498583569405156</v>
      </c>
      <c r="M71" s="57">
        <f t="shared" si="24"/>
        <v>0.671140939597322</v>
      </c>
      <c r="N71" s="58">
        <f>(G71/C71)*1000</f>
        <v>20000</v>
      </c>
      <c r="O71" s="59">
        <f>(H71/D71)*1000</f>
        <v>20075.829383886256</v>
      </c>
      <c r="P71" s="60">
        <f aca="true" t="shared" si="31" ref="P71:P86">(I71/E71)*1000</f>
        <v>20178.960096735187</v>
      </c>
    </row>
    <row r="72" spans="1:16" ht="12.75">
      <c r="A72" s="61" t="s">
        <v>81</v>
      </c>
      <c r="B72" s="47"/>
      <c r="C72" s="48">
        <v>0.01</v>
      </c>
      <c r="D72" s="49">
        <v>0.01</v>
      </c>
      <c r="E72" s="62">
        <v>0.01</v>
      </c>
      <c r="F72" s="51"/>
      <c r="G72" s="52">
        <v>0.01</v>
      </c>
      <c r="H72" s="53">
        <v>0.01</v>
      </c>
      <c r="I72" s="86">
        <v>0.01</v>
      </c>
      <c r="J72" s="55">
        <f t="shared" si="21"/>
      </c>
      <c r="K72" s="56">
        <f t="shared" si="22"/>
      </c>
      <c r="L72" s="55">
        <f t="shared" si="23"/>
      </c>
      <c r="M72" s="57">
        <f t="shared" si="24"/>
      </c>
      <c r="N72" s="58"/>
      <c r="O72" s="59"/>
      <c r="P72" s="60">
        <f t="shared" si="31"/>
        <v>1000</v>
      </c>
    </row>
    <row r="73" spans="1:16" ht="12.75">
      <c r="A73" s="61" t="s">
        <v>82</v>
      </c>
      <c r="B73" s="47">
        <v>6</v>
      </c>
      <c r="C73" s="48">
        <v>75</v>
      </c>
      <c r="D73" s="49">
        <v>71</v>
      </c>
      <c r="E73" s="62">
        <v>92.25</v>
      </c>
      <c r="F73" s="51">
        <v>6</v>
      </c>
      <c r="G73" s="52">
        <v>1012</v>
      </c>
      <c r="H73" s="53">
        <v>959</v>
      </c>
      <c r="I73" s="86">
        <v>1227</v>
      </c>
      <c r="J73" s="55">
        <f t="shared" si="21"/>
        <v>5.633802816901408</v>
      </c>
      <c r="K73" s="56">
        <f t="shared" si="22"/>
        <v>-18.699186991869922</v>
      </c>
      <c r="L73" s="55">
        <f t="shared" si="23"/>
        <v>5.526590198123046</v>
      </c>
      <c r="M73" s="57">
        <f t="shared" si="24"/>
        <v>-17.52241238793806</v>
      </c>
      <c r="N73" s="58">
        <f aca="true" t="shared" si="32" ref="N73:N86">(G73/C73)*1000</f>
        <v>13493.333333333334</v>
      </c>
      <c r="O73" s="59">
        <f aca="true" t="shared" si="33" ref="O73:O86">(H73/D73)*1000</f>
        <v>13507.042253521126</v>
      </c>
      <c r="P73" s="60">
        <f t="shared" si="31"/>
        <v>13300.81300813008</v>
      </c>
    </row>
    <row r="74" spans="1:16" ht="12.75">
      <c r="A74" s="61" t="s">
        <v>83</v>
      </c>
      <c r="B74" s="47">
        <v>5</v>
      </c>
      <c r="C74" s="48">
        <v>80</v>
      </c>
      <c r="D74" s="49">
        <v>77</v>
      </c>
      <c r="E74" s="62">
        <v>75</v>
      </c>
      <c r="F74" s="51">
        <v>5</v>
      </c>
      <c r="G74" s="52">
        <v>2000</v>
      </c>
      <c r="H74" s="53">
        <v>1925</v>
      </c>
      <c r="I74" s="83">
        <v>1875</v>
      </c>
      <c r="J74" s="55">
        <f t="shared" si="21"/>
        <v>3.896103896103881</v>
      </c>
      <c r="K74" s="56">
        <f t="shared" si="22"/>
        <v>6.666666666666671</v>
      </c>
      <c r="L74" s="55">
        <f t="shared" si="23"/>
        <v>3.896103896103881</v>
      </c>
      <c r="M74" s="57">
        <f t="shared" si="24"/>
        <v>6.666666666666671</v>
      </c>
      <c r="N74" s="58">
        <f t="shared" si="32"/>
        <v>25000</v>
      </c>
      <c r="O74" s="59">
        <f t="shared" si="33"/>
        <v>25000</v>
      </c>
      <c r="P74" s="60">
        <f t="shared" si="31"/>
        <v>25000</v>
      </c>
    </row>
    <row r="75" spans="1:16" ht="12.75">
      <c r="A75" s="61" t="s">
        <v>84</v>
      </c>
      <c r="B75" s="47">
        <v>6</v>
      </c>
      <c r="C75" s="48">
        <v>2600</v>
      </c>
      <c r="D75" s="49">
        <v>2072</v>
      </c>
      <c r="E75" s="62">
        <v>2095</v>
      </c>
      <c r="F75" s="51">
        <v>6</v>
      </c>
      <c r="G75" s="52">
        <v>25220</v>
      </c>
      <c r="H75" s="53">
        <v>25613</v>
      </c>
      <c r="I75" s="83">
        <v>21056.25</v>
      </c>
      <c r="J75" s="55">
        <f t="shared" si="21"/>
        <v>25.48262548262548</v>
      </c>
      <c r="K75" s="56">
        <f t="shared" si="22"/>
        <v>24.105011933174225</v>
      </c>
      <c r="L75" s="55">
        <f t="shared" si="23"/>
        <v>-1.5343770741420286</v>
      </c>
      <c r="M75" s="57">
        <f t="shared" si="24"/>
        <v>19.774413772632826</v>
      </c>
      <c r="N75" s="58">
        <f t="shared" si="32"/>
        <v>9700</v>
      </c>
      <c r="O75" s="59">
        <f t="shared" si="33"/>
        <v>12361.486486486487</v>
      </c>
      <c r="P75" s="60">
        <f t="shared" si="31"/>
        <v>10050.71599045346</v>
      </c>
    </row>
    <row r="76" spans="1:16" ht="12.75">
      <c r="A76" s="17" t="s">
        <v>85</v>
      </c>
      <c r="B76" s="47">
        <v>4</v>
      </c>
      <c r="C76" s="48">
        <f>IF(OR(C77=0,C78=0,C79=0),"",SUM(C77:C79))</f>
        <v>1250</v>
      </c>
      <c r="D76" s="49">
        <f>IF(OR(D77=0,D78=0,D79=0),"",SUM(D77:D79))</f>
        <v>1248</v>
      </c>
      <c r="E76" s="50">
        <f>IF(OR(E77=0,E78=0,E79=0),"",SUM(E77:E79))</f>
        <v>908.25</v>
      </c>
      <c r="F76" s="51"/>
      <c r="G76" s="52">
        <f>IF(OR(G77=0,G78=0,G79=0),"",SUM(G77:G79))</f>
      </c>
      <c r="H76" s="53">
        <f>IF(OR(H77=0,H78=0,H79=0),"",SUM(H77:H79))</f>
        <v>59280</v>
      </c>
      <c r="I76" s="87">
        <f>IF(OR(I77=0,I78=0,I79=0),"",SUM(I77:I79))</f>
        <v>38369.25</v>
      </c>
      <c r="J76" s="55">
        <f t="shared" si="21"/>
        <v>0.1602564102564088</v>
      </c>
      <c r="K76" s="56">
        <f t="shared" si="22"/>
        <v>37.627305257363076</v>
      </c>
      <c r="L76" s="55"/>
      <c r="M76" s="57"/>
      <c r="N76" s="58"/>
      <c r="O76" s="59">
        <f t="shared" si="33"/>
        <v>47500</v>
      </c>
      <c r="P76" s="60">
        <f t="shared" si="31"/>
        <v>42245.25185796862</v>
      </c>
    </row>
    <row r="77" spans="1:16" ht="12.75">
      <c r="A77" s="61" t="s">
        <v>86</v>
      </c>
      <c r="B77" s="47">
        <v>4</v>
      </c>
      <c r="C77" s="48">
        <v>625</v>
      </c>
      <c r="D77" s="49">
        <v>624</v>
      </c>
      <c r="E77" s="62">
        <v>389.25</v>
      </c>
      <c r="F77" s="51">
        <v>4</v>
      </c>
      <c r="G77" s="52">
        <v>31250</v>
      </c>
      <c r="H77" s="53">
        <v>29640</v>
      </c>
      <c r="I77" s="83">
        <v>17973</v>
      </c>
      <c r="J77" s="55">
        <f t="shared" si="21"/>
        <v>0.1602564102564088</v>
      </c>
      <c r="K77" s="56">
        <f t="shared" si="22"/>
        <v>60.565189466923584</v>
      </c>
      <c r="L77" s="55">
        <f t="shared" si="23"/>
        <v>5.4318488529014815</v>
      </c>
      <c r="M77" s="57">
        <f t="shared" si="24"/>
        <v>73.87191898959551</v>
      </c>
      <c r="N77" s="58">
        <f t="shared" si="32"/>
        <v>50000</v>
      </c>
      <c r="O77" s="59">
        <f t="shared" si="33"/>
        <v>47500</v>
      </c>
      <c r="P77" s="60">
        <f t="shared" si="31"/>
        <v>46173.41040462428</v>
      </c>
    </row>
    <row r="78" spans="1:16" ht="12.75">
      <c r="A78" s="61" t="s">
        <v>87</v>
      </c>
      <c r="B78" s="47">
        <v>6</v>
      </c>
      <c r="C78" s="48">
        <v>438</v>
      </c>
      <c r="D78" s="48">
        <v>437</v>
      </c>
      <c r="E78" s="68">
        <v>390.75</v>
      </c>
      <c r="F78" s="51">
        <v>6</v>
      </c>
      <c r="G78" s="52">
        <v>19710</v>
      </c>
      <c r="H78" s="53">
        <v>19562</v>
      </c>
      <c r="I78" s="86">
        <v>13873.5</v>
      </c>
      <c r="J78" s="55">
        <f t="shared" si="21"/>
        <v>0.228832951945094</v>
      </c>
      <c r="K78" s="56">
        <f t="shared" si="22"/>
        <v>12.092130518234171</v>
      </c>
      <c r="L78" s="55">
        <f t="shared" si="23"/>
        <v>0.7565688579899756</v>
      </c>
      <c r="M78" s="57">
        <f t="shared" si="24"/>
        <v>42.06941290950371</v>
      </c>
      <c r="N78" s="58">
        <f t="shared" si="32"/>
        <v>45000</v>
      </c>
      <c r="O78" s="59">
        <f t="shared" si="33"/>
        <v>44764.302059496564</v>
      </c>
      <c r="P78" s="60">
        <f t="shared" si="31"/>
        <v>35504.79846449137</v>
      </c>
    </row>
    <row r="79" spans="1:16" ht="12.75">
      <c r="A79" s="61" t="s">
        <v>144</v>
      </c>
      <c r="B79" s="47">
        <v>4</v>
      </c>
      <c r="C79" s="48">
        <v>187</v>
      </c>
      <c r="D79" s="48">
        <v>187</v>
      </c>
      <c r="E79" s="68">
        <v>128.25</v>
      </c>
      <c r="F79" s="51"/>
      <c r="G79" s="52"/>
      <c r="H79" s="52">
        <v>10078</v>
      </c>
      <c r="I79" s="83">
        <v>6522.75</v>
      </c>
      <c r="J79" s="55">
        <f t="shared" si="21"/>
        <v>0</v>
      </c>
      <c r="K79" s="56">
        <f t="shared" si="22"/>
        <v>45.808966861598435</v>
      </c>
      <c r="L79" s="55">
        <f t="shared" si="23"/>
      </c>
      <c r="M79" s="57">
        <f t="shared" si="24"/>
      </c>
      <c r="N79" s="58">
        <f t="shared" si="32"/>
        <v>0</v>
      </c>
      <c r="O79" s="59">
        <f t="shared" si="33"/>
        <v>53893.04812834224</v>
      </c>
      <c r="P79" s="60">
        <f t="shared" si="31"/>
        <v>50859.64912280702</v>
      </c>
    </row>
    <row r="80" spans="1:16" ht="12.75">
      <c r="A80" s="97" t="s">
        <v>89</v>
      </c>
      <c r="B80" s="47">
        <v>6</v>
      </c>
      <c r="C80" s="48">
        <v>170</v>
      </c>
      <c r="D80" s="48">
        <v>166</v>
      </c>
      <c r="E80" s="68">
        <v>174.75</v>
      </c>
      <c r="F80" s="51">
        <v>6</v>
      </c>
      <c r="G80" s="52">
        <v>5950</v>
      </c>
      <c r="H80" s="52">
        <v>6640</v>
      </c>
      <c r="I80" s="83">
        <v>6768.75</v>
      </c>
      <c r="J80" s="55">
        <f t="shared" si="21"/>
        <v>2.409638554216869</v>
      </c>
      <c r="K80" s="56">
        <f t="shared" si="22"/>
        <v>-2.7181688125894112</v>
      </c>
      <c r="L80" s="55">
        <f t="shared" si="23"/>
        <v>-10.391566265060234</v>
      </c>
      <c r="M80" s="57">
        <f t="shared" si="24"/>
        <v>-12.096029547553087</v>
      </c>
      <c r="N80" s="59">
        <f t="shared" si="32"/>
        <v>35000</v>
      </c>
      <c r="O80" s="59">
        <f t="shared" si="33"/>
        <v>40000</v>
      </c>
      <c r="P80" s="60">
        <f t="shared" si="31"/>
        <v>38733.90557939914</v>
      </c>
    </row>
    <row r="81" spans="1:16" ht="12.75">
      <c r="A81" s="97" t="s">
        <v>90</v>
      </c>
      <c r="B81" s="47">
        <v>7</v>
      </c>
      <c r="C81" s="48">
        <v>5</v>
      </c>
      <c r="D81" s="48">
        <v>5</v>
      </c>
      <c r="E81" s="68">
        <v>3.75</v>
      </c>
      <c r="F81" s="51"/>
      <c r="G81" s="52"/>
      <c r="H81" s="52">
        <v>100</v>
      </c>
      <c r="I81" s="83">
        <v>75</v>
      </c>
      <c r="J81" s="55">
        <f t="shared" si="21"/>
        <v>0</v>
      </c>
      <c r="K81" s="56">
        <f t="shared" si="22"/>
        <v>33.333333333333314</v>
      </c>
      <c r="L81" s="55">
        <f t="shared" si="23"/>
      </c>
      <c r="M81" s="57">
        <f t="shared" si="24"/>
      </c>
      <c r="N81" s="58">
        <f t="shared" si="32"/>
        <v>0</v>
      </c>
      <c r="O81" s="59">
        <f t="shared" si="33"/>
        <v>20000</v>
      </c>
      <c r="P81" s="60">
        <f t="shared" si="31"/>
        <v>20000</v>
      </c>
    </row>
    <row r="82" spans="1:16" ht="12.75">
      <c r="A82" s="97" t="s">
        <v>91</v>
      </c>
      <c r="B82" s="47">
        <v>7</v>
      </c>
      <c r="C82" s="48">
        <v>15</v>
      </c>
      <c r="D82" s="48">
        <v>15</v>
      </c>
      <c r="E82" s="68">
        <v>17</v>
      </c>
      <c r="F82" s="51"/>
      <c r="G82" s="52"/>
      <c r="H82" s="52">
        <v>225</v>
      </c>
      <c r="I82" s="83">
        <v>249.75</v>
      </c>
      <c r="J82" s="55">
        <f t="shared" si="21"/>
        <v>0</v>
      </c>
      <c r="K82" s="56">
        <f t="shared" si="22"/>
        <v>-11.764705882352942</v>
      </c>
      <c r="L82" s="55">
        <f t="shared" si="23"/>
      </c>
      <c r="M82" s="57">
        <f t="shared" si="24"/>
      </c>
      <c r="N82" s="58">
        <f t="shared" si="32"/>
        <v>0</v>
      </c>
      <c r="O82" s="59">
        <f t="shared" si="33"/>
        <v>15000</v>
      </c>
      <c r="P82" s="60">
        <f t="shared" si="31"/>
        <v>14691.176470588236</v>
      </c>
    </row>
    <row r="83" spans="1:16" ht="12.75">
      <c r="A83" s="97" t="s">
        <v>92</v>
      </c>
      <c r="B83" s="47">
        <v>7</v>
      </c>
      <c r="C83" s="48">
        <v>20</v>
      </c>
      <c r="D83" s="48">
        <v>18</v>
      </c>
      <c r="E83" s="68">
        <v>25</v>
      </c>
      <c r="F83" s="51"/>
      <c r="G83" s="52"/>
      <c r="H83" s="52">
        <v>351</v>
      </c>
      <c r="I83" s="83">
        <v>487.75</v>
      </c>
      <c r="J83" s="55">
        <f t="shared" si="21"/>
        <v>11.111111111111114</v>
      </c>
      <c r="K83" s="56">
        <f t="shared" si="22"/>
        <v>-20</v>
      </c>
      <c r="L83" s="55">
        <f t="shared" si="23"/>
      </c>
      <c r="M83" s="57">
        <f t="shared" si="24"/>
      </c>
      <c r="N83" s="58">
        <f t="shared" si="32"/>
        <v>0</v>
      </c>
      <c r="O83" s="59">
        <f t="shared" si="33"/>
        <v>19500</v>
      </c>
      <c r="P83" s="60">
        <f t="shared" si="31"/>
        <v>19510</v>
      </c>
    </row>
    <row r="84" spans="1:16" ht="12.75">
      <c r="A84" s="61" t="s">
        <v>93</v>
      </c>
      <c r="B84" s="47">
        <v>5</v>
      </c>
      <c r="C84" s="48">
        <v>80</v>
      </c>
      <c r="D84" s="48">
        <v>80</v>
      </c>
      <c r="E84" s="68">
        <v>85.25</v>
      </c>
      <c r="F84" s="51">
        <v>5</v>
      </c>
      <c r="G84" s="52">
        <v>880</v>
      </c>
      <c r="H84" s="52">
        <v>880</v>
      </c>
      <c r="I84" s="83">
        <v>930.25</v>
      </c>
      <c r="J84" s="55">
        <f t="shared" si="21"/>
        <v>0</v>
      </c>
      <c r="K84" s="56">
        <f t="shared" si="22"/>
        <v>-6.158357771260995</v>
      </c>
      <c r="L84" s="55">
        <f t="shared" si="23"/>
        <v>0</v>
      </c>
      <c r="M84" s="57">
        <f t="shared" si="24"/>
        <v>-5.4017737167428095</v>
      </c>
      <c r="N84" s="58">
        <f t="shared" si="32"/>
        <v>11000</v>
      </c>
      <c r="O84" s="59">
        <f t="shared" si="33"/>
        <v>11000</v>
      </c>
      <c r="P84" s="60">
        <f t="shared" si="31"/>
        <v>10912.023460410557</v>
      </c>
    </row>
    <row r="85" spans="1:16" ht="12.75">
      <c r="A85" s="61" t="s">
        <v>94</v>
      </c>
      <c r="B85" s="47">
        <v>6</v>
      </c>
      <c r="C85" s="48">
        <v>20</v>
      </c>
      <c r="D85" s="48">
        <v>18</v>
      </c>
      <c r="E85" s="68">
        <v>20</v>
      </c>
      <c r="F85" s="51">
        <v>6</v>
      </c>
      <c r="G85" s="52">
        <v>160</v>
      </c>
      <c r="H85" s="52">
        <v>144</v>
      </c>
      <c r="I85" s="83">
        <v>158</v>
      </c>
      <c r="J85" s="55">
        <f t="shared" si="21"/>
        <v>11.111111111111114</v>
      </c>
      <c r="K85" s="56">
        <f t="shared" si="22"/>
        <v>0</v>
      </c>
      <c r="L85" s="55">
        <f t="shared" si="23"/>
        <v>11.111111111111114</v>
      </c>
      <c r="M85" s="57">
        <f t="shared" si="24"/>
        <v>1.2658227848101262</v>
      </c>
      <c r="N85" s="58">
        <f t="shared" si="32"/>
        <v>8000</v>
      </c>
      <c r="O85" s="59">
        <f t="shared" si="33"/>
        <v>8000</v>
      </c>
      <c r="P85" s="60">
        <f t="shared" si="31"/>
        <v>7900</v>
      </c>
    </row>
    <row r="86" spans="1:16" ht="12.75">
      <c r="A86" s="61" t="s">
        <v>95</v>
      </c>
      <c r="B86" s="47">
        <v>6</v>
      </c>
      <c r="C86" s="48">
        <v>135</v>
      </c>
      <c r="D86" s="48">
        <v>135</v>
      </c>
      <c r="E86" s="68">
        <v>392.75</v>
      </c>
      <c r="F86" s="51">
        <v>6</v>
      </c>
      <c r="G86" s="52">
        <v>1215</v>
      </c>
      <c r="H86" s="52">
        <v>1215</v>
      </c>
      <c r="I86" s="83">
        <v>3515.25</v>
      </c>
      <c r="J86" s="55">
        <f t="shared" si="21"/>
        <v>0</v>
      </c>
      <c r="K86" s="56">
        <f t="shared" si="22"/>
        <v>-65.62698917886696</v>
      </c>
      <c r="L86" s="55">
        <f t="shared" si="23"/>
        <v>0</v>
      </c>
      <c r="M86" s="57">
        <f t="shared" si="24"/>
        <v>-65.43631320674206</v>
      </c>
      <c r="N86" s="58">
        <f t="shared" si="32"/>
        <v>9000</v>
      </c>
      <c r="O86" s="59">
        <f t="shared" si="33"/>
        <v>9000</v>
      </c>
      <c r="P86" s="60">
        <f t="shared" si="31"/>
        <v>8950.350095480586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1"/>
      </c>
      <c r="K87" s="56">
        <f t="shared" si="22"/>
      </c>
      <c r="L87" s="55">
        <f t="shared" si="23"/>
      </c>
      <c r="M87" s="57">
        <f t="shared" si="24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1"/>
      </c>
      <c r="K88" s="56">
        <f t="shared" si="22"/>
      </c>
      <c r="L88" s="55">
        <f t="shared" si="23"/>
      </c>
      <c r="M88" s="57">
        <f t="shared" si="24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28</v>
      </c>
      <c r="D90" s="48">
        <v>28</v>
      </c>
      <c r="E90" s="68">
        <v>25</v>
      </c>
      <c r="F90" s="51">
        <v>5</v>
      </c>
      <c r="G90" s="98">
        <v>2420</v>
      </c>
      <c r="H90" s="98">
        <f>1625*12</f>
        <v>19500</v>
      </c>
      <c r="I90" s="83">
        <v>18444</v>
      </c>
      <c r="J90" s="55">
        <f>IF(OR(D90=0,C90=0,D90&lt;1),"",C90/D90*100-100)</f>
        <v>0</v>
      </c>
      <c r="K90" s="56">
        <f>IF(OR(E90=0,C90=0,E90&lt;1),"",C90/E90*100-100)</f>
        <v>12.000000000000014</v>
      </c>
      <c r="L90" s="55">
        <f>IF(OR(H90=0,G90=0,H90&lt;1),"",G90/H90*100-100)</f>
        <v>-87.58974358974359</v>
      </c>
      <c r="M90" s="57">
        <f>IF(OR(I90=0,G90=0,I90&lt;1),"",G90/I90*100-100)</f>
        <v>-86.87920190847973</v>
      </c>
      <c r="N90" s="58">
        <f aca="true" t="shared" si="34" ref="N90:P91">(G90/C90)*1000</f>
        <v>86428.57142857143</v>
      </c>
      <c r="O90" s="59">
        <f t="shared" si="34"/>
        <v>696428.5714285715</v>
      </c>
      <c r="P90" s="60">
        <f t="shared" si="34"/>
        <v>737760</v>
      </c>
    </row>
    <row r="91" spans="1:16" ht="12.75">
      <c r="A91" s="61" t="s">
        <v>100</v>
      </c>
      <c r="B91" s="47">
        <v>3</v>
      </c>
      <c r="C91" s="99">
        <v>35</v>
      </c>
      <c r="D91" s="99">
        <v>35</v>
      </c>
      <c r="E91" s="68">
        <v>32.5</v>
      </c>
      <c r="F91" s="51">
        <v>4</v>
      </c>
      <c r="G91" s="98">
        <v>2800</v>
      </c>
      <c r="H91" s="98">
        <v>3325</v>
      </c>
      <c r="I91" s="83">
        <v>3087.5</v>
      </c>
      <c r="J91" s="55">
        <f>IF(OR(D91=0,C91=0,D91&lt;1),"",C91/D91*100-100)</f>
        <v>0</v>
      </c>
      <c r="K91" s="56">
        <f>IF(OR(E91=0,C91=0,E91&lt;1),"",C91/E91*100-100)</f>
        <v>7.692307692307693</v>
      </c>
      <c r="L91" s="55">
        <f>IF(OR(H91=0,G91=0,H91&lt;1),"",G91/H91*100-100)</f>
        <v>-15.789473684210535</v>
      </c>
      <c r="M91" s="57">
        <f>IF(OR(I91=0,G91=0,I91&lt;1),"",G91/I91*100-100)</f>
        <v>-9.311740890688256</v>
      </c>
      <c r="N91" s="59">
        <f t="shared" si="34"/>
        <v>80000</v>
      </c>
      <c r="O91" s="59">
        <f t="shared" si="34"/>
        <v>95000</v>
      </c>
      <c r="P91" s="60">
        <f t="shared" si="34"/>
        <v>95000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11136.75</v>
      </c>
      <c r="F93" s="51"/>
      <c r="G93" s="52"/>
      <c r="H93" s="52">
        <v>248472</v>
      </c>
      <c r="I93" s="100">
        <v>250206.75</v>
      </c>
      <c r="J93" s="55">
        <f aca="true" t="shared" si="35" ref="J93:J99">IF(OR(D93=0,C93=0,D93&lt;1),"",C93/D93*100-100)</f>
      </c>
      <c r="K93" s="56">
        <f aca="true" t="shared" si="36" ref="K93:K99">IF(OR(E93=0,C93=0,E93&lt;1),"",C93/E93*100-100)</f>
      </c>
      <c r="L93" s="55">
        <f aca="true" t="shared" si="37" ref="L93:L99">IF(OR(H93=0,G93=0,H93&lt;1),"",G93/H93*100-100)</f>
      </c>
      <c r="M93" s="57">
        <f aca="true" t="shared" si="38" ref="M93:M99">IF(OR(I93=0,G93=0,I93&lt;1),"",G93/I93*100-100)</f>
      </c>
      <c r="N93" s="58"/>
      <c r="O93" s="59"/>
      <c r="P93" s="60">
        <f aca="true" t="shared" si="39" ref="P93:P99">(I93/E93)*1000</f>
        <v>22466.765438750084</v>
      </c>
    </row>
    <row r="94" spans="1:16" ht="12.75">
      <c r="A94" s="17" t="s">
        <v>103</v>
      </c>
      <c r="B94" s="47"/>
      <c r="C94" s="48"/>
      <c r="D94" s="48"/>
      <c r="E94" s="68">
        <f>SUM(E95:E97)</f>
        <v>486</v>
      </c>
      <c r="F94" s="51"/>
      <c r="G94" s="101"/>
      <c r="H94" s="101">
        <f>SUM(H95:H97)</f>
        <v>10811</v>
      </c>
      <c r="I94" s="84">
        <f>SUM(I95:I97)</f>
        <v>8536</v>
      </c>
      <c r="J94" s="55">
        <f t="shared" si="35"/>
      </c>
      <c r="K94" s="56">
        <f t="shared" si="36"/>
      </c>
      <c r="L94" s="55">
        <f t="shared" si="37"/>
      </c>
      <c r="M94" s="57">
        <f t="shared" si="38"/>
      </c>
      <c r="N94" s="58"/>
      <c r="O94" s="59"/>
      <c r="P94" s="60">
        <f t="shared" si="39"/>
        <v>17563.78600823045</v>
      </c>
    </row>
    <row r="95" spans="1:16" ht="12.75">
      <c r="A95" s="61" t="s">
        <v>104</v>
      </c>
      <c r="B95" s="47"/>
      <c r="C95" s="48"/>
      <c r="D95" s="48"/>
      <c r="E95" s="68">
        <v>3</v>
      </c>
      <c r="F95" s="51"/>
      <c r="G95" s="52"/>
      <c r="H95" s="52">
        <v>80</v>
      </c>
      <c r="I95" s="100">
        <v>43.75</v>
      </c>
      <c r="J95" s="55">
        <f t="shared" si="35"/>
      </c>
      <c r="K95" s="56">
        <f t="shared" si="36"/>
      </c>
      <c r="L95" s="55">
        <f t="shared" si="37"/>
      </c>
      <c r="M95" s="57">
        <f t="shared" si="38"/>
      </c>
      <c r="N95" s="58"/>
      <c r="O95" s="59"/>
      <c r="P95" s="60">
        <f t="shared" si="39"/>
        <v>14583.333333333334</v>
      </c>
    </row>
    <row r="96" spans="1:16" ht="12.75">
      <c r="A96" s="61" t="s">
        <v>105</v>
      </c>
      <c r="B96" s="47"/>
      <c r="C96" s="48"/>
      <c r="D96" s="48"/>
      <c r="E96" s="68">
        <v>308</v>
      </c>
      <c r="F96" s="51"/>
      <c r="G96" s="52"/>
      <c r="H96" s="52">
        <v>5011</v>
      </c>
      <c r="I96" s="100">
        <v>5402</v>
      </c>
      <c r="J96" s="55">
        <f t="shared" si="35"/>
      </c>
      <c r="K96" s="56">
        <f t="shared" si="36"/>
      </c>
      <c r="L96" s="55">
        <f t="shared" si="37"/>
      </c>
      <c r="M96" s="57">
        <f t="shared" si="38"/>
      </c>
      <c r="N96" s="58"/>
      <c r="O96" s="59"/>
      <c r="P96" s="60">
        <f t="shared" si="39"/>
        <v>17538.96103896104</v>
      </c>
    </row>
    <row r="97" spans="1:16" ht="12.75">
      <c r="A97" s="61" t="s">
        <v>106</v>
      </c>
      <c r="B97" s="47"/>
      <c r="C97" s="48"/>
      <c r="D97" s="48"/>
      <c r="E97" s="68">
        <v>175</v>
      </c>
      <c r="F97" s="51"/>
      <c r="G97" s="52"/>
      <c r="H97" s="52">
        <v>5720</v>
      </c>
      <c r="I97" s="100">
        <v>3090.25</v>
      </c>
      <c r="J97" s="55">
        <f t="shared" si="35"/>
      </c>
      <c r="K97" s="56">
        <f t="shared" si="36"/>
      </c>
      <c r="L97" s="55">
        <f t="shared" si="37"/>
      </c>
      <c r="M97" s="57">
        <f t="shared" si="38"/>
      </c>
      <c r="N97" s="58"/>
      <c r="O97" s="59"/>
      <c r="P97" s="60">
        <f t="shared" si="39"/>
        <v>17658.571428571428</v>
      </c>
    </row>
    <row r="98" spans="1:16" ht="12.75">
      <c r="A98" s="61" t="s">
        <v>107</v>
      </c>
      <c r="B98" s="47"/>
      <c r="C98" s="48"/>
      <c r="D98" s="48"/>
      <c r="E98" s="68">
        <v>13</v>
      </c>
      <c r="F98" s="51"/>
      <c r="G98" s="52"/>
      <c r="H98" s="52">
        <v>320</v>
      </c>
      <c r="I98" s="100">
        <v>228.5</v>
      </c>
      <c r="J98" s="55">
        <f t="shared" si="35"/>
      </c>
      <c r="K98" s="56">
        <f t="shared" si="36"/>
      </c>
      <c r="L98" s="55">
        <f t="shared" si="37"/>
      </c>
      <c r="M98" s="57">
        <f t="shared" si="38"/>
      </c>
      <c r="N98" s="58"/>
      <c r="O98" s="59"/>
      <c r="P98" s="60">
        <f t="shared" si="39"/>
        <v>17576.923076923078</v>
      </c>
    </row>
    <row r="99" spans="1:16" ht="12.75">
      <c r="A99" s="61" t="s">
        <v>108</v>
      </c>
      <c r="B99" s="47"/>
      <c r="C99" s="48"/>
      <c r="D99" s="48"/>
      <c r="E99" s="68">
        <v>41</v>
      </c>
      <c r="F99" s="51"/>
      <c r="G99" s="52"/>
      <c r="H99" s="52">
        <v>2202</v>
      </c>
      <c r="I99" s="100">
        <v>1658.5</v>
      </c>
      <c r="J99" s="55">
        <f t="shared" si="35"/>
      </c>
      <c r="K99" s="56">
        <f t="shared" si="36"/>
      </c>
      <c r="L99" s="55">
        <f t="shared" si="37"/>
      </c>
      <c r="M99" s="57">
        <f t="shared" si="38"/>
      </c>
      <c r="N99" s="58"/>
      <c r="O99" s="59"/>
      <c r="P99" s="60">
        <f t="shared" si="39"/>
        <v>40451.21951219512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81.5</v>
      </c>
      <c r="F101" s="51">
        <v>7</v>
      </c>
      <c r="G101" s="52">
        <v>1360</v>
      </c>
      <c r="H101" s="52">
        <v>1252</v>
      </c>
      <c r="I101" s="83">
        <v>1248</v>
      </c>
      <c r="J101" s="55">
        <f>IF(OR(D101=0,C101=0,D101&lt;1),"",C101/D101*100-100)</f>
      </c>
      <c r="K101" s="56">
        <f>IF(OR(E101=0,C101=0,E101&lt;1),"",C101/E101*100-100)</f>
      </c>
      <c r="L101" s="55">
        <f>IF(OR(H101=0,G101=0,H101&lt;1),"",G101/H101*100-100)</f>
        <v>8.62619808306708</v>
      </c>
      <c r="M101" s="57">
        <f>IF(OR(I101=0,G101=0,I101&lt;1),"",G101/I101*100-100)</f>
        <v>8.974358974358964</v>
      </c>
      <c r="N101" s="58"/>
      <c r="O101" s="59"/>
      <c r="P101" s="60">
        <f aca="true" t="shared" si="40" ref="P101:P110">(I101/E101)*1000</f>
        <v>15312.883435582822</v>
      </c>
    </row>
    <row r="102" spans="1:16" ht="12.75">
      <c r="A102" s="61" t="s">
        <v>111</v>
      </c>
      <c r="B102" s="47"/>
      <c r="C102" s="48"/>
      <c r="D102" s="48"/>
      <c r="E102" s="68">
        <v>54.25</v>
      </c>
      <c r="F102" s="51">
        <v>7</v>
      </c>
      <c r="G102" s="52">
        <v>715</v>
      </c>
      <c r="H102" s="52">
        <v>680</v>
      </c>
      <c r="I102" s="83">
        <v>667.5</v>
      </c>
      <c r="J102" s="55">
        <f>IF(OR(D102=0,C102=0,D102&lt;1),"",C102/D102*100-100)</f>
      </c>
      <c r="K102" s="56">
        <f>IF(OR(E102=0,C102=0,E102&lt;1),"",C102/E102*100-100)</f>
      </c>
      <c r="L102" s="55">
        <f>IF(OR(H102=0,G102=0,H102&lt;1),"",G102/H102*100-100)</f>
        <v>5.14705882352942</v>
      </c>
      <c r="M102" s="57">
        <f>IF(OR(I102=0,G102=0,I102&lt;1),"",G102/I102*100-100)</f>
        <v>7.116104868913851</v>
      </c>
      <c r="N102" s="58"/>
      <c r="O102" s="59"/>
      <c r="P102" s="60">
        <f t="shared" si="40"/>
        <v>12304.147465437789</v>
      </c>
    </row>
    <row r="103" spans="1:16" ht="12.75">
      <c r="A103" s="61" t="s">
        <v>112</v>
      </c>
      <c r="B103" s="47"/>
      <c r="C103" s="48"/>
      <c r="D103" s="48"/>
      <c r="E103" s="68">
        <v>10.25</v>
      </c>
      <c r="F103" s="51">
        <v>6</v>
      </c>
      <c r="G103" s="52">
        <v>90</v>
      </c>
      <c r="H103" s="52">
        <v>90</v>
      </c>
      <c r="I103" s="83">
        <v>90</v>
      </c>
      <c r="J103" s="55">
        <f>IF(OR(D103=0,C103=0,D103&lt;1),"",C103/D103*100-100)</f>
      </c>
      <c r="K103" s="56">
        <f>IF(OR(E103=0,C103=0,E103&lt;1),"",C103/E103*100-100)</f>
      </c>
      <c r="L103" s="55">
        <f>IF(OR(H103=0,G103=0,H103&lt;1),"",G103/H103*100-100)</f>
        <v>0</v>
      </c>
      <c r="M103" s="57">
        <f>IF(OR(I103=0,G103=0,I103&lt;1),"",G103/I103*100-100)</f>
        <v>0</v>
      </c>
      <c r="N103" s="58"/>
      <c r="O103" s="59"/>
      <c r="P103" s="60">
        <f t="shared" si="40"/>
        <v>8780.48780487805</v>
      </c>
    </row>
    <row r="104" spans="1:16" ht="12.75">
      <c r="A104" s="61" t="s">
        <v>113</v>
      </c>
      <c r="B104" s="47"/>
      <c r="C104" s="48"/>
      <c r="D104" s="48"/>
      <c r="E104" s="68">
        <v>37</v>
      </c>
      <c r="F104" s="51">
        <v>7</v>
      </c>
      <c r="G104" s="52">
        <v>330</v>
      </c>
      <c r="H104" s="52">
        <v>330</v>
      </c>
      <c r="I104" s="83">
        <v>365</v>
      </c>
      <c r="J104" s="55">
        <f>IF(OR(D104=0,C104=0,D104&lt;1),"",C104/D104*100-100)</f>
      </c>
      <c r="K104" s="56">
        <f>IF(OR(E104=0,C104=0,E104&lt;1),"",C104/E104*100-100)</f>
      </c>
      <c r="L104" s="55">
        <f>IF(OR(H104=0,G104=0,H104&lt;1),"",G104/H104*100-100)</f>
        <v>0</v>
      </c>
      <c r="M104" s="57">
        <f>IF(OR(I104=0,G104=0,I104&lt;1),"",G104/I104*100-100)</f>
        <v>-9.589041095890423</v>
      </c>
      <c r="N104" s="58"/>
      <c r="O104" s="59"/>
      <c r="P104" s="60">
        <f t="shared" si="40"/>
        <v>9864.864864864865</v>
      </c>
    </row>
    <row r="105" spans="1:16" ht="12.75">
      <c r="A105" s="61" t="s">
        <v>114</v>
      </c>
      <c r="B105" s="47"/>
      <c r="C105" s="48"/>
      <c r="D105" s="48"/>
      <c r="E105" s="68">
        <v>71.5</v>
      </c>
      <c r="F105" s="51">
        <v>6</v>
      </c>
      <c r="G105" s="52">
        <v>235</v>
      </c>
      <c r="H105" s="52">
        <v>233</v>
      </c>
      <c r="I105" s="83">
        <v>243</v>
      </c>
      <c r="J105" s="55">
        <f>IF(OR(D105=0,C105=0,D105&lt;1),"",C105/D105*100-100)</f>
      </c>
      <c r="K105" s="56">
        <f>IF(OR(E105=0,C105=0,E105&lt;1),"",C105/E105*100-100)</f>
      </c>
      <c r="L105" s="55">
        <f>IF(OR(H105=0,G105=0,H105&lt;1),"",G105/H105*100-100)</f>
        <v>0.8583690987124442</v>
      </c>
      <c r="M105" s="57">
        <f>IF(OR(I105=0,G105=0,I105&lt;1),"",G105/I105*100-100)</f>
        <v>-3.2921810699588434</v>
      </c>
      <c r="N105" s="58"/>
      <c r="O105" s="59"/>
      <c r="P105" s="60">
        <f t="shared" si="40"/>
        <v>3398.6013986013986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487</v>
      </c>
      <c r="F106" s="51">
        <v>6</v>
      </c>
      <c r="G106" s="52">
        <f>IF(OR(G107=0,G108=0),"",SUM(G107:G108))</f>
        <v>5162</v>
      </c>
      <c r="H106" s="53">
        <f>IF(OR(H107=0,H108=0),"",SUM(H107:H108))</f>
        <v>5580</v>
      </c>
      <c r="I106" s="87">
        <f>IF(OR(I107=0,I108=0),"",SUM(I107:I108))</f>
        <v>6573.75</v>
      </c>
      <c r="J106" s="55"/>
      <c r="K106" s="56"/>
      <c r="L106" s="55"/>
      <c r="M106" s="55">
        <f>IF(OR(I106=0,H106=0,I106&lt;1),"",H106/I106*100-100)</f>
        <v>-15.11694238448375</v>
      </c>
      <c r="N106" s="58"/>
      <c r="O106" s="59"/>
      <c r="P106" s="60">
        <f t="shared" si="40"/>
        <v>13498.459958932239</v>
      </c>
    </row>
    <row r="107" spans="1:16" ht="12.75">
      <c r="A107" s="61" t="s">
        <v>116</v>
      </c>
      <c r="B107" s="47"/>
      <c r="C107" s="48"/>
      <c r="D107" s="48"/>
      <c r="E107" s="68">
        <v>397.5</v>
      </c>
      <c r="F107" s="51">
        <v>6</v>
      </c>
      <c r="G107" s="52">
        <v>3600</v>
      </c>
      <c r="H107" s="52">
        <v>3600</v>
      </c>
      <c r="I107" s="83">
        <v>5310</v>
      </c>
      <c r="J107" s="55">
        <f aca="true" t="shared" si="41" ref="J107:J119">IF(OR(D107=0,C107=0,D107&lt;1),"",C107/D107*100-100)</f>
      </c>
      <c r="K107" s="56">
        <f aca="true" t="shared" si="42" ref="K107:K119">IF(OR(E107=0,C107=0,E107&lt;1),"",C107/E107*100-100)</f>
      </c>
      <c r="L107" s="55">
        <f aca="true" t="shared" si="43" ref="L107:L119">IF(OR(H107=0,G107=0,H107&lt;1),"",G107/H107*100-100)</f>
        <v>0</v>
      </c>
      <c r="M107" s="57">
        <f aca="true" t="shared" si="44" ref="M107:M119">IF(OR(I107=0,G107=0,I107&lt;1),"",G107/I107*100-100)</f>
        <v>-32.203389830508485</v>
      </c>
      <c r="N107" s="58"/>
      <c r="O107" s="59"/>
      <c r="P107" s="60">
        <f t="shared" si="40"/>
        <v>13358.490566037735</v>
      </c>
    </row>
    <row r="108" spans="1:16" ht="12.75">
      <c r="A108" s="61" t="s">
        <v>117</v>
      </c>
      <c r="B108" s="47"/>
      <c r="C108" s="48"/>
      <c r="D108" s="48"/>
      <c r="E108" s="68">
        <v>89.5</v>
      </c>
      <c r="F108" s="51">
        <v>6</v>
      </c>
      <c r="G108" s="52">
        <v>1562</v>
      </c>
      <c r="H108" s="52">
        <v>1980</v>
      </c>
      <c r="I108" s="83">
        <v>1263.75</v>
      </c>
      <c r="J108" s="55">
        <f t="shared" si="41"/>
      </c>
      <c r="K108" s="56">
        <f t="shared" si="42"/>
      </c>
      <c r="L108" s="55">
        <f t="shared" si="43"/>
        <v>-21.111111111111114</v>
      </c>
      <c r="M108" s="57">
        <f t="shared" si="44"/>
        <v>23.6003956478734</v>
      </c>
      <c r="N108" s="58"/>
      <c r="O108" s="59"/>
      <c r="P108" s="60">
        <f t="shared" si="40"/>
        <v>14120.111731843575</v>
      </c>
    </row>
    <row r="109" spans="1:16" ht="12.75">
      <c r="A109" s="61" t="s">
        <v>118</v>
      </c>
      <c r="B109" s="47"/>
      <c r="C109" s="48"/>
      <c r="D109" s="48"/>
      <c r="E109" s="68">
        <v>555.5</v>
      </c>
      <c r="F109" s="51">
        <v>6</v>
      </c>
      <c r="G109" s="52">
        <v>6525</v>
      </c>
      <c r="H109" s="52">
        <v>6525</v>
      </c>
      <c r="I109" s="83">
        <v>6487.25</v>
      </c>
      <c r="J109" s="55">
        <f t="shared" si="41"/>
      </c>
      <c r="K109" s="56">
        <f t="shared" si="42"/>
      </c>
      <c r="L109" s="55">
        <f t="shared" si="43"/>
        <v>0</v>
      </c>
      <c r="M109" s="57">
        <f t="shared" si="44"/>
        <v>0.5819106709314497</v>
      </c>
      <c r="N109" s="58"/>
      <c r="O109" s="59"/>
      <c r="P109" s="60">
        <f t="shared" si="40"/>
        <v>11678.217821782178</v>
      </c>
    </row>
    <row r="110" spans="1:16" ht="12.75">
      <c r="A110" s="61" t="s">
        <v>119</v>
      </c>
      <c r="B110" s="47"/>
      <c r="C110" s="48"/>
      <c r="D110" s="48"/>
      <c r="E110" s="68">
        <v>73.5</v>
      </c>
      <c r="F110" s="51">
        <v>6</v>
      </c>
      <c r="G110" s="52">
        <v>195</v>
      </c>
      <c r="H110" s="52">
        <v>81</v>
      </c>
      <c r="I110" s="83">
        <v>78.5</v>
      </c>
      <c r="J110" s="55">
        <f t="shared" si="41"/>
      </c>
      <c r="K110" s="56">
        <f t="shared" si="42"/>
      </c>
      <c r="L110" s="55">
        <f t="shared" si="43"/>
        <v>140.74074074074073</v>
      </c>
      <c r="M110" s="57">
        <f t="shared" si="44"/>
        <v>148.4076433121019</v>
      </c>
      <c r="N110" s="58"/>
      <c r="O110" s="59"/>
      <c r="P110" s="60">
        <f t="shared" si="40"/>
        <v>1068.0272108843537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1"/>
      </c>
      <c r="K111" s="56">
        <f t="shared" si="42"/>
      </c>
      <c r="L111" s="55">
        <f t="shared" si="43"/>
      </c>
      <c r="M111" s="57">
        <f t="shared" si="44"/>
      </c>
      <c r="N111" s="58"/>
      <c r="O111" s="59"/>
      <c r="P111" s="60"/>
    </row>
    <row r="112" spans="1:16" ht="12.75">
      <c r="A112" s="61" t="s">
        <v>121</v>
      </c>
      <c r="B112" s="47"/>
      <c r="C112" s="48"/>
      <c r="D112" s="48"/>
      <c r="E112" s="68">
        <v>0.0075</v>
      </c>
      <c r="F112" s="51"/>
      <c r="G112" s="52"/>
      <c r="H112" s="52">
        <v>0.01</v>
      </c>
      <c r="I112" s="83">
        <v>0.01</v>
      </c>
      <c r="J112" s="55">
        <f t="shared" si="41"/>
      </c>
      <c r="K112" s="56">
        <f t="shared" si="42"/>
      </c>
      <c r="L112" s="55">
        <f t="shared" si="43"/>
      </c>
      <c r="M112" s="57">
        <f t="shared" si="44"/>
      </c>
      <c r="N112" s="58"/>
      <c r="O112" s="59"/>
      <c r="P112" s="60"/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1"/>
      </c>
      <c r="K113" s="56">
        <f t="shared" si="42"/>
      </c>
      <c r="L113" s="55">
        <f t="shared" si="43"/>
      </c>
      <c r="M113" s="57">
        <f t="shared" si="44"/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41"/>
      </c>
      <c r="K114" s="56">
        <f t="shared" si="42"/>
      </c>
      <c r="L114" s="55">
        <f t="shared" si="43"/>
      </c>
      <c r="M114" s="57">
        <f t="shared" si="44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894</v>
      </c>
      <c r="F115" s="51">
        <v>6</v>
      </c>
      <c r="G115" s="52">
        <v>770</v>
      </c>
      <c r="H115" s="52">
        <v>825</v>
      </c>
      <c r="I115" s="83">
        <v>641.75</v>
      </c>
      <c r="J115" s="55">
        <f t="shared" si="41"/>
      </c>
      <c r="K115" s="56">
        <f t="shared" si="42"/>
      </c>
      <c r="L115" s="55">
        <f t="shared" si="43"/>
        <v>-6.666666666666671</v>
      </c>
      <c r="M115" s="57">
        <f t="shared" si="44"/>
        <v>19.98441760810283</v>
      </c>
      <c r="N115" s="58"/>
      <c r="O115" s="59"/>
      <c r="P115" s="60">
        <f>(I115/E115)*1000</f>
        <v>717.841163310962</v>
      </c>
    </row>
    <row r="116" spans="1:16" ht="12.75">
      <c r="A116" s="61" t="s">
        <v>125</v>
      </c>
      <c r="B116" s="47"/>
      <c r="C116" s="48"/>
      <c r="D116" s="48"/>
      <c r="E116" s="68">
        <v>40</v>
      </c>
      <c r="F116" s="51"/>
      <c r="G116" s="52"/>
      <c r="H116" s="52">
        <v>23</v>
      </c>
      <c r="I116" s="83">
        <v>11.255</v>
      </c>
      <c r="J116" s="55">
        <f t="shared" si="41"/>
      </c>
      <c r="K116" s="56">
        <f t="shared" si="42"/>
      </c>
      <c r="L116" s="55">
        <f t="shared" si="43"/>
      </c>
      <c r="M116" s="57">
        <f t="shared" si="44"/>
      </c>
      <c r="N116" s="58"/>
      <c r="O116" s="59"/>
      <c r="P116" s="60">
        <f>(I116/E116)*1000</f>
        <v>281.37500000000006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0.01</v>
      </c>
      <c r="I117" s="83">
        <v>0.01</v>
      </c>
      <c r="J117" s="55">
        <f t="shared" si="41"/>
      </c>
      <c r="K117" s="56">
        <f t="shared" si="42"/>
      </c>
      <c r="L117" s="55">
        <f t="shared" si="43"/>
      </c>
      <c r="M117" s="57">
        <f t="shared" si="44"/>
      </c>
      <c r="N117" s="58"/>
      <c r="O117" s="59"/>
      <c r="P117" s="60"/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1"/>
      </c>
      <c r="K118" s="56">
        <f t="shared" si="42"/>
      </c>
      <c r="L118" s="55">
        <f t="shared" si="43"/>
      </c>
      <c r="M118" s="57">
        <f t="shared" si="44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41"/>
      </c>
      <c r="K119" s="56">
        <f t="shared" si="42"/>
      </c>
      <c r="L119" s="55">
        <f t="shared" si="43"/>
      </c>
      <c r="M119" s="57">
        <f t="shared" si="44"/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4112.75</v>
      </c>
      <c r="F121" s="51"/>
      <c r="G121" s="52"/>
      <c r="H121" s="52">
        <v>65821</v>
      </c>
      <c r="I121" s="83">
        <v>62087.5</v>
      </c>
      <c r="J121" s="55">
        <f aca="true" t="shared" si="45" ref="J121:J128">IF(OR(D121=0,C121=0,D121&lt;1),"",C121/D121*100-100)</f>
      </c>
      <c r="K121" s="56">
        <f aca="true" t="shared" si="46" ref="K121:K128">IF(OR(E121=0,C121=0,E121&lt;1),"",C121/E121*100-100)</f>
      </c>
      <c r="L121" s="55">
        <f aca="true" t="shared" si="47" ref="L121:L128">IF(OR(H121=0,G121=0,H121&lt;1),"",G121/H121*100-100)</f>
      </c>
      <c r="M121" s="57">
        <f aca="true" t="shared" si="48" ref="M121:M128">IF(OR(I121=0,G121=0,I121&lt;1),"",G121/I121*100-100)</f>
      </c>
      <c r="N121" s="58"/>
      <c r="O121" s="59"/>
      <c r="P121" s="60">
        <f>(I121/E121)*1000</f>
        <v>15096.346726642758</v>
      </c>
    </row>
    <row r="122" spans="1:16" ht="12.75">
      <c r="A122" s="61" t="s">
        <v>131</v>
      </c>
      <c r="B122" s="47"/>
      <c r="C122" s="48"/>
      <c r="D122" s="48"/>
      <c r="E122" s="68">
        <v>343066.75</v>
      </c>
      <c r="F122" s="51"/>
      <c r="G122" s="52"/>
      <c r="H122" s="52">
        <v>1424638</v>
      </c>
      <c r="I122" s="83">
        <v>1183301</v>
      </c>
      <c r="J122" s="55">
        <f t="shared" si="45"/>
      </c>
      <c r="K122" s="56">
        <f t="shared" si="46"/>
      </c>
      <c r="L122" s="55">
        <f t="shared" si="47"/>
      </c>
      <c r="M122" s="57">
        <f t="shared" si="48"/>
      </c>
      <c r="N122" s="58"/>
      <c r="O122" s="59"/>
      <c r="P122" s="60">
        <f>(I122/E122)*1000</f>
        <v>3449.185909156163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267590</v>
      </c>
      <c r="I123" s="83">
        <v>233288.75</v>
      </c>
      <c r="J123" s="55">
        <f t="shared" si="45"/>
      </c>
      <c r="K123" s="56">
        <f t="shared" si="46"/>
      </c>
      <c r="L123" s="55">
        <f t="shared" si="47"/>
      </c>
      <c r="M123" s="57">
        <f t="shared" si="48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5"/>
      </c>
      <c r="K124" s="78">
        <f t="shared" si="46"/>
      </c>
      <c r="L124" s="77">
        <f t="shared" si="47"/>
      </c>
      <c r="M124" s="79">
        <f t="shared" si="48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9.25</v>
      </c>
      <c r="F125" s="51">
        <v>6</v>
      </c>
      <c r="G125" s="52">
        <v>65</v>
      </c>
      <c r="H125" s="52">
        <v>62</v>
      </c>
      <c r="I125" s="83">
        <v>13.75</v>
      </c>
      <c r="J125" s="55">
        <f t="shared" si="45"/>
      </c>
      <c r="K125" s="56">
        <f t="shared" si="46"/>
      </c>
      <c r="L125" s="55">
        <f t="shared" si="47"/>
        <v>4.838709677419345</v>
      </c>
      <c r="M125" s="57">
        <f t="shared" si="48"/>
        <v>372.72727272727275</v>
      </c>
      <c r="N125" s="58"/>
      <c r="O125" s="59"/>
      <c r="P125" s="60">
        <f>(I125/E125)*1000</f>
        <v>1486.4864864864865</v>
      </c>
    </row>
    <row r="126" spans="1:16" ht="12.75">
      <c r="A126" s="61" t="s">
        <v>135</v>
      </c>
      <c r="B126" s="47"/>
      <c r="C126" s="48"/>
      <c r="D126" s="48"/>
      <c r="E126" s="68">
        <v>6572.75</v>
      </c>
      <c r="F126" s="51">
        <v>7</v>
      </c>
      <c r="G126" s="52">
        <v>35000</v>
      </c>
      <c r="H126" s="52">
        <v>44811</v>
      </c>
      <c r="I126" s="83">
        <v>38038.75</v>
      </c>
      <c r="J126" s="55">
        <f t="shared" si="45"/>
      </c>
      <c r="K126" s="56">
        <f t="shared" si="46"/>
      </c>
      <c r="L126" s="55">
        <f t="shared" si="47"/>
        <v>-21.894177768851392</v>
      </c>
      <c r="M126" s="57">
        <f t="shared" si="48"/>
        <v>-7.988564292990702</v>
      </c>
      <c r="N126" s="58"/>
      <c r="O126" s="59"/>
      <c r="P126" s="60">
        <f>(I126/E126)*1000</f>
        <v>5787.341675858658</v>
      </c>
    </row>
    <row r="127" spans="1:16" ht="12.75">
      <c r="A127" s="61" t="s">
        <v>136</v>
      </c>
      <c r="B127" s="47"/>
      <c r="C127" s="48"/>
      <c r="D127" s="48"/>
      <c r="E127" s="68">
        <v>0</v>
      </c>
      <c r="F127" s="51"/>
      <c r="G127" s="52">
        <v>0.01</v>
      </c>
      <c r="H127" s="52">
        <v>0.01</v>
      </c>
      <c r="I127" s="83">
        <v>0.01</v>
      </c>
      <c r="J127" s="55">
        <f t="shared" si="45"/>
      </c>
      <c r="K127" s="56">
        <f t="shared" si="46"/>
      </c>
      <c r="L127" s="55">
        <f t="shared" si="47"/>
      </c>
      <c r="M127" s="57">
        <f t="shared" si="48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7</v>
      </c>
      <c r="G128" s="52">
        <v>242000</v>
      </c>
      <c r="H128" s="52">
        <v>231056</v>
      </c>
      <c r="I128" s="83">
        <v>358063</v>
      </c>
      <c r="J128" s="55">
        <f t="shared" si="45"/>
      </c>
      <c r="K128" s="56">
        <f t="shared" si="46"/>
      </c>
      <c r="L128" s="55">
        <f t="shared" si="47"/>
        <v>4.736514091821903</v>
      </c>
      <c r="M128" s="57">
        <f t="shared" si="48"/>
        <v>-32.414128240002455</v>
      </c>
      <c r="N128" s="58"/>
      <c r="O128" s="59"/>
      <c r="P128" s="60"/>
    </row>
    <row r="129" spans="1:16" s="16" customFormat="1" ht="15">
      <c r="A129" s="70" t="s">
        <v>146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3.5" thickBot="1">
      <c r="A130" s="102" t="s">
        <v>139</v>
      </c>
      <c r="B130" s="103"/>
      <c r="C130" s="104"/>
      <c r="D130" s="104"/>
      <c r="E130" s="105">
        <v>0</v>
      </c>
      <c r="F130" s="106"/>
      <c r="G130" s="107">
        <v>0.01</v>
      </c>
      <c r="H130" s="107">
        <v>0.01</v>
      </c>
      <c r="I130" s="108">
        <v>0.01</v>
      </c>
      <c r="J130" s="109">
        <f>IF(OR(D130=0,C130=0,D130&lt;1),"",C130/D130*100-100)</f>
      </c>
      <c r="K130" s="110">
        <f>IF(OR(E130=0,C130=0,E130&lt;1),"",C130/E130*100-100)</f>
      </c>
      <c r="L130" s="109">
        <f>IF(OR(H130=0,G130=0,H130&lt;1),"",G130/H130*100-100)</f>
      </c>
      <c r="M130" s="111">
        <f>IF(OR(I130=0,G130=0,I130&lt;1),"",G130/I130*100-100)</f>
      </c>
      <c r="N130" s="112"/>
      <c r="O130" s="113"/>
      <c r="P130" s="114"/>
    </row>
    <row r="131" ht="13.5" thickTop="1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147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10634</v>
      </c>
      <c r="D5" s="49">
        <f>IF(OR(D6=0,D7=0),"",SUM(D6:D7))</f>
        <v>13377</v>
      </c>
      <c r="E5" s="50">
        <f>IF(OR(E6=0,E7=0),"",SUM(E6:E7))</f>
        <v>14929.5</v>
      </c>
      <c r="F5" s="51">
        <v>6</v>
      </c>
      <c r="G5" s="52">
        <f>IF(OR(G6=0,G7=0),"",SUM(G6:G7))</f>
        <v>21131</v>
      </c>
      <c r="H5" s="53">
        <f>IF(OR(H6=0,H7=0),"",SUM(H6:H7))</f>
        <v>16308</v>
      </c>
      <c r="I5" s="54">
        <f>IF(OR(I6=0,I7=0),"",SUM(I6:I7))</f>
        <v>24746</v>
      </c>
      <c r="J5" s="55">
        <f aca="true" t="shared" si="0" ref="J5:J16">IF(OR(D5=0,C5=0),"",C5/D5*100-100)</f>
        <v>-20.505344995140916</v>
      </c>
      <c r="K5" s="56">
        <f aca="true" t="shared" si="1" ref="K5:K16">IF(OR(E5=0,C5=0),"",C5/E5*100-100)</f>
        <v>-28.77189457115108</v>
      </c>
      <c r="L5" s="55">
        <f aca="true" t="shared" si="2" ref="L5:L16">IF(OR(H5=0,G5=0),"",G5/H5*100-100)</f>
        <v>29.574441991660535</v>
      </c>
      <c r="M5" s="57">
        <f aca="true" t="shared" si="3" ref="M5:M16">IF(OR(I5=0,G5=0),"",G5/I5*100-100)</f>
        <v>-14.608421563080896</v>
      </c>
      <c r="N5" s="58">
        <f aca="true" t="shared" si="4" ref="N5:N16">(G5/C5)*1000</f>
        <v>1987.116795185255</v>
      </c>
      <c r="O5" s="59">
        <f aca="true" t="shared" si="5" ref="O5:O13">(H5/D5)*1000</f>
        <v>1219.1074231890557</v>
      </c>
      <c r="P5" s="60">
        <f aca="true" t="shared" si="6" ref="P5:P13">(I5/E5)*1000</f>
        <v>1657.523694698416</v>
      </c>
    </row>
    <row r="6" spans="1:16" ht="12.75">
      <c r="A6" s="61" t="s">
        <v>15</v>
      </c>
      <c r="B6" s="47">
        <v>7</v>
      </c>
      <c r="C6" s="48">
        <v>7871</v>
      </c>
      <c r="D6" s="49">
        <v>10199</v>
      </c>
      <c r="E6" s="62">
        <v>12599.75</v>
      </c>
      <c r="F6" s="51">
        <v>6</v>
      </c>
      <c r="G6" s="52">
        <v>16081</v>
      </c>
      <c r="H6" s="53">
        <v>10713</v>
      </c>
      <c r="I6" s="63">
        <v>20926.5</v>
      </c>
      <c r="J6" s="55">
        <f t="shared" si="0"/>
        <v>-22.825767232081574</v>
      </c>
      <c r="K6" s="56">
        <f t="shared" si="1"/>
        <v>-37.530506557669796</v>
      </c>
      <c r="L6" s="55">
        <f t="shared" si="2"/>
        <v>50.1073462148791</v>
      </c>
      <c r="M6" s="57">
        <f t="shared" si="3"/>
        <v>-23.154851504073775</v>
      </c>
      <c r="N6" s="58">
        <f t="shared" si="4"/>
        <v>2043.0694956168213</v>
      </c>
      <c r="O6" s="59">
        <f t="shared" si="5"/>
        <v>1050.397097754682</v>
      </c>
      <c r="P6" s="60">
        <f t="shared" si="6"/>
        <v>1660.8662870295045</v>
      </c>
    </row>
    <row r="7" spans="1:16" ht="12.75">
      <c r="A7" s="64" t="s">
        <v>16</v>
      </c>
      <c r="B7" s="47">
        <v>7</v>
      </c>
      <c r="C7" s="48">
        <v>2763</v>
      </c>
      <c r="D7" s="49">
        <v>3178</v>
      </c>
      <c r="E7" s="62">
        <v>2329.75</v>
      </c>
      <c r="F7" s="51">
        <v>6</v>
      </c>
      <c r="G7" s="52">
        <v>5050</v>
      </c>
      <c r="H7" s="53">
        <v>5595</v>
      </c>
      <c r="I7" s="63">
        <v>3819.5</v>
      </c>
      <c r="J7" s="55">
        <f t="shared" si="0"/>
        <v>-13.058527375707996</v>
      </c>
      <c r="K7" s="56">
        <f t="shared" si="1"/>
        <v>18.596415924455428</v>
      </c>
      <c r="L7" s="55">
        <f t="shared" si="2"/>
        <v>-9.740840035746203</v>
      </c>
      <c r="M7" s="57">
        <f t="shared" si="3"/>
        <v>32.21625867260113</v>
      </c>
      <c r="N7" s="58">
        <f t="shared" si="4"/>
        <v>1827.723488961274</v>
      </c>
      <c r="O7" s="59">
        <f t="shared" si="5"/>
        <v>1760.5412208936436</v>
      </c>
      <c r="P7" s="60">
        <f t="shared" si="6"/>
        <v>1639.4462925206567</v>
      </c>
    </row>
    <row r="8" spans="1:16" ht="12.75">
      <c r="A8" s="17" t="s">
        <v>17</v>
      </c>
      <c r="B8" s="47">
        <v>7</v>
      </c>
      <c r="C8" s="48">
        <f>IF(OR(C9=0,C10=0),"",SUM(C9:C10))</f>
        <v>44356</v>
      </c>
      <c r="D8" s="49">
        <f>IF(OR(D9=0,D10=0),"",SUM(D9:D10))</f>
        <v>46961</v>
      </c>
      <c r="E8" s="50">
        <f>IF(OR(E9=0,E10=0),"",SUM(E9:E10))</f>
        <v>53071.5</v>
      </c>
      <c r="F8" s="51">
        <v>6</v>
      </c>
      <c r="G8" s="65">
        <f>IF(OR(G9=0,G10=0),"",SUM(G9:G10))</f>
        <v>86471</v>
      </c>
      <c r="H8" s="66">
        <f>IF(OR(H9=0,H10=0),"",SUM(H9:H10))</f>
        <v>51263</v>
      </c>
      <c r="I8" s="67">
        <f>IF(OR(I9=0,I10=0),"",SUM(I9:I10))</f>
        <v>71434.5</v>
      </c>
      <c r="J8" s="55">
        <f t="shared" si="0"/>
        <v>-5.547156150848579</v>
      </c>
      <c r="K8" s="56">
        <f t="shared" si="1"/>
        <v>-16.422185165295872</v>
      </c>
      <c r="L8" s="55">
        <f t="shared" si="2"/>
        <v>68.6811150342352</v>
      </c>
      <c r="M8" s="57">
        <f t="shared" si="3"/>
        <v>21.049352903708993</v>
      </c>
      <c r="N8" s="58">
        <f t="shared" si="4"/>
        <v>1949.476959148706</v>
      </c>
      <c r="O8" s="59">
        <f t="shared" si="5"/>
        <v>1091.6079299844553</v>
      </c>
      <c r="P8" s="60">
        <f t="shared" si="6"/>
        <v>1346.0049178937848</v>
      </c>
    </row>
    <row r="9" spans="1:16" ht="12.75">
      <c r="A9" s="61" t="s">
        <v>18</v>
      </c>
      <c r="B9" s="47">
        <v>7</v>
      </c>
      <c r="C9" s="48">
        <v>12205</v>
      </c>
      <c r="D9" s="48">
        <v>12922</v>
      </c>
      <c r="E9" s="68">
        <v>18480.5</v>
      </c>
      <c r="F9" s="51">
        <v>6</v>
      </c>
      <c r="G9" s="52">
        <v>25378</v>
      </c>
      <c r="H9" s="53">
        <v>29264</v>
      </c>
      <c r="I9" s="63">
        <v>31994</v>
      </c>
      <c r="J9" s="55">
        <f t="shared" si="0"/>
        <v>-5.548676675437235</v>
      </c>
      <c r="K9" s="56">
        <f t="shared" si="1"/>
        <v>-33.95741457211655</v>
      </c>
      <c r="L9" s="55">
        <f t="shared" si="2"/>
        <v>-13.279114270092947</v>
      </c>
      <c r="M9" s="57">
        <f t="shared" si="3"/>
        <v>-20.67887728949178</v>
      </c>
      <c r="N9" s="58">
        <f t="shared" si="4"/>
        <v>2079.3117574764437</v>
      </c>
      <c r="O9" s="59">
        <f t="shared" si="5"/>
        <v>2264.6649125522367</v>
      </c>
      <c r="P9" s="60">
        <f t="shared" si="6"/>
        <v>1731.230215632694</v>
      </c>
    </row>
    <row r="10" spans="1:16" ht="12.75">
      <c r="A10" s="64" t="s">
        <v>19</v>
      </c>
      <c r="B10" s="47">
        <v>7</v>
      </c>
      <c r="C10" s="48">
        <v>32151</v>
      </c>
      <c r="D10" s="48">
        <v>34039</v>
      </c>
      <c r="E10" s="68">
        <v>34591</v>
      </c>
      <c r="F10" s="51">
        <v>6</v>
      </c>
      <c r="G10" s="52">
        <v>61093</v>
      </c>
      <c r="H10" s="53">
        <v>21999</v>
      </c>
      <c r="I10" s="63">
        <v>39440.5</v>
      </c>
      <c r="J10" s="55">
        <f t="shared" si="0"/>
        <v>-5.546578924175222</v>
      </c>
      <c r="K10" s="56">
        <f t="shared" si="1"/>
        <v>-7.053857939926573</v>
      </c>
      <c r="L10" s="55">
        <f t="shared" si="2"/>
        <v>177.70807763989274</v>
      </c>
      <c r="M10" s="57">
        <f t="shared" si="3"/>
        <v>54.899151887019684</v>
      </c>
      <c r="N10" s="58">
        <f t="shared" si="4"/>
        <v>1900.1897297129171</v>
      </c>
      <c r="O10" s="59">
        <f t="shared" si="5"/>
        <v>646.2880813184876</v>
      </c>
      <c r="P10" s="60">
        <f t="shared" si="6"/>
        <v>1140.1954265560405</v>
      </c>
    </row>
    <row r="11" spans="1:16" ht="12.75">
      <c r="A11" s="61" t="s">
        <v>20</v>
      </c>
      <c r="B11" s="47">
        <v>7</v>
      </c>
      <c r="C11" s="48">
        <v>28017</v>
      </c>
      <c r="D11" s="48">
        <v>24119</v>
      </c>
      <c r="E11" s="68">
        <v>24254.25</v>
      </c>
      <c r="F11" s="51">
        <v>7</v>
      </c>
      <c r="G11" s="52">
        <v>49286</v>
      </c>
      <c r="H11" s="53">
        <v>21384</v>
      </c>
      <c r="I11" s="63">
        <v>30749.5</v>
      </c>
      <c r="J11" s="55">
        <f t="shared" si="0"/>
        <v>16.16153240184086</v>
      </c>
      <c r="K11" s="56">
        <f t="shared" si="1"/>
        <v>15.513775936176131</v>
      </c>
      <c r="L11" s="55">
        <f t="shared" si="2"/>
        <v>130.48073325851104</v>
      </c>
      <c r="M11" s="57">
        <f t="shared" si="3"/>
        <v>60.2822810126994</v>
      </c>
      <c r="N11" s="58">
        <f t="shared" si="4"/>
        <v>1759.1462326444657</v>
      </c>
      <c r="O11" s="59">
        <f t="shared" si="5"/>
        <v>886.6039222189975</v>
      </c>
      <c r="P11" s="60">
        <f t="shared" si="6"/>
        <v>1267.7984270797901</v>
      </c>
    </row>
    <row r="12" spans="1:16" ht="12.75">
      <c r="A12" s="61" t="s">
        <v>21</v>
      </c>
      <c r="B12" s="47">
        <v>7</v>
      </c>
      <c r="C12" s="48">
        <v>329</v>
      </c>
      <c r="D12" s="48">
        <v>562</v>
      </c>
      <c r="E12" s="68">
        <v>840.5</v>
      </c>
      <c r="F12" s="51">
        <v>7</v>
      </c>
      <c r="G12" s="52">
        <v>551</v>
      </c>
      <c r="H12" s="53">
        <v>194</v>
      </c>
      <c r="I12" s="63">
        <v>610.5</v>
      </c>
      <c r="J12" s="55">
        <f t="shared" si="0"/>
        <v>-41.45907473309609</v>
      </c>
      <c r="K12" s="56">
        <f t="shared" si="1"/>
        <v>-60.85663295657347</v>
      </c>
      <c r="L12" s="55">
        <f t="shared" si="2"/>
        <v>184.02061855670104</v>
      </c>
      <c r="M12" s="57">
        <f t="shared" si="3"/>
        <v>-9.746109746109738</v>
      </c>
      <c r="N12" s="58">
        <f t="shared" si="4"/>
        <v>1674.772036474164</v>
      </c>
      <c r="O12" s="59">
        <f t="shared" si="5"/>
        <v>345.19572953736656</v>
      </c>
      <c r="P12" s="60">
        <f t="shared" si="6"/>
        <v>726.3533610945866</v>
      </c>
    </row>
    <row r="13" spans="1:16" ht="12.75">
      <c r="A13" s="64" t="s">
        <v>22</v>
      </c>
      <c r="B13" s="47">
        <v>7</v>
      </c>
      <c r="C13" s="69">
        <v>834</v>
      </c>
      <c r="D13" s="69">
        <v>1504</v>
      </c>
      <c r="E13" s="68">
        <v>1161.25</v>
      </c>
      <c r="F13" s="51">
        <v>7</v>
      </c>
      <c r="G13" s="52">
        <v>1197</v>
      </c>
      <c r="H13" s="53">
        <v>2217</v>
      </c>
      <c r="I13" s="63">
        <v>1460</v>
      </c>
      <c r="J13" s="55">
        <f t="shared" si="0"/>
        <v>-44.547872340425535</v>
      </c>
      <c r="K13" s="56">
        <f t="shared" si="1"/>
        <v>-28.180839612486537</v>
      </c>
      <c r="L13" s="55">
        <f t="shared" si="2"/>
        <v>-46.00811907983762</v>
      </c>
      <c r="M13" s="57">
        <f t="shared" si="3"/>
        <v>-18.013698630136986</v>
      </c>
      <c r="N13" s="58">
        <f t="shared" si="4"/>
        <v>1435.251798561151</v>
      </c>
      <c r="O13" s="59">
        <f t="shared" si="5"/>
        <v>1474.0691489361702</v>
      </c>
      <c r="P13" s="60">
        <f t="shared" si="6"/>
        <v>1257.2658772874058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/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</c>
      <c r="M14" s="57">
        <f t="shared" si="3"/>
      </c>
      <c r="N14" s="58">
        <f t="shared" si="4"/>
        <v>0</v>
      </c>
      <c r="O14" s="59"/>
      <c r="P14" s="60"/>
    </row>
    <row r="15" spans="1:16" ht="12.75">
      <c r="A15" s="61" t="s">
        <v>24</v>
      </c>
      <c r="B15" s="47">
        <v>7</v>
      </c>
      <c r="C15" s="48">
        <v>2042</v>
      </c>
      <c r="D15" s="48">
        <v>2297</v>
      </c>
      <c r="E15" s="68">
        <v>3149.75</v>
      </c>
      <c r="F15" s="51">
        <v>7</v>
      </c>
      <c r="G15" s="52">
        <v>24794</v>
      </c>
      <c r="H15" s="53">
        <v>24905</v>
      </c>
      <c r="I15" s="63">
        <v>33190.75</v>
      </c>
      <c r="J15" s="55">
        <f t="shared" si="0"/>
        <v>-11.101436656508497</v>
      </c>
      <c r="K15" s="56">
        <f t="shared" si="1"/>
        <v>-35.16945789348361</v>
      </c>
      <c r="L15" s="55">
        <f t="shared" si="2"/>
        <v>-0.4456936358160988</v>
      </c>
      <c r="M15" s="57">
        <f t="shared" si="3"/>
        <v>-25.298464180532235</v>
      </c>
      <c r="N15" s="58">
        <f t="shared" si="4"/>
        <v>12142.017629774731</v>
      </c>
      <c r="O15" s="59">
        <f>(H15/D15)*1000</f>
        <v>10842.40313452329</v>
      </c>
      <c r="P15" s="60">
        <f>(I15/E15)*1000</f>
        <v>10537.58234780538</v>
      </c>
    </row>
    <row r="16" spans="1:16" ht="12.75">
      <c r="A16" s="61" t="s">
        <v>25</v>
      </c>
      <c r="B16" s="47">
        <v>7</v>
      </c>
      <c r="C16" s="48">
        <v>57</v>
      </c>
      <c r="D16" s="48">
        <v>53</v>
      </c>
      <c r="E16" s="68">
        <v>78.75</v>
      </c>
      <c r="F16" s="51">
        <v>7</v>
      </c>
      <c r="G16" s="52">
        <v>362</v>
      </c>
      <c r="H16" s="53">
        <v>271</v>
      </c>
      <c r="I16" s="63">
        <v>369</v>
      </c>
      <c r="J16" s="55">
        <f t="shared" si="0"/>
        <v>7.547169811320757</v>
      </c>
      <c r="K16" s="56">
        <f t="shared" si="1"/>
        <v>-27.61904761904762</v>
      </c>
      <c r="L16" s="55">
        <f t="shared" si="2"/>
        <v>33.57933579335793</v>
      </c>
      <c r="M16" s="57">
        <f t="shared" si="3"/>
        <v>-1.8970189701897056</v>
      </c>
      <c r="N16" s="58">
        <f t="shared" si="4"/>
        <v>6350.877192982456</v>
      </c>
      <c r="O16" s="59">
        <f>(H16/D16)*1000</f>
        <v>5113.207547169812</v>
      </c>
      <c r="P16" s="60">
        <f>(I16/E16)*1000</f>
        <v>4685.714285714286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7</v>
      </c>
      <c r="C18" s="48">
        <v>6</v>
      </c>
      <c r="D18" s="48">
        <v>6</v>
      </c>
      <c r="E18" s="68">
        <v>9</v>
      </c>
      <c r="F18" s="51">
        <v>7</v>
      </c>
      <c r="G18" s="52">
        <v>5</v>
      </c>
      <c r="H18" s="52">
        <v>3</v>
      </c>
      <c r="I18" s="83">
        <v>9.75</v>
      </c>
      <c r="J18" s="55">
        <f aca="true" t="shared" si="7" ref="J18:J24">IF(OR(D18=0,C18=0),"",C18/D18*100-100)</f>
        <v>0</v>
      </c>
      <c r="K18" s="56">
        <f aca="true" t="shared" si="8" ref="K18:K24">IF(OR(E18=0,C18=0),"",C18/E18*100-100)</f>
        <v>-33.33333333333334</v>
      </c>
      <c r="L18" s="55">
        <f aca="true" t="shared" si="9" ref="L18:L24">IF(OR(H18=0,G18=0),"",G18/H18*100-100)</f>
        <v>66.66666666666669</v>
      </c>
      <c r="M18" s="57">
        <f aca="true" t="shared" si="10" ref="M18:M24">IF(OR(I18=0,G18=0),"",G18/I18*100-100)</f>
        <v>-48.71794871794872</v>
      </c>
      <c r="N18" s="58">
        <f aca="true" t="shared" si="11" ref="N18:N25">(G18/C18)*1000</f>
        <v>833.3333333333334</v>
      </c>
      <c r="O18" s="59">
        <f aca="true" t="shared" si="12" ref="O18:O24">(H18/D18)*1000</f>
        <v>500</v>
      </c>
      <c r="P18" s="60">
        <f aca="true" t="shared" si="13" ref="P18:P25">(I18/E18)*1000</f>
        <v>1083.3333333333333</v>
      </c>
    </row>
    <row r="19" spans="1:16" ht="12.75">
      <c r="A19" s="61" t="s">
        <v>28</v>
      </c>
      <c r="B19" s="47">
        <v>7</v>
      </c>
      <c r="C19" s="48">
        <v>1305</v>
      </c>
      <c r="D19" s="48">
        <v>2148</v>
      </c>
      <c r="E19" s="68">
        <v>1178.5</v>
      </c>
      <c r="F19" s="51">
        <v>7</v>
      </c>
      <c r="G19" s="52">
        <v>827</v>
      </c>
      <c r="H19" s="52">
        <v>472</v>
      </c>
      <c r="I19" s="83">
        <v>473.25</v>
      </c>
      <c r="J19" s="55">
        <f t="shared" si="7"/>
        <v>-39.245810055865924</v>
      </c>
      <c r="K19" s="56">
        <f t="shared" si="8"/>
        <v>10.733983877810772</v>
      </c>
      <c r="L19" s="55">
        <f t="shared" si="9"/>
        <v>75.21186440677968</v>
      </c>
      <c r="M19" s="57">
        <f t="shared" si="10"/>
        <v>74.74907554146856</v>
      </c>
      <c r="N19" s="58">
        <f t="shared" si="11"/>
        <v>633.7164750957854</v>
      </c>
      <c r="O19" s="59">
        <f t="shared" si="12"/>
        <v>219.7392923649907</v>
      </c>
      <c r="P19" s="60">
        <f t="shared" si="13"/>
        <v>401.56979210861266</v>
      </c>
    </row>
    <row r="20" spans="1:16" ht="12.75">
      <c r="A20" s="61" t="s">
        <v>29</v>
      </c>
      <c r="B20" s="47">
        <v>7</v>
      </c>
      <c r="C20" s="48">
        <v>36</v>
      </c>
      <c r="D20" s="48">
        <v>88</v>
      </c>
      <c r="E20" s="68">
        <v>27.25</v>
      </c>
      <c r="F20" s="51">
        <v>7</v>
      </c>
      <c r="G20" s="52">
        <v>17</v>
      </c>
      <c r="H20" s="52">
        <v>20</v>
      </c>
      <c r="I20" s="83">
        <v>9.5</v>
      </c>
      <c r="J20" s="55">
        <f t="shared" si="7"/>
        <v>-59.090909090909086</v>
      </c>
      <c r="K20" s="56">
        <f t="shared" si="8"/>
        <v>32.110091743119284</v>
      </c>
      <c r="L20" s="55">
        <f t="shared" si="9"/>
        <v>-15</v>
      </c>
      <c r="M20" s="57">
        <f t="shared" si="10"/>
        <v>78.94736842105263</v>
      </c>
      <c r="N20" s="58">
        <f t="shared" si="11"/>
        <v>472.22222222222223</v>
      </c>
      <c r="O20" s="59">
        <f t="shared" si="12"/>
        <v>227.27272727272725</v>
      </c>
      <c r="P20" s="60">
        <f t="shared" si="13"/>
        <v>348.6238532110092</v>
      </c>
    </row>
    <row r="21" spans="1:16" ht="12.75">
      <c r="A21" s="61" t="s">
        <v>30</v>
      </c>
      <c r="B21" s="47">
        <v>7</v>
      </c>
      <c r="C21" s="48">
        <v>510</v>
      </c>
      <c r="D21" s="48">
        <v>615</v>
      </c>
      <c r="E21" s="68">
        <v>290.25</v>
      </c>
      <c r="F21" s="51">
        <v>7</v>
      </c>
      <c r="G21" s="52">
        <v>478</v>
      </c>
      <c r="H21" s="52">
        <v>490</v>
      </c>
      <c r="I21" s="83">
        <v>361.75</v>
      </c>
      <c r="J21" s="55">
        <f t="shared" si="7"/>
        <v>-17.07317073170732</v>
      </c>
      <c r="K21" s="56">
        <f t="shared" si="8"/>
        <v>75.71059431524546</v>
      </c>
      <c r="L21" s="55">
        <f t="shared" si="9"/>
        <v>-2.448979591836732</v>
      </c>
      <c r="M21" s="57">
        <f t="shared" si="10"/>
        <v>32.13545266067726</v>
      </c>
      <c r="N21" s="58">
        <f t="shared" si="11"/>
        <v>937.2549019607843</v>
      </c>
      <c r="O21" s="59">
        <f t="shared" si="12"/>
        <v>796.7479674796748</v>
      </c>
      <c r="P21" s="60">
        <f t="shared" si="13"/>
        <v>1246.3393626184325</v>
      </c>
    </row>
    <row r="22" spans="1:16" ht="12.75">
      <c r="A22" s="61" t="s">
        <v>31</v>
      </c>
      <c r="B22" s="47">
        <v>7</v>
      </c>
      <c r="C22" s="48">
        <v>1558</v>
      </c>
      <c r="D22" s="48">
        <v>1394</v>
      </c>
      <c r="E22" s="68">
        <v>2104</v>
      </c>
      <c r="F22" s="51">
        <v>7</v>
      </c>
      <c r="G22" s="52">
        <v>709</v>
      </c>
      <c r="H22" s="52">
        <v>559</v>
      </c>
      <c r="I22" s="83">
        <v>873.75</v>
      </c>
      <c r="J22" s="55">
        <f t="shared" si="7"/>
        <v>11.764705882352942</v>
      </c>
      <c r="K22" s="56">
        <f t="shared" si="8"/>
        <v>-25.950570342205324</v>
      </c>
      <c r="L22" s="55">
        <f t="shared" si="9"/>
        <v>26.833631484794267</v>
      </c>
      <c r="M22" s="57">
        <f t="shared" si="10"/>
        <v>-18.8555078683834</v>
      </c>
      <c r="N22" s="58">
        <f t="shared" si="11"/>
        <v>455.07060333761234</v>
      </c>
      <c r="O22" s="59">
        <f t="shared" si="12"/>
        <v>401.00430416068866</v>
      </c>
      <c r="P22" s="60">
        <f t="shared" si="13"/>
        <v>415.28041825095056</v>
      </c>
    </row>
    <row r="23" spans="1:16" ht="12.75">
      <c r="A23" s="61" t="s">
        <v>32</v>
      </c>
      <c r="B23" s="47">
        <v>7</v>
      </c>
      <c r="C23" s="48">
        <v>1181</v>
      </c>
      <c r="D23" s="48">
        <v>1099</v>
      </c>
      <c r="E23" s="68">
        <v>2667.5</v>
      </c>
      <c r="F23" s="51">
        <v>7</v>
      </c>
      <c r="G23" s="52">
        <v>713</v>
      </c>
      <c r="H23" s="52">
        <v>432</v>
      </c>
      <c r="I23" s="83">
        <v>931.25</v>
      </c>
      <c r="J23" s="55">
        <f t="shared" si="7"/>
        <v>7.461328480436762</v>
      </c>
      <c r="K23" s="56">
        <f t="shared" si="8"/>
        <v>-55.72633552014995</v>
      </c>
      <c r="L23" s="55">
        <f t="shared" si="9"/>
        <v>65.0462962962963</v>
      </c>
      <c r="M23" s="57">
        <f t="shared" si="10"/>
        <v>-23.43624161073825</v>
      </c>
      <c r="N23" s="58">
        <f t="shared" si="11"/>
        <v>603.7256562235393</v>
      </c>
      <c r="O23" s="59">
        <f t="shared" si="12"/>
        <v>393.08462238398545</v>
      </c>
      <c r="P23" s="60">
        <f t="shared" si="13"/>
        <v>349.10965323336455</v>
      </c>
    </row>
    <row r="24" spans="1:16" ht="12.75">
      <c r="A24" s="61" t="s">
        <v>33</v>
      </c>
      <c r="B24" s="47">
        <v>7</v>
      </c>
      <c r="C24" s="48">
        <v>405</v>
      </c>
      <c r="D24" s="48">
        <v>605</v>
      </c>
      <c r="E24" s="68">
        <v>1872</v>
      </c>
      <c r="F24" s="51">
        <v>7</v>
      </c>
      <c r="G24" s="52">
        <v>241</v>
      </c>
      <c r="H24" s="52">
        <v>159</v>
      </c>
      <c r="I24" s="83">
        <v>739.5</v>
      </c>
      <c r="J24" s="55">
        <f t="shared" si="7"/>
        <v>-33.05785123966942</v>
      </c>
      <c r="K24" s="56">
        <f t="shared" si="8"/>
        <v>-78.36538461538461</v>
      </c>
      <c r="L24" s="55">
        <f t="shared" si="9"/>
        <v>51.57232704402517</v>
      </c>
      <c r="M24" s="57">
        <f t="shared" si="10"/>
        <v>-67.4104124408384</v>
      </c>
      <c r="N24" s="58">
        <f t="shared" si="11"/>
        <v>595.0617283950618</v>
      </c>
      <c r="O24" s="59">
        <f t="shared" si="12"/>
        <v>262.8099173553719</v>
      </c>
      <c r="P24" s="60">
        <f t="shared" si="13"/>
        <v>395.03205128205127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2.0025</v>
      </c>
      <c r="F25" s="51"/>
      <c r="G25" s="52">
        <v>0.01</v>
      </c>
      <c r="H25" s="52">
        <v>0.01</v>
      </c>
      <c r="I25" s="83">
        <v>2.0025</v>
      </c>
      <c r="J25" s="55"/>
      <c r="K25" s="56"/>
      <c r="L25" s="55"/>
      <c r="M25" s="57"/>
      <c r="N25" s="58">
        <f t="shared" si="11"/>
        <v>1000</v>
      </c>
      <c r="O25" s="59"/>
      <c r="P25" s="60">
        <f t="shared" si="13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753</v>
      </c>
      <c r="D27" s="49">
        <f>IF(OR(D28=0,D29=0,D30=0,D31=0),"",SUM(D28:D31))</f>
        <v>753</v>
      </c>
      <c r="E27" s="50">
        <f>IF(OR(E28=0,E29=0,E30=0,E31=0),"",SUM(E28:E31))</f>
        <v>1009.25</v>
      </c>
      <c r="F27" s="51"/>
      <c r="G27" s="52">
        <f>IF(OR(G28=0,G29=0,G30=0,G31=0),"",SUM(G28:G31))</f>
      </c>
      <c r="H27" s="53">
        <f>IF(OR(H28=0,H29=0,H30=0,H31=0),"",SUM(H28:H31))</f>
        <v>19662</v>
      </c>
      <c r="I27" s="84">
        <f>IF(OR(I28=0,I29=0,I30=0,I31=0),"",SUM(I28:I31))</f>
        <v>25649.25</v>
      </c>
      <c r="J27" s="55">
        <f>IF(OR(D27=0,C27=0),"",C27/D27*100-100)</f>
        <v>0</v>
      </c>
      <c r="K27" s="56">
        <f>IF(OR(E27=0,D27=0),"",D27/E27*100-100)</f>
        <v>-25.390141193955913</v>
      </c>
      <c r="L27" s="55"/>
      <c r="M27" s="55"/>
      <c r="N27" s="58"/>
      <c r="O27" s="59">
        <f aca="true" t="shared" si="14" ref="N27:P31">(H27/D27)*1000</f>
        <v>26111.553784860556</v>
      </c>
      <c r="P27" s="60">
        <f t="shared" si="14"/>
        <v>25414.1689373297</v>
      </c>
    </row>
    <row r="28" spans="1:16" ht="12.75">
      <c r="A28" s="61" t="s">
        <v>37</v>
      </c>
      <c r="B28" s="47">
        <v>4</v>
      </c>
      <c r="C28" s="48">
        <v>102</v>
      </c>
      <c r="D28" s="48">
        <v>102</v>
      </c>
      <c r="E28" s="68">
        <v>111.5</v>
      </c>
      <c r="F28" s="51">
        <v>4</v>
      </c>
      <c r="G28" s="52">
        <v>4377</v>
      </c>
      <c r="H28" s="52">
        <v>4363</v>
      </c>
      <c r="I28" s="83">
        <v>4539.25</v>
      </c>
      <c r="J28" s="55">
        <f>IF(OR(D28=0,C28=0),"",C28/D28*100-100)</f>
        <v>0</v>
      </c>
      <c r="K28" s="56">
        <f>IF(OR(E28=0,C28=0),"",C28/E28*100-100)</f>
        <v>-8.520179372197305</v>
      </c>
      <c r="L28" s="55">
        <f>IF(OR(H28=0,G28=0),"",G28/H28*100-100)</f>
        <v>0.3208801283520586</v>
      </c>
      <c r="M28" s="57">
        <f>IF(OR(I28=0,G28=0),"",G28/I28*100-100)</f>
        <v>-3.574379027372359</v>
      </c>
      <c r="N28" s="58">
        <f t="shared" si="14"/>
        <v>42911.76470588236</v>
      </c>
      <c r="O28" s="59">
        <f t="shared" si="14"/>
        <v>42774.509803921566</v>
      </c>
      <c r="P28" s="60">
        <f t="shared" si="14"/>
        <v>40710.76233183857</v>
      </c>
    </row>
    <row r="29" spans="1:16" ht="12.75">
      <c r="A29" s="61" t="s">
        <v>38</v>
      </c>
      <c r="B29" s="47">
        <v>6</v>
      </c>
      <c r="C29" s="48">
        <v>48</v>
      </c>
      <c r="D29" s="48">
        <v>48</v>
      </c>
      <c r="E29" s="68">
        <v>78.75</v>
      </c>
      <c r="F29" s="51">
        <v>6</v>
      </c>
      <c r="G29" s="52">
        <v>816</v>
      </c>
      <c r="H29" s="52">
        <v>816</v>
      </c>
      <c r="I29" s="83">
        <v>1611.25</v>
      </c>
      <c r="J29" s="55">
        <f>IF(OR(D29=0,C29=0),"",C29/D29*100-100)</f>
        <v>0</v>
      </c>
      <c r="K29" s="56">
        <f>IF(OR(E29=0,C29=0),"",C29/E29*100-100)</f>
        <v>-39.047619047619044</v>
      </c>
      <c r="L29" s="55">
        <f>IF(OR(H29=0,G29=0),"",G29/H29*100-100)</f>
        <v>0</v>
      </c>
      <c r="M29" s="57">
        <f>IF(OR(I29=0,G29=0),"",G29/I29*100-100)</f>
        <v>-49.35608999224205</v>
      </c>
      <c r="N29" s="58">
        <f t="shared" si="14"/>
        <v>17000</v>
      </c>
      <c r="O29" s="59">
        <f t="shared" si="14"/>
        <v>17000</v>
      </c>
      <c r="P29" s="60">
        <f t="shared" si="14"/>
        <v>20460.31746031746</v>
      </c>
    </row>
    <row r="30" spans="1:16" ht="12.75">
      <c r="A30" s="61" t="s">
        <v>39</v>
      </c>
      <c r="B30" s="47">
        <v>6</v>
      </c>
      <c r="C30" s="48">
        <v>543</v>
      </c>
      <c r="D30" s="48">
        <v>543</v>
      </c>
      <c r="E30" s="68">
        <v>750.5</v>
      </c>
      <c r="F30" s="51">
        <v>7</v>
      </c>
      <c r="G30" s="52">
        <v>13922</v>
      </c>
      <c r="H30" s="52">
        <v>12991</v>
      </c>
      <c r="I30" s="83">
        <v>18176</v>
      </c>
      <c r="J30" s="55">
        <f>IF(OR(D30=0,C30=0),"",C30/D30*100-100)</f>
        <v>0</v>
      </c>
      <c r="K30" s="56">
        <f>IF(OR(E30=0,C30=0),"",C30/E30*100-100)</f>
        <v>-27.648234510326446</v>
      </c>
      <c r="L30" s="55">
        <f>IF(OR(H30=0,G30=0),"",G30/H30*100-100)</f>
        <v>7.16649988453544</v>
      </c>
      <c r="M30" s="57">
        <f>IF(OR(I30=0,G30=0),"",G30/I30*100-100)</f>
        <v>-23.404489436619713</v>
      </c>
      <c r="N30" s="58">
        <f t="shared" si="14"/>
        <v>25639.0423572744</v>
      </c>
      <c r="O30" s="59">
        <f t="shared" si="14"/>
        <v>23924.493554327808</v>
      </c>
      <c r="P30" s="60">
        <f t="shared" si="14"/>
        <v>24218.520986009327</v>
      </c>
    </row>
    <row r="31" spans="1:16" ht="12.75">
      <c r="A31" s="61" t="s">
        <v>40</v>
      </c>
      <c r="B31" s="47">
        <v>7</v>
      </c>
      <c r="C31" s="48">
        <v>60</v>
      </c>
      <c r="D31" s="48">
        <v>60</v>
      </c>
      <c r="E31" s="68">
        <v>68.5</v>
      </c>
      <c r="F31" s="51"/>
      <c r="G31" s="52"/>
      <c r="H31" s="52">
        <v>1492</v>
      </c>
      <c r="I31" s="83">
        <v>1322.75</v>
      </c>
      <c r="J31" s="55">
        <f>IF(OR(D31=0,C31=0),"",C31/D31*100-100)</f>
        <v>0</v>
      </c>
      <c r="K31" s="56">
        <f>IF(OR(E31=0,C31=0),"",C31/E31*100-100)</f>
        <v>-12.408759124087581</v>
      </c>
      <c r="L31" s="55">
        <f>IF(OR(H31=0,G31=0),"",G31/H31*100-100)</f>
      </c>
      <c r="M31" s="57">
        <f>IF(OR(I31=0,G31=0),"",G31/I31*100-100)</f>
      </c>
      <c r="N31" s="58">
        <f t="shared" si="14"/>
        <v>0</v>
      </c>
      <c r="O31" s="59">
        <f t="shared" si="14"/>
        <v>24866.666666666668</v>
      </c>
      <c r="P31" s="60">
        <f t="shared" si="14"/>
        <v>19310.218978102188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0.5049999999999999</v>
      </c>
      <c r="F33" s="51"/>
      <c r="G33" s="52">
        <v>0.01</v>
      </c>
      <c r="H33" s="52">
        <v>0.01</v>
      </c>
      <c r="I33" s="83">
        <v>27.505000000000003</v>
      </c>
      <c r="J33" s="55"/>
      <c r="K33" s="56"/>
      <c r="L33" s="55"/>
      <c r="M33" s="57"/>
      <c r="N33" s="58">
        <f aca="true" t="shared" si="15" ref="N33:N39">(G33/C33)*1000</f>
        <v>1000</v>
      </c>
      <c r="O33" s="59"/>
      <c r="P33" s="60"/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>IF(OR(D34=0,C34=0),"",C34/D34*100-100)</f>
        <v>0</v>
      </c>
      <c r="K34" s="56">
        <f aca="true" t="shared" si="16" ref="K34:K39">IF(OR(E34=0,C34=0),"",C34/E34*100-100)</f>
        <v>0</v>
      </c>
      <c r="L34" s="55">
        <f>IF(OR(H34=0,G34=0),"",G34/H34*100-100)</f>
      </c>
      <c r="M34" s="57">
        <f aca="true" t="shared" si="17" ref="M34:M39">IF(OR(I34=0,G34=0),"",G34/I34*100-100)</f>
      </c>
      <c r="N34" s="58">
        <f t="shared" si="15"/>
        <v>0</v>
      </c>
      <c r="O34" s="59"/>
      <c r="P34" s="60"/>
    </row>
    <row r="35" spans="1:16" ht="12.75">
      <c r="A35" s="61" t="s">
        <v>44</v>
      </c>
      <c r="B35" s="47">
        <v>7</v>
      </c>
      <c r="C35" s="48">
        <v>1028</v>
      </c>
      <c r="D35" s="48">
        <v>1439</v>
      </c>
      <c r="E35" s="68">
        <v>2934.5</v>
      </c>
      <c r="F35" s="51">
        <v>7</v>
      </c>
      <c r="G35" s="52">
        <v>710</v>
      </c>
      <c r="H35" s="52">
        <v>492</v>
      </c>
      <c r="I35" s="83">
        <v>2087.75</v>
      </c>
      <c r="J35" s="55">
        <f>IF(OR(D35=0,C35=0),"",C35/D35*100-100)</f>
        <v>-28.561501042390546</v>
      </c>
      <c r="K35" s="56">
        <f t="shared" si="16"/>
        <v>-64.9684784460726</v>
      </c>
      <c r="L35" s="55">
        <f>IF(OR(H35=0,G35=0),"",G35/H35*100-100)</f>
        <v>44.3089430894309</v>
      </c>
      <c r="M35" s="57">
        <f t="shared" si="17"/>
        <v>-65.99209675487965</v>
      </c>
      <c r="N35" s="58">
        <f t="shared" si="15"/>
        <v>690.6614785992218</v>
      </c>
      <c r="O35" s="59">
        <f>(H35/D35)*1000</f>
        <v>341.9041000694927</v>
      </c>
      <c r="P35" s="60">
        <f>(I35/E35)*1000</f>
        <v>711.4499914806611</v>
      </c>
    </row>
    <row r="36" spans="1:16" ht="12.75">
      <c r="A36" s="61" t="s">
        <v>45</v>
      </c>
      <c r="B36" s="47">
        <v>7</v>
      </c>
      <c r="C36" s="48">
        <v>1</v>
      </c>
      <c r="D36" s="48">
        <v>1</v>
      </c>
      <c r="E36" s="68">
        <v>0.01</v>
      </c>
      <c r="F36" s="51">
        <v>7</v>
      </c>
      <c r="G36" s="52">
        <v>1</v>
      </c>
      <c r="H36" s="52">
        <v>1</v>
      </c>
      <c r="I36" s="83">
        <v>0.01</v>
      </c>
      <c r="J36" s="55">
        <f>IF(OR(D36=0,C36=0),"",C36/D36*100-100)</f>
        <v>0</v>
      </c>
      <c r="K36" s="56">
        <f t="shared" si="16"/>
        <v>9900</v>
      </c>
      <c r="L36" s="55">
        <f>IF(OR(H36=0,G36=0),"",G36/H36*100-100)</f>
        <v>0</v>
      </c>
      <c r="M36" s="57">
        <f t="shared" si="17"/>
        <v>9900</v>
      </c>
      <c r="N36" s="58">
        <f t="shared" si="15"/>
        <v>1000</v>
      </c>
      <c r="O36" s="59"/>
      <c r="P36" s="60"/>
    </row>
    <row r="37" spans="1:16" ht="12.75">
      <c r="A37" s="61" t="s">
        <v>46</v>
      </c>
      <c r="B37" s="47">
        <v>6</v>
      </c>
      <c r="C37" s="48">
        <v>13</v>
      </c>
      <c r="D37" s="48">
        <v>13</v>
      </c>
      <c r="E37" s="68">
        <v>7.5</v>
      </c>
      <c r="F37" s="51"/>
      <c r="G37" s="52"/>
      <c r="H37" s="52">
        <v>6</v>
      </c>
      <c r="I37" s="83">
        <v>4.25</v>
      </c>
      <c r="J37" s="55">
        <f>IF(OR(D37=0,C37=0),"",C37/D37*100-100)</f>
        <v>0</v>
      </c>
      <c r="K37" s="56">
        <f t="shared" si="16"/>
        <v>73.33333333333334</v>
      </c>
      <c r="L37" s="55">
        <f>IF(OR(H37=0,G37=0),"",G37/H37*100-100)</f>
      </c>
      <c r="M37" s="57">
        <f t="shared" si="17"/>
      </c>
      <c r="N37" s="58">
        <f t="shared" si="15"/>
        <v>0</v>
      </c>
      <c r="O37" s="59">
        <f>(H37/D37)*1000</f>
        <v>461.53846153846155</v>
      </c>
      <c r="P37" s="60">
        <f>(I37/E37)*1000</f>
        <v>566.6666666666666</v>
      </c>
    </row>
    <row r="38" spans="1:16" ht="12.75">
      <c r="A38" s="61" t="s">
        <v>47</v>
      </c>
      <c r="B38" s="47">
        <v>7</v>
      </c>
      <c r="C38" s="48">
        <v>49</v>
      </c>
      <c r="D38" s="48">
        <v>49</v>
      </c>
      <c r="E38" s="68">
        <v>0.2575</v>
      </c>
      <c r="F38" s="51">
        <v>7</v>
      </c>
      <c r="G38" s="52">
        <v>43</v>
      </c>
      <c r="H38" s="52">
        <v>44</v>
      </c>
      <c r="I38" s="83">
        <v>0.5075</v>
      </c>
      <c r="J38" s="55"/>
      <c r="K38" s="56">
        <f t="shared" si="16"/>
        <v>18929.126213592233</v>
      </c>
      <c r="L38" s="55"/>
      <c r="M38" s="57">
        <f t="shared" si="17"/>
        <v>8372.906403940888</v>
      </c>
      <c r="N38" s="58">
        <f t="shared" si="15"/>
        <v>877.5510204081633</v>
      </c>
      <c r="O38" s="59"/>
      <c r="P38" s="60">
        <f>(I38/E38)*1000</f>
        <v>1970.8737864077668</v>
      </c>
    </row>
    <row r="39" spans="1:16" ht="12.75">
      <c r="A39" s="61" t="s">
        <v>48</v>
      </c>
      <c r="B39" s="47">
        <v>7</v>
      </c>
      <c r="C39" s="48">
        <v>120</v>
      </c>
      <c r="D39" s="48">
        <v>133</v>
      </c>
      <c r="E39" s="68">
        <v>341.5</v>
      </c>
      <c r="F39" s="51">
        <v>7</v>
      </c>
      <c r="G39" s="52">
        <v>453</v>
      </c>
      <c r="H39" s="52">
        <v>521</v>
      </c>
      <c r="I39" s="83">
        <v>1209.75</v>
      </c>
      <c r="J39" s="55">
        <f>IF(OR(D39=0,C39=0),"",C39/D39*100-100)</f>
        <v>-9.774436090225564</v>
      </c>
      <c r="K39" s="56">
        <f t="shared" si="16"/>
        <v>-64.86090775988288</v>
      </c>
      <c r="L39" s="55">
        <f>IF(OR(H39=0,G39=0),"",G39/H39*100-100)</f>
        <v>-13.051823416506707</v>
      </c>
      <c r="M39" s="57">
        <f t="shared" si="17"/>
        <v>-62.55424674519529</v>
      </c>
      <c r="N39" s="58">
        <f t="shared" si="15"/>
        <v>3775</v>
      </c>
      <c r="O39" s="59">
        <f>(H39/D39)*1000</f>
        <v>3917.293233082707</v>
      </c>
      <c r="P39" s="60">
        <f>(I39/E39)*1000</f>
        <v>3542.459736456808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5</v>
      </c>
      <c r="C41" s="48">
        <v>523</v>
      </c>
      <c r="D41" s="48">
        <v>523</v>
      </c>
      <c r="E41" s="68">
        <v>166</v>
      </c>
      <c r="F41" s="51">
        <v>7</v>
      </c>
      <c r="G41" s="52">
        <v>26687</v>
      </c>
      <c r="H41" s="52">
        <v>26552</v>
      </c>
      <c r="I41" s="83">
        <v>7966.75</v>
      </c>
      <c r="J41" s="55">
        <f>IF(OR(D41=0,C41=0),"",C41/D41*100-100)</f>
        <v>0</v>
      </c>
      <c r="K41" s="56">
        <f>IF(OR(E41=0,C41=0),"",C41/E41*100-100)</f>
        <v>215.06024096385545</v>
      </c>
      <c r="L41" s="55">
        <f>IF(OR(H41=0,G41=0),"",G41/H41*100-100)</f>
        <v>0.5084362759867389</v>
      </c>
      <c r="M41" s="57">
        <f>IF(OR(I41=0,G41=0),"",G41/I41*100-100)</f>
        <v>234.97975962594535</v>
      </c>
      <c r="N41" s="58">
        <f aca="true" t="shared" si="18" ref="N41:P43">(G41/C41)*1000</f>
        <v>51026.76864244742</v>
      </c>
      <c r="O41" s="59">
        <f t="shared" si="18"/>
        <v>50768.64244741874</v>
      </c>
      <c r="P41" s="60">
        <f t="shared" si="18"/>
        <v>47992.46987951807</v>
      </c>
    </row>
    <row r="42" spans="1:16" ht="12.75">
      <c r="A42" s="61" t="s">
        <v>51</v>
      </c>
      <c r="B42" s="47">
        <v>7</v>
      </c>
      <c r="C42" s="48">
        <v>2465</v>
      </c>
      <c r="D42" s="48">
        <v>2472</v>
      </c>
      <c r="E42" s="68">
        <v>2439</v>
      </c>
      <c r="F42" s="51">
        <v>7</v>
      </c>
      <c r="G42" s="52">
        <v>160541</v>
      </c>
      <c r="H42" s="52">
        <v>161143</v>
      </c>
      <c r="I42" s="83">
        <v>169012.5</v>
      </c>
      <c r="J42" s="55">
        <f>IF(OR(D42=0,C42=0),"",C42/D42*100-100)</f>
        <v>-0.28317152103559806</v>
      </c>
      <c r="K42" s="56">
        <f>IF(OR(E42=0,C42=0),"",C42/E42*100-100)</f>
        <v>1.0660106601066133</v>
      </c>
      <c r="L42" s="55">
        <f>IF(OR(H42=0,G42=0),"",G42/H42*100-100)</f>
        <v>-0.3735812290946541</v>
      </c>
      <c r="M42" s="57">
        <f>IF(OR(I42=0,G42=0),"",G42/I42*100-100)</f>
        <v>-5.012351157458767</v>
      </c>
      <c r="N42" s="58">
        <f t="shared" si="18"/>
        <v>65128.19472616633</v>
      </c>
      <c r="O42" s="59">
        <f t="shared" si="18"/>
        <v>65187.297734627835</v>
      </c>
      <c r="P42" s="60">
        <f t="shared" si="18"/>
        <v>69295.81795817958</v>
      </c>
    </row>
    <row r="43" spans="1:16" ht="12.75">
      <c r="A43" s="61" t="s">
        <v>52</v>
      </c>
      <c r="B43" s="47">
        <v>2</v>
      </c>
      <c r="C43" s="48">
        <v>387</v>
      </c>
      <c r="D43" s="48">
        <v>387</v>
      </c>
      <c r="E43" s="68">
        <v>291</v>
      </c>
      <c r="F43" s="51">
        <v>5</v>
      </c>
      <c r="G43" s="52">
        <v>2732</v>
      </c>
      <c r="H43" s="52">
        <v>3621</v>
      </c>
      <c r="I43" s="83">
        <v>3097.75</v>
      </c>
      <c r="J43" s="55">
        <f>IF(OR(D43=0,C43=0),"",C43/D43*100-100)</f>
        <v>0</v>
      </c>
      <c r="K43" s="56">
        <f>IF(OR(E43=0,C43=0),"",C43/E43*100-100)</f>
        <v>32.98969072164948</v>
      </c>
      <c r="L43" s="55">
        <f>IF(OR(H43=0,G43=0),"",G43/H43*100-100)</f>
        <v>-24.551228942281128</v>
      </c>
      <c r="M43" s="57">
        <f>IF(OR(I43=0,G43=0),"",G43/I43*100-100)</f>
        <v>-11.806956662093455</v>
      </c>
      <c r="N43" s="58">
        <f t="shared" si="18"/>
        <v>7059.431524547804</v>
      </c>
      <c r="O43" s="59">
        <f t="shared" si="18"/>
        <v>9356.589147286822</v>
      </c>
      <c r="P43" s="60">
        <f t="shared" si="18"/>
        <v>10645.189003436426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308</v>
      </c>
      <c r="E45" s="68">
        <v>255.75</v>
      </c>
      <c r="F45" s="51"/>
      <c r="G45" s="52"/>
      <c r="H45" s="52">
        <v>6513</v>
      </c>
      <c r="I45" s="83">
        <v>5447.75</v>
      </c>
      <c r="J45" s="55">
        <f aca="true" t="shared" si="19" ref="J45:J88">IF(OR(D45=0,C45=0),"",C45/D45*100-100)</f>
      </c>
      <c r="K45" s="56">
        <f aca="true" t="shared" si="20" ref="K45:K88">IF(OR(E45=0,C45=0),"",C45/E45*100-100)</f>
      </c>
      <c r="L45" s="55">
        <f aca="true" t="shared" si="21" ref="L45:L88">IF(OR(H45=0,G45=0),"",G45/H45*100-100)</f>
      </c>
      <c r="M45" s="57">
        <f aca="true" t="shared" si="22" ref="M45:M88">IF(OR(I45=0,G45=0),"",G45/I45*100-100)</f>
      </c>
      <c r="N45" s="58"/>
      <c r="O45" s="59">
        <f aca="true" t="shared" si="23" ref="O45:O51">(H45/D45)*1000</f>
        <v>21146.103896103894</v>
      </c>
      <c r="P45" s="60">
        <f aca="true" t="shared" si="24" ref="P45:P51">(I45/E45)*1000</f>
        <v>21301.075268817203</v>
      </c>
    </row>
    <row r="46" spans="1:16" ht="12.75">
      <c r="A46" s="61" t="s">
        <v>55</v>
      </c>
      <c r="B46" s="47">
        <v>7</v>
      </c>
      <c r="C46" s="48">
        <v>1324</v>
      </c>
      <c r="D46" s="48">
        <v>1324</v>
      </c>
      <c r="E46" s="68">
        <v>829.75</v>
      </c>
      <c r="F46" s="51"/>
      <c r="G46" s="52"/>
      <c r="H46" s="52">
        <v>24750</v>
      </c>
      <c r="I46" s="83">
        <v>15185.75</v>
      </c>
      <c r="J46" s="55">
        <f t="shared" si="19"/>
        <v>0</v>
      </c>
      <c r="K46" s="56">
        <f t="shared" si="20"/>
        <v>59.56613437782465</v>
      </c>
      <c r="L46" s="55">
        <f t="shared" si="21"/>
      </c>
      <c r="M46" s="57">
        <f t="shared" si="22"/>
      </c>
      <c r="N46" s="58">
        <f aca="true" t="shared" si="25" ref="N45:N88">(G46/C46)*1000</f>
        <v>0</v>
      </c>
      <c r="O46" s="59">
        <f t="shared" si="23"/>
        <v>18693.35347432024</v>
      </c>
      <c r="P46" s="60">
        <f t="shared" si="24"/>
        <v>18301.596866526063</v>
      </c>
    </row>
    <row r="47" spans="1:16" ht="12.75">
      <c r="A47" s="61" t="s">
        <v>56</v>
      </c>
      <c r="B47" s="47">
        <v>7</v>
      </c>
      <c r="C47" s="48">
        <v>6446</v>
      </c>
      <c r="D47" s="48">
        <v>6446</v>
      </c>
      <c r="E47" s="68">
        <v>5859.25</v>
      </c>
      <c r="F47" s="51">
        <v>7</v>
      </c>
      <c r="G47" s="52">
        <v>33088</v>
      </c>
      <c r="H47" s="52">
        <v>33088</v>
      </c>
      <c r="I47" s="83">
        <v>31814</v>
      </c>
      <c r="J47" s="55">
        <f t="shared" si="19"/>
        <v>0</v>
      </c>
      <c r="K47" s="56">
        <f t="shared" si="20"/>
        <v>10.014080300379732</v>
      </c>
      <c r="L47" s="55">
        <f t="shared" si="21"/>
        <v>0</v>
      </c>
      <c r="M47" s="57">
        <f t="shared" si="22"/>
        <v>4.00452630917205</v>
      </c>
      <c r="N47" s="58">
        <f t="shared" si="25"/>
        <v>5133.105802047781</v>
      </c>
      <c r="O47" s="59">
        <f t="shared" si="23"/>
        <v>5133.105802047781</v>
      </c>
      <c r="P47" s="60">
        <f t="shared" si="24"/>
        <v>5429.705167043563</v>
      </c>
    </row>
    <row r="48" spans="1:16" ht="12.75">
      <c r="A48" s="61" t="s">
        <v>57</v>
      </c>
      <c r="B48" s="47">
        <v>7</v>
      </c>
      <c r="C48" s="48">
        <v>68</v>
      </c>
      <c r="D48" s="48">
        <v>68</v>
      </c>
      <c r="E48" s="68">
        <v>38.5</v>
      </c>
      <c r="F48" s="51"/>
      <c r="G48" s="52"/>
      <c r="H48" s="52">
        <v>2889</v>
      </c>
      <c r="I48" s="83">
        <v>1625.5</v>
      </c>
      <c r="J48" s="55">
        <f t="shared" si="19"/>
        <v>0</v>
      </c>
      <c r="K48" s="56">
        <f t="shared" si="20"/>
        <v>76.62337662337663</v>
      </c>
      <c r="L48" s="55">
        <f t="shared" si="21"/>
      </c>
      <c r="M48" s="57">
        <f t="shared" si="22"/>
      </c>
      <c r="N48" s="58">
        <f t="shared" si="25"/>
        <v>0</v>
      </c>
      <c r="O48" s="59">
        <f t="shared" si="23"/>
        <v>42485.294117647056</v>
      </c>
      <c r="P48" s="60">
        <f t="shared" si="24"/>
        <v>42220.77922077922</v>
      </c>
    </row>
    <row r="49" spans="1:16" ht="12.75">
      <c r="A49" s="64" t="s">
        <v>58</v>
      </c>
      <c r="B49" s="47">
        <v>5</v>
      </c>
      <c r="C49" s="48">
        <v>3959</v>
      </c>
      <c r="D49" s="48">
        <v>3959</v>
      </c>
      <c r="E49" s="68">
        <v>3403.75</v>
      </c>
      <c r="F49" s="51">
        <v>5</v>
      </c>
      <c r="G49" s="52">
        <v>113293</v>
      </c>
      <c r="H49" s="52">
        <v>113293</v>
      </c>
      <c r="I49" s="83">
        <v>109947.25</v>
      </c>
      <c r="J49" s="55">
        <f t="shared" si="19"/>
        <v>0</v>
      </c>
      <c r="K49" s="56">
        <f t="shared" si="20"/>
        <v>16.312890194638257</v>
      </c>
      <c r="L49" s="55">
        <f t="shared" si="21"/>
        <v>0</v>
      </c>
      <c r="M49" s="57">
        <f t="shared" si="22"/>
        <v>3.043050189977464</v>
      </c>
      <c r="N49" s="58">
        <f t="shared" si="25"/>
        <v>28616.569840868906</v>
      </c>
      <c r="O49" s="59">
        <f t="shared" si="23"/>
        <v>28616.569840868906</v>
      </c>
      <c r="P49" s="60">
        <f t="shared" si="24"/>
        <v>32301.799485861182</v>
      </c>
    </row>
    <row r="50" spans="1:16" ht="12.75">
      <c r="A50" s="64" t="s">
        <v>59</v>
      </c>
      <c r="B50" s="47">
        <v>6</v>
      </c>
      <c r="C50" s="48">
        <v>399</v>
      </c>
      <c r="D50" s="48">
        <v>399</v>
      </c>
      <c r="E50" s="68">
        <v>277.75</v>
      </c>
      <c r="F50" s="51"/>
      <c r="G50" s="52"/>
      <c r="H50" s="52">
        <v>12140</v>
      </c>
      <c r="I50" s="83">
        <v>9396.25</v>
      </c>
      <c r="J50" s="55">
        <f t="shared" si="19"/>
        <v>0</v>
      </c>
      <c r="K50" s="56">
        <f t="shared" si="20"/>
        <v>43.65436543654366</v>
      </c>
      <c r="L50" s="55">
        <f t="shared" si="21"/>
      </c>
      <c r="M50" s="57">
        <f t="shared" si="22"/>
      </c>
      <c r="N50" s="58">
        <f t="shared" si="25"/>
        <v>0</v>
      </c>
      <c r="O50" s="59">
        <f t="shared" si="23"/>
        <v>30426.065162907267</v>
      </c>
      <c r="P50" s="60">
        <f t="shared" si="24"/>
        <v>33829.88298829883</v>
      </c>
    </row>
    <row r="51" spans="1:16" ht="12.75">
      <c r="A51" s="64" t="s">
        <v>60</v>
      </c>
      <c r="B51" s="47">
        <v>7</v>
      </c>
      <c r="C51" s="48">
        <v>146</v>
      </c>
      <c r="D51" s="48">
        <v>146</v>
      </c>
      <c r="E51" s="68">
        <v>90.5</v>
      </c>
      <c r="F51" s="51">
        <v>6</v>
      </c>
      <c r="G51" s="52">
        <v>1888</v>
      </c>
      <c r="H51" s="52">
        <v>2191</v>
      </c>
      <c r="I51" s="83">
        <v>1206.75</v>
      </c>
      <c r="J51" s="55">
        <f t="shared" si="19"/>
        <v>0</v>
      </c>
      <c r="K51" s="56">
        <f t="shared" si="20"/>
        <v>61.325966850828735</v>
      </c>
      <c r="L51" s="55">
        <f t="shared" si="21"/>
        <v>-13.829301688726616</v>
      </c>
      <c r="M51" s="57">
        <f t="shared" si="22"/>
        <v>56.45328361301014</v>
      </c>
      <c r="N51" s="58">
        <f t="shared" si="25"/>
        <v>12931.506849315068</v>
      </c>
      <c r="O51" s="59">
        <f t="shared" si="23"/>
        <v>15006.849315068494</v>
      </c>
      <c r="P51" s="60">
        <f t="shared" si="24"/>
        <v>13334.254143646409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9"/>
        <v>0</v>
      </c>
      <c r="K52" s="56">
        <f t="shared" si="20"/>
        <v>0</v>
      </c>
      <c r="L52" s="55">
        <f t="shared" si="21"/>
      </c>
      <c r="M52" s="57">
        <f t="shared" si="22"/>
      </c>
      <c r="N52" s="58">
        <f t="shared" si="25"/>
        <v>0</v>
      </c>
      <c r="O52" s="59"/>
      <c r="P52" s="60"/>
    </row>
    <row r="53" spans="1:16" ht="12.75">
      <c r="A53" s="61" t="s">
        <v>62</v>
      </c>
      <c r="B53" s="47">
        <v>4</v>
      </c>
      <c r="C53" s="48">
        <v>448</v>
      </c>
      <c r="D53" s="48">
        <v>448</v>
      </c>
      <c r="E53" s="68">
        <v>478</v>
      </c>
      <c r="F53" s="51">
        <v>7</v>
      </c>
      <c r="G53" s="52">
        <v>20486</v>
      </c>
      <c r="H53" s="53">
        <v>20486</v>
      </c>
      <c r="I53" s="86">
        <v>23925.75</v>
      </c>
      <c r="J53" s="55">
        <f t="shared" si="19"/>
        <v>0</v>
      </c>
      <c r="K53" s="56">
        <f t="shared" si="20"/>
        <v>-6.276150627615067</v>
      </c>
      <c r="L53" s="55">
        <f t="shared" si="21"/>
        <v>0</v>
      </c>
      <c r="M53" s="57">
        <f t="shared" si="22"/>
        <v>-14.376769798229944</v>
      </c>
      <c r="N53" s="58">
        <f t="shared" si="25"/>
        <v>45727.67857142857</v>
      </c>
      <c r="O53" s="59">
        <f aca="true" t="shared" si="26" ref="O53:O61">(H53/D53)*1000</f>
        <v>45727.67857142857</v>
      </c>
      <c r="P53" s="60">
        <f aca="true" t="shared" si="27" ref="P53:P61">(I53/E53)*1000</f>
        <v>50053.870292887026</v>
      </c>
    </row>
    <row r="54" spans="1:16" ht="12.75" customHeight="1">
      <c r="A54" s="61" t="s">
        <v>63</v>
      </c>
      <c r="B54" s="47">
        <v>4</v>
      </c>
      <c r="C54" s="48">
        <v>237</v>
      </c>
      <c r="D54" s="48">
        <v>237</v>
      </c>
      <c r="E54" s="68">
        <v>293.5</v>
      </c>
      <c r="F54" s="51">
        <v>7</v>
      </c>
      <c r="G54" s="52">
        <v>7439</v>
      </c>
      <c r="H54" s="53">
        <v>7438</v>
      </c>
      <c r="I54" s="83">
        <v>9577</v>
      </c>
      <c r="J54" s="55">
        <f t="shared" si="19"/>
        <v>0</v>
      </c>
      <c r="K54" s="56">
        <f t="shared" si="20"/>
        <v>-19.250425894378196</v>
      </c>
      <c r="L54" s="55">
        <f t="shared" si="21"/>
        <v>0.013444474321062216</v>
      </c>
      <c r="M54" s="57">
        <f t="shared" si="22"/>
        <v>-22.324318680171245</v>
      </c>
      <c r="N54" s="58">
        <f t="shared" si="25"/>
        <v>31388.185654008437</v>
      </c>
      <c r="O54" s="59">
        <f t="shared" si="26"/>
        <v>31383.966244725736</v>
      </c>
      <c r="P54" s="60">
        <f t="shared" si="27"/>
        <v>32630.323679727426</v>
      </c>
    </row>
    <row r="55" spans="1:16" ht="12.75" customHeight="1">
      <c r="A55" s="61" t="s">
        <v>64</v>
      </c>
      <c r="B55" s="47">
        <v>5</v>
      </c>
      <c r="C55" s="48">
        <v>57</v>
      </c>
      <c r="D55" s="48">
        <v>57</v>
      </c>
      <c r="E55" s="68">
        <v>31.25</v>
      </c>
      <c r="F55" s="51"/>
      <c r="G55" s="52"/>
      <c r="H55" s="53">
        <v>1746</v>
      </c>
      <c r="I55" s="83">
        <v>984.5</v>
      </c>
      <c r="J55" s="55">
        <f t="shared" si="19"/>
        <v>0</v>
      </c>
      <c r="K55" s="56">
        <f t="shared" si="20"/>
        <v>82.4</v>
      </c>
      <c r="L55" s="55">
        <f t="shared" si="21"/>
      </c>
      <c r="M55" s="57">
        <f t="shared" si="22"/>
      </c>
      <c r="N55" s="58">
        <f t="shared" si="25"/>
        <v>0</v>
      </c>
      <c r="O55" s="59">
        <f t="shared" si="26"/>
        <v>30631.57894736842</v>
      </c>
      <c r="P55" s="60">
        <f t="shared" si="27"/>
        <v>31504</v>
      </c>
    </row>
    <row r="56" spans="1:16" ht="12.75">
      <c r="A56" s="17" t="s">
        <v>65</v>
      </c>
      <c r="B56" s="47">
        <v>5</v>
      </c>
      <c r="C56" s="48">
        <f>IF(OR(C57=0,C58=0),"",SUM(C57:C58))</f>
        <v>502</v>
      </c>
      <c r="D56" s="49">
        <f>IF(OR(D57=0,D58=0),"",SUM(D57:D58))</f>
        <v>502</v>
      </c>
      <c r="E56" s="50">
        <f>IF(OR(E57=0,E58=0),"",SUM(E57:E58))</f>
        <v>354.75</v>
      </c>
      <c r="F56" s="51">
        <v>7</v>
      </c>
      <c r="G56" s="52">
        <f>IF(OR(G57=0,G58=0),"",SUM(G57:G58))</f>
        <v>17348</v>
      </c>
      <c r="H56" s="53">
        <f>IF(OR(H57=0,H58=0),"",SUM(H57:H58))</f>
        <v>17348</v>
      </c>
      <c r="I56" s="87">
        <f>IF(OR(I57=0,I58=0),"",SUM(I57:I58))</f>
        <v>12032.25775</v>
      </c>
      <c r="J56" s="55">
        <f t="shared" si="19"/>
        <v>0</v>
      </c>
      <c r="K56" s="56">
        <f t="shared" si="20"/>
        <v>41.50810429880195</v>
      </c>
      <c r="L56" s="55">
        <f t="shared" si="21"/>
        <v>0</v>
      </c>
      <c r="M56" s="57">
        <f t="shared" si="22"/>
        <v>44.17909224060631</v>
      </c>
      <c r="N56" s="58">
        <f t="shared" si="25"/>
        <v>34557.76892430279</v>
      </c>
      <c r="O56" s="59">
        <f t="shared" si="26"/>
        <v>34557.76892430279</v>
      </c>
      <c r="P56" s="60">
        <f t="shared" si="27"/>
        <v>33917.569415081045</v>
      </c>
    </row>
    <row r="57" spans="1:16" ht="12.75">
      <c r="A57" s="61" t="s">
        <v>66</v>
      </c>
      <c r="B57" s="47">
        <v>5</v>
      </c>
      <c r="C57" s="48">
        <v>232</v>
      </c>
      <c r="D57" s="48">
        <v>238</v>
      </c>
      <c r="E57" s="68">
        <v>150.75</v>
      </c>
      <c r="F57" s="51">
        <v>7</v>
      </c>
      <c r="G57" s="52">
        <v>10621</v>
      </c>
      <c r="H57" s="53">
        <v>10621</v>
      </c>
      <c r="I57" s="83">
        <v>6919.993</v>
      </c>
      <c r="J57" s="55">
        <f t="shared" si="19"/>
        <v>-2.52100840336135</v>
      </c>
      <c r="K57" s="56">
        <f t="shared" si="20"/>
        <v>53.89718076285243</v>
      </c>
      <c r="L57" s="55">
        <f t="shared" si="21"/>
        <v>0</v>
      </c>
      <c r="M57" s="57">
        <f t="shared" si="22"/>
        <v>53.48281421671956</v>
      </c>
      <c r="N57" s="58">
        <f t="shared" si="25"/>
        <v>45780.1724137931</v>
      </c>
      <c r="O57" s="59">
        <f t="shared" si="26"/>
        <v>44626.05042016807</v>
      </c>
      <c r="P57" s="60">
        <f t="shared" si="27"/>
        <v>45903.76782752902</v>
      </c>
    </row>
    <row r="58" spans="1:16" ht="12.75">
      <c r="A58" s="61" t="s">
        <v>67</v>
      </c>
      <c r="B58" s="47">
        <v>5</v>
      </c>
      <c r="C58" s="48">
        <v>270</v>
      </c>
      <c r="D58" s="48">
        <v>264</v>
      </c>
      <c r="E58" s="68">
        <v>204</v>
      </c>
      <c r="F58" s="51">
        <v>7</v>
      </c>
      <c r="G58" s="52">
        <v>6727</v>
      </c>
      <c r="H58" s="53">
        <v>6727</v>
      </c>
      <c r="I58" s="83">
        <v>5112.26475</v>
      </c>
      <c r="J58" s="55">
        <f t="shared" si="19"/>
        <v>2.2727272727272663</v>
      </c>
      <c r="K58" s="56">
        <f t="shared" si="20"/>
        <v>32.35294117647058</v>
      </c>
      <c r="L58" s="55">
        <f t="shared" si="21"/>
        <v>0</v>
      </c>
      <c r="M58" s="57">
        <f t="shared" si="22"/>
        <v>31.585516966819824</v>
      </c>
      <c r="N58" s="58">
        <f t="shared" si="25"/>
        <v>24914.814814814814</v>
      </c>
      <c r="O58" s="59">
        <f t="shared" si="26"/>
        <v>25481.060606060604</v>
      </c>
      <c r="P58" s="60">
        <f t="shared" si="27"/>
        <v>25060.121323529413</v>
      </c>
    </row>
    <row r="59" spans="1:16" ht="12.75">
      <c r="A59" s="17" t="s">
        <v>68</v>
      </c>
      <c r="B59" s="47">
        <v>3</v>
      </c>
      <c r="C59" s="48">
        <f>IF(OR(C60=0,C61=0),"",SUM(C60:C61))</f>
        <v>1781</v>
      </c>
      <c r="D59" s="49">
        <f>IF(OR(D60=0,D61=0),"",SUM(D60:D61))</f>
        <v>1025</v>
      </c>
      <c r="E59" s="50">
        <f>IF(OR(E60=0,E61=0),"",SUM(E60:E61))</f>
        <v>2408.25</v>
      </c>
      <c r="F59" s="51">
        <v>6</v>
      </c>
      <c r="G59" s="88">
        <f>IF(OR(G60=0,G61=0),"",SUM(G60:G61))</f>
        <v>104138</v>
      </c>
      <c r="H59" s="89">
        <f>IF(OR(H60=0,H61=0),"",SUM(H60:H61))</f>
        <v>104138</v>
      </c>
      <c r="I59" s="90">
        <f>IF(OR(I60=0,I61=0),"",SUM(I60:I61))</f>
        <v>233071.09649999999</v>
      </c>
      <c r="J59" s="55">
        <f t="shared" si="19"/>
        <v>73.7560975609756</v>
      </c>
      <c r="K59" s="56">
        <f t="shared" si="20"/>
        <v>-26.045883940620783</v>
      </c>
      <c r="L59" s="55">
        <f t="shared" si="21"/>
        <v>0</v>
      </c>
      <c r="M59" s="57">
        <f t="shared" si="22"/>
        <v>-55.3192130796879</v>
      </c>
      <c r="N59" s="58">
        <f t="shared" si="25"/>
        <v>58471.645143177986</v>
      </c>
      <c r="O59" s="59">
        <f t="shared" si="26"/>
        <v>101598.0487804878</v>
      </c>
      <c r="P59" s="60">
        <f t="shared" si="27"/>
        <v>96780.2746807848</v>
      </c>
    </row>
    <row r="60" spans="1:16" ht="12.75">
      <c r="A60" s="61" t="s">
        <v>69</v>
      </c>
      <c r="B60" s="47">
        <v>3</v>
      </c>
      <c r="C60" s="48">
        <v>1723</v>
      </c>
      <c r="D60" s="49">
        <v>963</v>
      </c>
      <c r="E60" s="62">
        <v>2369.25</v>
      </c>
      <c r="F60" s="51">
        <v>6</v>
      </c>
      <c r="G60" s="52">
        <v>102438</v>
      </c>
      <c r="H60" s="53">
        <v>102438</v>
      </c>
      <c r="I60" s="83">
        <v>231756.60775</v>
      </c>
      <c r="J60" s="55">
        <f t="shared" si="19"/>
        <v>78.92004153686395</v>
      </c>
      <c r="K60" s="56">
        <f t="shared" si="20"/>
        <v>-27.27656431360134</v>
      </c>
      <c r="L60" s="55">
        <f t="shared" si="21"/>
        <v>0</v>
      </c>
      <c r="M60" s="57">
        <f t="shared" si="22"/>
        <v>-55.79931852018575</v>
      </c>
      <c r="N60" s="58">
        <f t="shared" si="25"/>
        <v>59453.27916424841</v>
      </c>
      <c r="O60" s="59">
        <f t="shared" si="26"/>
        <v>106373.83177570094</v>
      </c>
      <c r="P60" s="60">
        <f t="shared" si="27"/>
        <v>97818.55344518308</v>
      </c>
    </row>
    <row r="61" spans="1:16" ht="12.75">
      <c r="A61" s="61" t="s">
        <v>70</v>
      </c>
      <c r="B61" s="47">
        <v>3</v>
      </c>
      <c r="C61" s="48">
        <v>58</v>
      </c>
      <c r="D61" s="49">
        <v>62</v>
      </c>
      <c r="E61" s="62">
        <v>39</v>
      </c>
      <c r="F61" s="51">
        <v>6</v>
      </c>
      <c r="G61" s="52">
        <v>1700</v>
      </c>
      <c r="H61" s="53">
        <v>1700</v>
      </c>
      <c r="I61" s="83">
        <v>1314.48875</v>
      </c>
      <c r="J61" s="55">
        <f t="shared" si="19"/>
        <v>-6.451612903225808</v>
      </c>
      <c r="K61" s="56">
        <f t="shared" si="20"/>
        <v>48.71794871794873</v>
      </c>
      <c r="L61" s="55">
        <f t="shared" si="21"/>
        <v>0</v>
      </c>
      <c r="M61" s="57">
        <f t="shared" si="22"/>
        <v>29.327847043194566</v>
      </c>
      <c r="N61" s="58">
        <f t="shared" si="25"/>
        <v>29310.344827586207</v>
      </c>
      <c r="O61" s="59">
        <f t="shared" si="26"/>
        <v>27419.354838709674</v>
      </c>
      <c r="P61" s="60">
        <f t="shared" si="27"/>
        <v>33704.83974358974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19"/>
        <v>0</v>
      </c>
      <c r="K62" s="56">
        <f t="shared" si="20"/>
        <v>0</v>
      </c>
      <c r="L62" s="55">
        <f t="shared" si="21"/>
        <v>0</v>
      </c>
      <c r="M62" s="57">
        <f t="shared" si="22"/>
        <v>0</v>
      </c>
      <c r="N62" s="58">
        <f t="shared" si="25"/>
        <v>1000</v>
      </c>
      <c r="O62" s="59"/>
      <c r="P62" s="60"/>
    </row>
    <row r="63" spans="1:16" ht="12.75">
      <c r="A63" s="17" t="s">
        <v>72</v>
      </c>
      <c r="B63" s="47">
        <v>4</v>
      </c>
      <c r="C63" s="48">
        <f>IF(OR(C64=0,C65=0),"",SUM(C64:C65))</f>
        <v>101</v>
      </c>
      <c r="D63" s="49">
        <f>IF(OR(D64=0,D65=0),"",SUM(D64:D65))</f>
        <v>101</v>
      </c>
      <c r="E63" s="50">
        <f>IF(OR(E64=0,E65=0),"",SUM(E64:E65))</f>
        <v>84.75</v>
      </c>
      <c r="F63" s="51">
        <v>6</v>
      </c>
      <c r="G63" s="52">
        <f>IF(OR(G64=0,G65=0),"",SUM(G64:G65))</f>
        <v>4155</v>
      </c>
      <c r="H63" s="53">
        <f>IF(OR(H64=0,H65=0),"",SUM(H64:H65))</f>
        <v>4155</v>
      </c>
      <c r="I63" s="87">
        <f>IF(OR(I64=0,I65=0),"",SUM(I64:I65))</f>
        <v>3516.2465</v>
      </c>
      <c r="J63" s="55">
        <f t="shared" si="19"/>
        <v>0</v>
      </c>
      <c r="K63" s="56">
        <f t="shared" si="20"/>
        <v>19.17404129793509</v>
      </c>
      <c r="L63" s="55">
        <f t="shared" si="21"/>
        <v>0</v>
      </c>
      <c r="M63" s="57">
        <f t="shared" si="22"/>
        <v>18.16577705800772</v>
      </c>
      <c r="N63" s="58">
        <f t="shared" si="25"/>
        <v>41138.61386138614</v>
      </c>
      <c r="O63" s="59">
        <f aca="true" t="shared" si="28" ref="O63:O88">(H63/D63)*1000</f>
        <v>41138.61386138614</v>
      </c>
      <c r="P63" s="60">
        <f aca="true" t="shared" si="29" ref="P63:P82">(I63/E63)*1000</f>
        <v>41489.63421828909</v>
      </c>
    </row>
    <row r="64" spans="1:16" ht="12.75">
      <c r="A64" s="61" t="s">
        <v>73</v>
      </c>
      <c r="B64" s="47">
        <v>4</v>
      </c>
      <c r="C64" s="48">
        <v>32</v>
      </c>
      <c r="D64" s="49">
        <v>37</v>
      </c>
      <c r="E64" s="62">
        <v>29.75</v>
      </c>
      <c r="F64" s="51">
        <v>6</v>
      </c>
      <c r="G64" s="52">
        <v>1092</v>
      </c>
      <c r="H64" s="53">
        <v>1092</v>
      </c>
      <c r="I64" s="83">
        <v>933.9970000000001</v>
      </c>
      <c r="J64" s="55">
        <f t="shared" si="19"/>
        <v>-13.513513513513516</v>
      </c>
      <c r="K64" s="56">
        <f t="shared" si="20"/>
        <v>7.563025210084035</v>
      </c>
      <c r="L64" s="55">
        <f t="shared" si="21"/>
        <v>0</v>
      </c>
      <c r="M64" s="57">
        <f t="shared" si="22"/>
        <v>16.91686375866304</v>
      </c>
      <c r="N64" s="58">
        <f t="shared" si="25"/>
        <v>34125</v>
      </c>
      <c r="O64" s="59">
        <f t="shared" si="28"/>
        <v>29513.513513513513</v>
      </c>
      <c r="P64" s="60">
        <f t="shared" si="29"/>
        <v>31394.857142857145</v>
      </c>
    </row>
    <row r="65" spans="1:16" ht="12.75">
      <c r="A65" s="61" t="s">
        <v>74</v>
      </c>
      <c r="B65" s="47">
        <v>4</v>
      </c>
      <c r="C65" s="48">
        <v>69</v>
      </c>
      <c r="D65" s="49">
        <v>64</v>
      </c>
      <c r="E65" s="62">
        <v>55</v>
      </c>
      <c r="F65" s="51">
        <v>6</v>
      </c>
      <c r="G65" s="52">
        <v>3063</v>
      </c>
      <c r="H65" s="53">
        <v>3063</v>
      </c>
      <c r="I65" s="83">
        <v>2582.2495</v>
      </c>
      <c r="J65" s="55">
        <f t="shared" si="19"/>
        <v>7.8125</v>
      </c>
      <c r="K65" s="56">
        <f t="shared" si="20"/>
        <v>25.454545454545467</v>
      </c>
      <c r="L65" s="55">
        <f t="shared" si="21"/>
        <v>0</v>
      </c>
      <c r="M65" s="57">
        <f t="shared" si="22"/>
        <v>18.61750771952903</v>
      </c>
      <c r="N65" s="58">
        <f t="shared" si="25"/>
        <v>44391.30434782609</v>
      </c>
      <c r="O65" s="59">
        <f t="shared" si="28"/>
        <v>47859.375</v>
      </c>
      <c r="P65" s="60">
        <f t="shared" si="29"/>
        <v>46949.990909090906</v>
      </c>
    </row>
    <row r="66" spans="1:16" ht="12.75">
      <c r="A66" s="17" t="s">
        <v>75</v>
      </c>
      <c r="B66" s="47">
        <v>7</v>
      </c>
      <c r="C66" s="91">
        <f>IF(OR(C67=0,C68=0,C69=0),"",SUM(C67:C69))</f>
        <v>4016</v>
      </c>
      <c r="D66" s="92">
        <f>IF(OR(D67=0,D68=0,D69=0),"",SUM(D67:D69))</f>
        <v>4016</v>
      </c>
      <c r="E66" s="93">
        <f>IF(OR(E67=0,E68=0,E69=0),"",SUM(E67:E69))</f>
        <v>4208</v>
      </c>
      <c r="F66" s="51"/>
      <c r="G66" s="94">
        <f>IF(OR(G67=0,G68=0,G69=0),"",SUM(G67:G69))</f>
      </c>
      <c r="H66" s="94">
        <f>IF(OR(H67=0,H68=0,H69=0),"",SUM(H67:H69))</f>
        <v>363535</v>
      </c>
      <c r="I66" s="95">
        <f>IF(OR(I67=0,I68=0,I69=0),"",SUM(I67:I69))</f>
        <v>373210</v>
      </c>
      <c r="J66" s="55">
        <f t="shared" si="19"/>
        <v>0</v>
      </c>
      <c r="K66" s="56">
        <f t="shared" si="20"/>
        <v>-4.562737642585546</v>
      </c>
      <c r="L66" s="55"/>
      <c r="M66" s="57"/>
      <c r="N66" s="58"/>
      <c r="O66" s="59">
        <f t="shared" si="28"/>
        <v>90521.66334661355</v>
      </c>
      <c r="P66" s="60">
        <f t="shared" si="29"/>
        <v>88690.58935361217</v>
      </c>
    </row>
    <row r="67" spans="1:16" ht="12.75">
      <c r="A67" s="61" t="s">
        <v>76</v>
      </c>
      <c r="B67" s="96">
        <v>5</v>
      </c>
      <c r="C67" s="48">
        <v>1382</v>
      </c>
      <c r="D67" s="49">
        <v>1382</v>
      </c>
      <c r="E67" s="62">
        <v>1385</v>
      </c>
      <c r="F67" s="51">
        <v>5</v>
      </c>
      <c r="G67" s="52">
        <v>140979</v>
      </c>
      <c r="H67" s="53">
        <v>140979</v>
      </c>
      <c r="I67" s="83">
        <v>137124.75</v>
      </c>
      <c r="J67" s="55">
        <f t="shared" si="19"/>
        <v>0</v>
      </c>
      <c r="K67" s="56">
        <f t="shared" si="20"/>
        <v>-0.21660649819494893</v>
      </c>
      <c r="L67" s="55">
        <f t="shared" si="21"/>
        <v>0</v>
      </c>
      <c r="M67" s="57">
        <f t="shared" si="22"/>
        <v>2.8107617333851067</v>
      </c>
      <c r="N67" s="58">
        <f t="shared" si="25"/>
        <v>102010.85383502171</v>
      </c>
      <c r="O67" s="59">
        <f t="shared" si="28"/>
        <v>102010.85383502171</v>
      </c>
      <c r="P67" s="60">
        <f t="shared" si="29"/>
        <v>99007.03971119133</v>
      </c>
    </row>
    <row r="68" spans="1:16" ht="12.75">
      <c r="A68" s="61" t="s">
        <v>77</v>
      </c>
      <c r="B68" s="47">
        <v>4</v>
      </c>
      <c r="C68" s="48">
        <v>2445</v>
      </c>
      <c r="D68" s="49">
        <v>2445</v>
      </c>
      <c r="E68" s="62">
        <v>2424.75</v>
      </c>
      <c r="F68" s="51">
        <v>6</v>
      </c>
      <c r="G68" s="52">
        <v>204059</v>
      </c>
      <c r="H68" s="53">
        <v>204059</v>
      </c>
      <c r="I68" s="83">
        <v>194830</v>
      </c>
      <c r="J68" s="55">
        <f t="shared" si="19"/>
        <v>0</v>
      </c>
      <c r="K68" s="56">
        <f t="shared" si="20"/>
        <v>0.8351376430559867</v>
      </c>
      <c r="L68" s="55">
        <f t="shared" si="21"/>
        <v>0</v>
      </c>
      <c r="M68" s="57">
        <f t="shared" si="22"/>
        <v>4.7369501616794025</v>
      </c>
      <c r="N68" s="58">
        <f t="shared" si="25"/>
        <v>83459.7137014315</v>
      </c>
      <c r="O68" s="59">
        <f t="shared" si="28"/>
        <v>83459.7137014315</v>
      </c>
      <c r="P68" s="60">
        <f t="shared" si="29"/>
        <v>80350.55160325806</v>
      </c>
    </row>
    <row r="69" spans="1:16" ht="12.75">
      <c r="A69" s="61" t="s">
        <v>78</v>
      </c>
      <c r="B69" s="47">
        <v>7</v>
      </c>
      <c r="C69" s="48">
        <v>189</v>
      </c>
      <c r="D69" s="49">
        <v>189</v>
      </c>
      <c r="E69" s="62">
        <v>398.25</v>
      </c>
      <c r="F69" s="51"/>
      <c r="G69" s="52"/>
      <c r="H69" s="53">
        <v>18497</v>
      </c>
      <c r="I69" s="83">
        <v>41255.25</v>
      </c>
      <c r="J69" s="55">
        <f t="shared" si="19"/>
        <v>0</v>
      </c>
      <c r="K69" s="56">
        <f t="shared" si="20"/>
        <v>-52.54237288135593</v>
      </c>
      <c r="L69" s="55">
        <f t="shared" si="21"/>
      </c>
      <c r="M69" s="57">
        <f t="shared" si="22"/>
      </c>
      <c r="N69" s="58">
        <f t="shared" si="25"/>
        <v>0</v>
      </c>
      <c r="O69" s="59">
        <f t="shared" si="28"/>
        <v>97867.72486772487</v>
      </c>
      <c r="P69" s="60">
        <f t="shared" si="29"/>
        <v>103591.33709981169</v>
      </c>
    </row>
    <row r="70" spans="1:16" ht="12.75">
      <c r="A70" s="61" t="s">
        <v>79</v>
      </c>
      <c r="B70" s="47"/>
      <c r="C70" s="48">
        <v>0.01</v>
      </c>
      <c r="D70" s="49">
        <v>0.01</v>
      </c>
      <c r="E70" s="62">
        <v>11.5075</v>
      </c>
      <c r="F70" s="51"/>
      <c r="G70" s="52"/>
      <c r="H70" s="53">
        <v>0.01</v>
      </c>
      <c r="I70" s="83">
        <v>575.0075</v>
      </c>
      <c r="J70" s="55">
        <f t="shared" si="19"/>
        <v>0</v>
      </c>
      <c r="K70" s="56">
        <f t="shared" si="20"/>
        <v>-99.91310015207473</v>
      </c>
      <c r="L70" s="55">
        <f t="shared" si="21"/>
      </c>
      <c r="M70" s="57">
        <f t="shared" si="22"/>
      </c>
      <c r="N70" s="58">
        <f t="shared" si="25"/>
        <v>0</v>
      </c>
      <c r="O70" s="59">
        <f t="shared" si="28"/>
        <v>1000</v>
      </c>
      <c r="P70" s="60">
        <f t="shared" si="29"/>
        <v>49968.06430588746</v>
      </c>
    </row>
    <row r="71" spans="1:16" ht="12.75">
      <c r="A71" s="61" t="s">
        <v>80</v>
      </c>
      <c r="B71" s="47">
        <v>5</v>
      </c>
      <c r="C71" s="48">
        <v>780</v>
      </c>
      <c r="D71" s="49">
        <v>780</v>
      </c>
      <c r="E71" s="62">
        <v>900.75</v>
      </c>
      <c r="F71" s="51">
        <v>6</v>
      </c>
      <c r="G71" s="52">
        <v>42312</v>
      </c>
      <c r="H71" s="53">
        <v>50391</v>
      </c>
      <c r="I71" s="83">
        <v>56908.75</v>
      </c>
      <c r="J71" s="55">
        <f t="shared" si="19"/>
        <v>0</v>
      </c>
      <c r="K71" s="56">
        <f t="shared" si="20"/>
        <v>-13.405495420482922</v>
      </c>
      <c r="L71" s="55">
        <f t="shared" si="21"/>
        <v>-16.03262487348931</v>
      </c>
      <c r="M71" s="57">
        <f t="shared" si="22"/>
        <v>-25.649394864585844</v>
      </c>
      <c r="N71" s="58">
        <f t="shared" si="25"/>
        <v>54246.153846153844</v>
      </c>
      <c r="O71" s="59">
        <f t="shared" si="28"/>
        <v>64603.84615384615</v>
      </c>
      <c r="P71" s="60">
        <f t="shared" si="29"/>
        <v>63179.29503191785</v>
      </c>
    </row>
    <row r="72" spans="1:16" ht="12.75">
      <c r="A72" s="61" t="s">
        <v>81</v>
      </c>
      <c r="B72" s="47">
        <v>6</v>
      </c>
      <c r="C72" s="48">
        <v>28</v>
      </c>
      <c r="D72" s="49">
        <v>28</v>
      </c>
      <c r="E72" s="62">
        <v>15.25</v>
      </c>
      <c r="F72" s="51">
        <v>6</v>
      </c>
      <c r="G72" s="52">
        <v>321</v>
      </c>
      <c r="H72" s="53">
        <v>321</v>
      </c>
      <c r="I72" s="86">
        <v>246</v>
      </c>
      <c r="J72" s="55">
        <f t="shared" si="19"/>
        <v>0</v>
      </c>
      <c r="K72" s="56">
        <f t="shared" si="20"/>
        <v>83.60655737704917</v>
      </c>
      <c r="L72" s="55">
        <f t="shared" si="21"/>
        <v>0</v>
      </c>
      <c r="M72" s="57">
        <f t="shared" si="22"/>
        <v>30.48780487804879</v>
      </c>
      <c r="N72" s="58">
        <f t="shared" si="25"/>
        <v>11464.285714285714</v>
      </c>
      <c r="O72" s="59">
        <f t="shared" si="28"/>
        <v>11464.285714285714</v>
      </c>
      <c r="P72" s="60">
        <f t="shared" si="29"/>
        <v>16131.147540983606</v>
      </c>
    </row>
    <row r="73" spans="1:16" ht="12.75">
      <c r="A73" s="61" t="s">
        <v>82</v>
      </c>
      <c r="B73" s="47">
        <v>6</v>
      </c>
      <c r="C73" s="48">
        <v>846</v>
      </c>
      <c r="D73" s="49">
        <v>846</v>
      </c>
      <c r="E73" s="62">
        <v>785.25</v>
      </c>
      <c r="F73" s="51">
        <v>6</v>
      </c>
      <c r="G73" s="52">
        <v>10135</v>
      </c>
      <c r="H73" s="53">
        <v>9173</v>
      </c>
      <c r="I73" s="86">
        <v>8739.25</v>
      </c>
      <c r="J73" s="55">
        <f t="shared" si="19"/>
        <v>0</v>
      </c>
      <c r="K73" s="56">
        <f t="shared" si="20"/>
        <v>7.7363896848137585</v>
      </c>
      <c r="L73" s="55">
        <f t="shared" si="21"/>
        <v>10.4872996838548</v>
      </c>
      <c r="M73" s="57">
        <f t="shared" si="22"/>
        <v>15.97105014732385</v>
      </c>
      <c r="N73" s="58">
        <f t="shared" si="25"/>
        <v>11979.905437352245</v>
      </c>
      <c r="O73" s="59">
        <f t="shared" si="28"/>
        <v>10842.789598108746</v>
      </c>
      <c r="P73" s="60">
        <f t="shared" si="29"/>
        <v>11129.258198026106</v>
      </c>
    </row>
    <row r="74" spans="1:16" ht="12.75">
      <c r="A74" s="61" t="s">
        <v>83</v>
      </c>
      <c r="B74" s="47">
        <v>5</v>
      </c>
      <c r="C74" s="48">
        <v>530</v>
      </c>
      <c r="D74" s="49">
        <v>530</v>
      </c>
      <c r="E74" s="62">
        <v>713.5</v>
      </c>
      <c r="F74" s="51">
        <v>5</v>
      </c>
      <c r="G74" s="52">
        <v>13163</v>
      </c>
      <c r="H74" s="53">
        <v>13163</v>
      </c>
      <c r="I74" s="83">
        <v>17118.75</v>
      </c>
      <c r="J74" s="55">
        <f t="shared" si="19"/>
        <v>0</v>
      </c>
      <c r="K74" s="56">
        <f t="shared" si="20"/>
        <v>-25.718290119131055</v>
      </c>
      <c r="L74" s="55">
        <f t="shared" si="21"/>
        <v>0</v>
      </c>
      <c r="M74" s="57">
        <f t="shared" si="22"/>
        <v>-23.107703541438482</v>
      </c>
      <c r="N74" s="58">
        <f t="shared" si="25"/>
        <v>24835.849056603773</v>
      </c>
      <c r="O74" s="59">
        <f t="shared" si="28"/>
        <v>24835.849056603773</v>
      </c>
      <c r="P74" s="60">
        <f t="shared" si="29"/>
        <v>23992.64190609671</v>
      </c>
    </row>
    <row r="75" spans="1:16" ht="12.75">
      <c r="A75" s="61" t="s">
        <v>84</v>
      </c>
      <c r="B75" s="47">
        <v>6</v>
      </c>
      <c r="C75" s="48">
        <v>787</v>
      </c>
      <c r="D75" s="49">
        <v>787</v>
      </c>
      <c r="E75" s="62">
        <v>656.25</v>
      </c>
      <c r="F75" s="51">
        <v>6</v>
      </c>
      <c r="G75" s="52">
        <v>9765</v>
      </c>
      <c r="H75" s="53">
        <v>9765</v>
      </c>
      <c r="I75" s="83">
        <v>7532.5</v>
      </c>
      <c r="J75" s="55">
        <f t="shared" si="19"/>
        <v>0</v>
      </c>
      <c r="K75" s="56">
        <f t="shared" si="20"/>
        <v>19.923809523809524</v>
      </c>
      <c r="L75" s="55">
        <f t="shared" si="21"/>
        <v>0</v>
      </c>
      <c r="M75" s="57">
        <f t="shared" si="22"/>
        <v>29.63823431795555</v>
      </c>
      <c r="N75" s="58">
        <f t="shared" si="25"/>
        <v>12407.878017789071</v>
      </c>
      <c r="O75" s="59">
        <f t="shared" si="28"/>
        <v>12407.878017789071</v>
      </c>
      <c r="P75" s="60">
        <f t="shared" si="29"/>
        <v>11478.095238095237</v>
      </c>
    </row>
    <row r="76" spans="1:16" ht="12.75">
      <c r="A76" s="17" t="s">
        <v>85</v>
      </c>
      <c r="B76" s="47">
        <v>4</v>
      </c>
      <c r="C76" s="48">
        <f>IF(OR(C77=0,C78=0,C79=0),"",SUM(C77:C79))</f>
        <v>315</v>
      </c>
      <c r="D76" s="49">
        <f>IF(OR(D77=0,D78=0,D79=0),"",SUM(D77:D79))</f>
        <v>315</v>
      </c>
      <c r="E76" s="50">
        <f>IF(OR(E77=0,E78=0,E79=0),"",SUM(E77:E79))</f>
        <v>299.7525</v>
      </c>
      <c r="F76" s="51"/>
      <c r="G76" s="52">
        <f>IF(OR(G77=0,G78=0,G79=0),"",SUM(G77:G79))</f>
      </c>
      <c r="H76" s="53">
        <f>IF(OR(H77=0,H78=0,H79=0),"",SUM(H77:H79))</f>
        <v>13415</v>
      </c>
      <c r="I76" s="87">
        <f>IF(OR(I77=0,I78=0,I79=0),"",SUM(I77:I79))</f>
        <v>11934.7525</v>
      </c>
      <c r="J76" s="55">
        <f t="shared" si="19"/>
        <v>0</v>
      </c>
      <c r="K76" s="56">
        <f t="shared" si="20"/>
        <v>5.086696524632828</v>
      </c>
      <c r="L76" s="55"/>
      <c r="M76" s="57"/>
      <c r="N76" s="58"/>
      <c r="O76" s="59">
        <f t="shared" si="28"/>
        <v>42587.30158730159</v>
      </c>
      <c r="P76" s="60">
        <f t="shared" si="29"/>
        <v>39815.35600203502</v>
      </c>
    </row>
    <row r="77" spans="1:16" ht="12.75">
      <c r="A77" s="61" t="s">
        <v>86</v>
      </c>
      <c r="B77" s="47">
        <v>4</v>
      </c>
      <c r="C77" s="48">
        <v>144</v>
      </c>
      <c r="D77" s="49">
        <v>144</v>
      </c>
      <c r="E77" s="62">
        <v>155.25</v>
      </c>
      <c r="F77" s="51">
        <v>7</v>
      </c>
      <c r="G77" s="52">
        <v>5318</v>
      </c>
      <c r="H77" s="53">
        <v>5318</v>
      </c>
      <c r="I77" s="83">
        <v>5607.75</v>
      </c>
      <c r="J77" s="55">
        <f t="shared" si="19"/>
        <v>0</v>
      </c>
      <c r="K77" s="56">
        <f t="shared" si="20"/>
        <v>-7.246376811594203</v>
      </c>
      <c r="L77" s="55">
        <f t="shared" si="21"/>
        <v>0</v>
      </c>
      <c r="M77" s="57">
        <f t="shared" si="22"/>
        <v>-5.166956444206676</v>
      </c>
      <c r="N77" s="58">
        <f t="shared" si="25"/>
        <v>36930.555555555555</v>
      </c>
      <c r="O77" s="59">
        <f t="shared" si="28"/>
        <v>36930.555555555555</v>
      </c>
      <c r="P77" s="60">
        <f t="shared" si="29"/>
        <v>36120.7729468599</v>
      </c>
    </row>
    <row r="78" spans="1:16" ht="12.75">
      <c r="A78" s="61" t="s">
        <v>87</v>
      </c>
      <c r="B78" s="47">
        <v>6</v>
      </c>
      <c r="C78" s="48">
        <v>159</v>
      </c>
      <c r="D78" s="48">
        <v>159</v>
      </c>
      <c r="E78" s="68">
        <v>138.5</v>
      </c>
      <c r="F78" s="51">
        <v>7</v>
      </c>
      <c r="G78" s="52">
        <v>7519</v>
      </c>
      <c r="H78" s="53">
        <v>7519</v>
      </c>
      <c r="I78" s="86">
        <v>5933.25</v>
      </c>
      <c r="J78" s="55">
        <f t="shared" si="19"/>
        <v>0</v>
      </c>
      <c r="K78" s="56">
        <f t="shared" si="20"/>
        <v>14.801444043321311</v>
      </c>
      <c r="L78" s="55">
        <f t="shared" si="21"/>
        <v>0</v>
      </c>
      <c r="M78" s="57">
        <f t="shared" si="22"/>
        <v>26.726498967682133</v>
      </c>
      <c r="N78" s="58">
        <f t="shared" si="25"/>
        <v>47289.308176100625</v>
      </c>
      <c r="O78" s="59">
        <f t="shared" si="28"/>
        <v>47289.308176100625</v>
      </c>
      <c r="P78" s="60">
        <f t="shared" si="29"/>
        <v>42839.35018050541</v>
      </c>
    </row>
    <row r="79" spans="1:16" ht="12.75">
      <c r="A79" s="61" t="s">
        <v>144</v>
      </c>
      <c r="B79" s="47">
        <v>4</v>
      </c>
      <c r="C79" s="48">
        <v>12</v>
      </c>
      <c r="D79" s="48">
        <v>12</v>
      </c>
      <c r="E79" s="68">
        <v>6.0024999999999995</v>
      </c>
      <c r="F79" s="51"/>
      <c r="G79" s="52"/>
      <c r="H79" s="52">
        <v>578</v>
      </c>
      <c r="I79" s="83">
        <v>393.7525</v>
      </c>
      <c r="J79" s="55">
        <f t="shared" si="19"/>
        <v>0</v>
      </c>
      <c r="K79" s="56">
        <f t="shared" si="20"/>
        <v>99.91670137442733</v>
      </c>
      <c r="L79" s="55">
        <f t="shared" si="21"/>
      </c>
      <c r="M79" s="57">
        <f t="shared" si="22"/>
      </c>
      <c r="N79" s="58">
        <f t="shared" si="25"/>
        <v>0</v>
      </c>
      <c r="O79" s="59">
        <f t="shared" si="28"/>
        <v>48166.666666666664</v>
      </c>
      <c r="P79" s="60">
        <f t="shared" si="29"/>
        <v>65598.08413161183</v>
      </c>
    </row>
    <row r="80" spans="1:16" ht="12.75">
      <c r="A80" s="97" t="s">
        <v>89</v>
      </c>
      <c r="B80" s="47">
        <v>5</v>
      </c>
      <c r="C80" s="48">
        <v>10</v>
      </c>
      <c r="D80" s="48">
        <v>10</v>
      </c>
      <c r="E80" s="68">
        <v>11</v>
      </c>
      <c r="F80" s="51">
        <v>6</v>
      </c>
      <c r="G80" s="52">
        <v>358</v>
      </c>
      <c r="H80" s="52">
        <v>358</v>
      </c>
      <c r="I80" s="83">
        <v>408.5</v>
      </c>
      <c r="J80" s="55">
        <f t="shared" si="19"/>
        <v>0</v>
      </c>
      <c r="K80" s="56">
        <f t="shared" si="20"/>
        <v>-9.090909090909093</v>
      </c>
      <c r="L80" s="55">
        <f t="shared" si="21"/>
        <v>0</v>
      </c>
      <c r="M80" s="57">
        <f t="shared" si="22"/>
        <v>-12.362301101591186</v>
      </c>
      <c r="N80" s="59">
        <f t="shared" si="25"/>
        <v>35800</v>
      </c>
      <c r="O80" s="59">
        <f t="shared" si="28"/>
        <v>35800</v>
      </c>
      <c r="P80" s="60">
        <f t="shared" si="29"/>
        <v>37136.36363636363</v>
      </c>
    </row>
    <row r="81" spans="1:16" ht="12.75">
      <c r="A81" s="97" t="s">
        <v>90</v>
      </c>
      <c r="B81" s="47">
        <v>7</v>
      </c>
      <c r="C81" s="48">
        <v>23</v>
      </c>
      <c r="D81" s="48">
        <v>23</v>
      </c>
      <c r="E81" s="68">
        <v>23.75</v>
      </c>
      <c r="F81" s="51"/>
      <c r="G81" s="52"/>
      <c r="H81" s="52">
        <v>832</v>
      </c>
      <c r="I81" s="83">
        <v>894</v>
      </c>
      <c r="J81" s="55">
        <f t="shared" si="19"/>
        <v>0</v>
      </c>
      <c r="K81" s="56">
        <f t="shared" si="20"/>
        <v>-3.1578947368421098</v>
      </c>
      <c r="L81" s="55">
        <f t="shared" si="21"/>
      </c>
      <c r="M81" s="57">
        <f t="shared" si="22"/>
      </c>
      <c r="N81" s="58">
        <f t="shared" si="25"/>
        <v>0</v>
      </c>
      <c r="O81" s="59">
        <f t="shared" si="28"/>
        <v>36173.91304347826</v>
      </c>
      <c r="P81" s="60">
        <f t="shared" si="29"/>
        <v>37642.10526315789</v>
      </c>
    </row>
    <row r="82" spans="1:16" ht="12.75">
      <c r="A82" s="97" t="s">
        <v>91</v>
      </c>
      <c r="B82" s="47">
        <v>7</v>
      </c>
      <c r="C82" s="48">
        <v>1</v>
      </c>
      <c r="D82" s="48">
        <v>1</v>
      </c>
      <c r="E82" s="68">
        <v>12.25</v>
      </c>
      <c r="F82" s="51">
        <v>6</v>
      </c>
      <c r="G82" s="52">
        <v>10</v>
      </c>
      <c r="H82" s="52">
        <v>10</v>
      </c>
      <c r="I82" s="83">
        <v>122.5</v>
      </c>
      <c r="J82" s="55">
        <f t="shared" si="19"/>
        <v>0</v>
      </c>
      <c r="K82" s="56">
        <f t="shared" si="20"/>
        <v>-91.83673469387755</v>
      </c>
      <c r="L82" s="55">
        <f t="shared" si="21"/>
        <v>0</v>
      </c>
      <c r="M82" s="57">
        <f t="shared" si="22"/>
        <v>-91.83673469387755</v>
      </c>
      <c r="N82" s="58">
        <f t="shared" si="25"/>
        <v>10000</v>
      </c>
      <c r="O82" s="59">
        <f t="shared" si="28"/>
        <v>10000</v>
      </c>
      <c r="P82" s="60">
        <f t="shared" si="29"/>
        <v>10000</v>
      </c>
    </row>
    <row r="83" spans="1:16" ht="12.75">
      <c r="A83" s="97" t="s">
        <v>92</v>
      </c>
      <c r="B83" s="47">
        <v>7</v>
      </c>
      <c r="C83" s="48">
        <v>7</v>
      </c>
      <c r="D83" s="48">
        <v>7</v>
      </c>
      <c r="E83" s="68">
        <v>1.0075</v>
      </c>
      <c r="F83" s="51">
        <v>5</v>
      </c>
      <c r="G83" s="52">
        <v>127</v>
      </c>
      <c r="H83" s="52">
        <v>127</v>
      </c>
      <c r="I83" s="83">
        <v>18.2575</v>
      </c>
      <c r="J83" s="55">
        <f t="shared" si="19"/>
        <v>0</v>
      </c>
      <c r="K83" s="56">
        <f t="shared" si="20"/>
        <v>594.789081885856</v>
      </c>
      <c r="L83" s="55">
        <f t="shared" si="21"/>
        <v>0</v>
      </c>
      <c r="M83" s="57">
        <f t="shared" si="22"/>
        <v>595.6045460769546</v>
      </c>
      <c r="N83" s="58">
        <f t="shared" si="25"/>
        <v>18142.85714285714</v>
      </c>
      <c r="O83" s="59">
        <f t="shared" si="28"/>
        <v>18142.85714285714</v>
      </c>
      <c r="P83" s="60"/>
    </row>
    <row r="84" spans="1:16" ht="12.75">
      <c r="A84" s="61" t="s">
        <v>93</v>
      </c>
      <c r="B84" s="47">
        <v>5</v>
      </c>
      <c r="C84" s="48">
        <v>1333</v>
      </c>
      <c r="D84" s="48">
        <v>1333</v>
      </c>
      <c r="E84" s="68">
        <v>1581.5</v>
      </c>
      <c r="F84" s="51">
        <v>5</v>
      </c>
      <c r="G84" s="52">
        <v>26172</v>
      </c>
      <c r="H84" s="52">
        <v>26172</v>
      </c>
      <c r="I84" s="83">
        <v>33610.75</v>
      </c>
      <c r="J84" s="55">
        <f t="shared" si="19"/>
        <v>0</v>
      </c>
      <c r="K84" s="56">
        <f t="shared" si="20"/>
        <v>-15.71293076193487</v>
      </c>
      <c r="L84" s="55">
        <f t="shared" si="21"/>
        <v>0</v>
      </c>
      <c r="M84" s="57">
        <f t="shared" si="22"/>
        <v>-22.132055964237622</v>
      </c>
      <c r="N84" s="58">
        <f t="shared" si="25"/>
        <v>19633.90847711928</v>
      </c>
      <c r="O84" s="59">
        <f t="shared" si="28"/>
        <v>19633.90847711928</v>
      </c>
      <c r="P84" s="60">
        <f>(I84/E84)*1000</f>
        <v>21252.450205501107</v>
      </c>
    </row>
    <row r="85" spans="1:16" ht="12.75">
      <c r="A85" s="61" t="s">
        <v>94</v>
      </c>
      <c r="B85" s="47">
        <v>6</v>
      </c>
      <c r="C85" s="48">
        <v>107</v>
      </c>
      <c r="D85" s="48">
        <v>107</v>
      </c>
      <c r="E85" s="68">
        <v>163.25</v>
      </c>
      <c r="F85" s="51">
        <v>6</v>
      </c>
      <c r="G85" s="52">
        <v>1624</v>
      </c>
      <c r="H85" s="52">
        <v>1624</v>
      </c>
      <c r="I85" s="83">
        <v>2608</v>
      </c>
      <c r="J85" s="55">
        <f t="shared" si="19"/>
        <v>0</v>
      </c>
      <c r="K85" s="56">
        <f t="shared" si="20"/>
        <v>-34.4563552833078</v>
      </c>
      <c r="L85" s="55">
        <f t="shared" si="21"/>
        <v>0</v>
      </c>
      <c r="M85" s="57">
        <f t="shared" si="22"/>
        <v>-37.73006134969326</v>
      </c>
      <c r="N85" s="58">
        <f t="shared" si="25"/>
        <v>15177.570093457945</v>
      </c>
      <c r="O85" s="59">
        <f t="shared" si="28"/>
        <v>15177.570093457945</v>
      </c>
      <c r="P85" s="60">
        <f>(I85/E85)*1000</f>
        <v>15975.497702909648</v>
      </c>
    </row>
    <row r="86" spans="1:16" ht="12.75">
      <c r="A86" s="61" t="s">
        <v>95</v>
      </c>
      <c r="B86" s="47">
        <v>6</v>
      </c>
      <c r="C86" s="48">
        <v>406</v>
      </c>
      <c r="D86" s="48">
        <v>406</v>
      </c>
      <c r="E86" s="68">
        <v>328.25</v>
      </c>
      <c r="F86" s="51">
        <v>6</v>
      </c>
      <c r="G86" s="52">
        <v>4486</v>
      </c>
      <c r="H86" s="52">
        <v>4486</v>
      </c>
      <c r="I86" s="83">
        <v>3895.25</v>
      </c>
      <c r="J86" s="55">
        <f t="shared" si="19"/>
        <v>0</v>
      </c>
      <c r="K86" s="56">
        <f t="shared" si="20"/>
        <v>23.68621477532369</v>
      </c>
      <c r="L86" s="55">
        <f t="shared" si="21"/>
        <v>0</v>
      </c>
      <c r="M86" s="57">
        <f t="shared" si="22"/>
        <v>15.16590719466015</v>
      </c>
      <c r="N86" s="58">
        <f t="shared" si="25"/>
        <v>11049.261083743842</v>
      </c>
      <c r="O86" s="59">
        <f t="shared" si="28"/>
        <v>11049.261083743842</v>
      </c>
      <c r="P86" s="60">
        <f>(I86/E86)*1000</f>
        <v>11866.717440974866</v>
      </c>
    </row>
    <row r="87" spans="1:16" ht="12.75">
      <c r="A87" s="61" t="s">
        <v>96</v>
      </c>
      <c r="B87" s="47"/>
      <c r="C87" s="48"/>
      <c r="D87" s="48">
        <v>4</v>
      </c>
      <c r="E87" s="68">
        <v>1.75</v>
      </c>
      <c r="F87" s="51"/>
      <c r="G87" s="52"/>
      <c r="H87" s="52">
        <v>800</v>
      </c>
      <c r="I87" s="83">
        <v>437.5</v>
      </c>
      <c r="J87" s="55">
        <f t="shared" si="19"/>
      </c>
      <c r="K87" s="56">
        <f t="shared" si="20"/>
      </c>
      <c r="L87" s="55">
        <f t="shared" si="21"/>
      </c>
      <c r="M87" s="57">
        <f t="shared" si="22"/>
      </c>
      <c r="N87" s="58"/>
      <c r="O87" s="59">
        <f t="shared" si="28"/>
        <v>200000</v>
      </c>
      <c r="P87" s="60">
        <f>(I87/E87)*1000</f>
        <v>250000</v>
      </c>
    </row>
    <row r="88" spans="1:16" ht="12.75">
      <c r="A88" s="61" t="s">
        <v>97</v>
      </c>
      <c r="B88" s="47"/>
      <c r="C88" s="48"/>
      <c r="D88" s="48">
        <v>9</v>
      </c>
      <c r="E88" s="68">
        <v>6.25</v>
      </c>
      <c r="F88" s="51"/>
      <c r="G88" s="52"/>
      <c r="H88" s="52">
        <v>378</v>
      </c>
      <c r="I88" s="83">
        <v>265.25</v>
      </c>
      <c r="J88" s="55">
        <f t="shared" si="19"/>
      </c>
      <c r="K88" s="56">
        <f t="shared" si="20"/>
      </c>
      <c r="L88" s="55">
        <f t="shared" si="21"/>
      </c>
      <c r="M88" s="57">
        <f t="shared" si="22"/>
      </c>
      <c r="N88" s="58"/>
      <c r="O88" s="59">
        <f t="shared" si="28"/>
        <v>42000</v>
      </c>
      <c r="P88" s="60">
        <f>(I88/E88)*1000</f>
        <v>42440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19</v>
      </c>
      <c r="D90" s="48">
        <v>19</v>
      </c>
      <c r="E90" s="68">
        <v>20.75</v>
      </c>
      <c r="F90" s="51">
        <v>7</v>
      </c>
      <c r="G90" s="98">
        <v>1873</v>
      </c>
      <c r="H90" s="98">
        <f>1873*12</f>
        <v>22476</v>
      </c>
      <c r="I90" s="83">
        <v>23721</v>
      </c>
      <c r="J90" s="55">
        <f>IF(OR(D90=0,C90=0),"",C90/D90*100-100)</f>
        <v>0</v>
      </c>
      <c r="K90" s="56">
        <f>IF(OR(E90=0,C90=0),"",C90/E90*100-100)</f>
        <v>-8.433734939759034</v>
      </c>
      <c r="L90" s="55">
        <f>IF(OR(H90=0,G90=0),"",G90/H90*100-100)</f>
        <v>-91.66666666666667</v>
      </c>
      <c r="M90" s="57">
        <f>IF(OR(I90=0,G90=0),"",G90/I90*100-100)</f>
        <v>-92.10404283124657</v>
      </c>
      <c r="N90" s="58">
        <f aca="true" t="shared" si="30" ref="N90:P91">(G90/C90)*1000</f>
        <v>98578.94736842105</v>
      </c>
      <c r="O90" s="59">
        <f t="shared" si="30"/>
        <v>1182947.3684210528</v>
      </c>
      <c r="P90" s="60">
        <f t="shared" si="30"/>
        <v>1143180.7228915663</v>
      </c>
    </row>
    <row r="91" spans="1:16" ht="12.75">
      <c r="A91" s="61" t="s">
        <v>100</v>
      </c>
      <c r="B91" s="47">
        <v>3</v>
      </c>
      <c r="C91" s="99">
        <v>35</v>
      </c>
      <c r="D91" s="99">
        <v>35</v>
      </c>
      <c r="E91" s="68">
        <v>50.5</v>
      </c>
      <c r="F91" s="51">
        <v>4</v>
      </c>
      <c r="G91" s="98">
        <v>9018</v>
      </c>
      <c r="H91" s="98">
        <v>9018</v>
      </c>
      <c r="I91" s="83">
        <v>10687</v>
      </c>
      <c r="J91" s="55">
        <f>IF(OR(D91=0,C91=0),"",C91/D91*100-100)</f>
        <v>0</v>
      </c>
      <c r="K91" s="56">
        <f>IF(OR(E91=0,C91=0),"",C91/E91*100-100)</f>
        <v>-30.693069306930695</v>
      </c>
      <c r="L91" s="55">
        <f>IF(OR(H91=0,G91=0),"",G91/H91*100-100)</f>
        <v>0</v>
      </c>
      <c r="M91" s="57">
        <f>IF(OR(I91=0,G91=0),"",G91/I91*100-100)</f>
        <v>-15.617104893796196</v>
      </c>
      <c r="N91" s="59">
        <f t="shared" si="30"/>
        <v>257657.14285714284</v>
      </c>
      <c r="O91" s="59">
        <f t="shared" si="30"/>
        <v>257657.14285714284</v>
      </c>
      <c r="P91" s="60">
        <f t="shared" si="30"/>
        <v>211623.76237623763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885.25</v>
      </c>
      <c r="F93" s="51"/>
      <c r="G93" s="52"/>
      <c r="H93" s="52">
        <v>15834</v>
      </c>
      <c r="I93" s="100">
        <v>12781.25</v>
      </c>
      <c r="J93" s="55">
        <f aca="true" t="shared" si="31" ref="J93:J99">IF(OR(D93=0,C93=0),"",C93/D93*100-100)</f>
      </c>
      <c r="K93" s="56">
        <f aca="true" t="shared" si="32" ref="K93:K99">IF(OR(E93=0,C93=0),"",C93/E93*100-100)</f>
      </c>
      <c r="L93" s="55">
        <f aca="true" t="shared" si="33" ref="L93:L99">IF(OR(H93=0,G93=0),"",G93/H93*100-100)</f>
      </c>
      <c r="M93" s="57">
        <f aca="true" t="shared" si="34" ref="M93:M99">IF(OR(I93=0,G93=0),"",G93/I93*100-100)</f>
      </c>
      <c r="N93" s="58"/>
      <c r="O93" s="59"/>
      <c r="P93" s="60">
        <f>(I93/E93)*1000</f>
        <v>14438.011861056199</v>
      </c>
    </row>
    <row r="94" spans="1:16" ht="12.75">
      <c r="A94" s="17" t="s">
        <v>103</v>
      </c>
      <c r="B94" s="47"/>
      <c r="C94" s="48"/>
      <c r="D94" s="48"/>
      <c r="E94" s="68">
        <f>SUM(E95:E97)</f>
        <v>14.7575</v>
      </c>
      <c r="F94" s="51"/>
      <c r="G94" s="101"/>
      <c r="H94" s="101">
        <f>SUM(H95:H97)</f>
        <v>287.01</v>
      </c>
      <c r="I94" s="84">
        <f>SUM(I95:I97)</f>
        <v>163.26</v>
      </c>
      <c r="J94" s="55">
        <f t="shared" si="31"/>
      </c>
      <c r="K94" s="56">
        <f t="shared" si="32"/>
      </c>
      <c r="L94" s="55">
        <f t="shared" si="33"/>
      </c>
      <c r="M94" s="57">
        <f t="shared" si="34"/>
      </c>
      <c r="N94" s="58"/>
      <c r="O94" s="59"/>
      <c r="P94" s="60">
        <f>(I94/E94)*1000</f>
        <v>11062.849398610875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/>
      <c r="G95" s="52"/>
      <c r="H95" s="52">
        <v>0.01</v>
      </c>
      <c r="I95" s="100">
        <v>0.01</v>
      </c>
      <c r="J95" s="55">
        <f t="shared" si="31"/>
      </c>
      <c r="K95" s="56">
        <f t="shared" si="32"/>
      </c>
      <c r="L95" s="55">
        <f t="shared" si="33"/>
      </c>
      <c r="M95" s="57">
        <f t="shared" si="34"/>
      </c>
      <c r="N95" s="58"/>
      <c r="O95" s="59"/>
      <c r="P95" s="60"/>
    </row>
    <row r="96" spans="1:16" ht="12.75">
      <c r="A96" s="61" t="s">
        <v>105</v>
      </c>
      <c r="B96" s="47"/>
      <c r="C96" s="48"/>
      <c r="D96" s="48"/>
      <c r="E96" s="68">
        <v>12.25</v>
      </c>
      <c r="F96" s="51"/>
      <c r="G96" s="52"/>
      <c r="H96" s="52">
        <v>232</v>
      </c>
      <c r="I96" s="100">
        <v>132</v>
      </c>
      <c r="J96" s="55">
        <f t="shared" si="31"/>
      </c>
      <c r="K96" s="56">
        <f t="shared" si="32"/>
      </c>
      <c r="L96" s="55">
        <f t="shared" si="33"/>
      </c>
      <c r="M96" s="57">
        <f t="shared" si="34"/>
      </c>
      <c r="N96" s="58"/>
      <c r="O96" s="59"/>
      <c r="P96" s="60"/>
    </row>
    <row r="97" spans="1:16" ht="12.75">
      <c r="A97" s="61" t="s">
        <v>106</v>
      </c>
      <c r="B97" s="47"/>
      <c r="C97" s="48"/>
      <c r="D97" s="48"/>
      <c r="E97" s="68">
        <v>2.5</v>
      </c>
      <c r="F97" s="51"/>
      <c r="G97" s="52"/>
      <c r="H97" s="52">
        <v>55</v>
      </c>
      <c r="I97" s="100">
        <v>31.25</v>
      </c>
      <c r="J97" s="55">
        <f t="shared" si="31"/>
      </c>
      <c r="K97" s="56">
        <f t="shared" si="32"/>
      </c>
      <c r="L97" s="55">
        <f t="shared" si="33"/>
      </c>
      <c r="M97" s="57">
        <f t="shared" si="34"/>
      </c>
      <c r="N97" s="58"/>
      <c r="O97" s="59"/>
      <c r="P97" s="60">
        <f>(I97/E97)*1000</f>
        <v>12500</v>
      </c>
    </row>
    <row r="98" spans="1:16" ht="12.75">
      <c r="A98" s="61" t="s">
        <v>107</v>
      </c>
      <c r="B98" s="47"/>
      <c r="C98" s="48"/>
      <c r="D98" s="48"/>
      <c r="E98" s="68">
        <v>99.75</v>
      </c>
      <c r="F98" s="51"/>
      <c r="G98" s="52"/>
      <c r="H98" s="52">
        <v>1702</v>
      </c>
      <c r="I98" s="100">
        <v>780.5</v>
      </c>
      <c r="J98" s="55">
        <f t="shared" si="31"/>
      </c>
      <c r="K98" s="56">
        <f t="shared" si="32"/>
      </c>
      <c r="L98" s="55">
        <f t="shared" si="33"/>
      </c>
      <c r="M98" s="57">
        <f t="shared" si="34"/>
      </c>
      <c r="N98" s="58"/>
      <c r="O98" s="59"/>
      <c r="P98" s="60">
        <f>(I98/E98)*1000</f>
        <v>7824.561403508772</v>
      </c>
    </row>
    <row r="99" spans="1:16" ht="12.75">
      <c r="A99" s="61" t="s">
        <v>108</v>
      </c>
      <c r="B99" s="47"/>
      <c r="C99" s="48"/>
      <c r="D99" s="48"/>
      <c r="E99" s="68">
        <v>0.7525</v>
      </c>
      <c r="F99" s="51"/>
      <c r="G99" s="52"/>
      <c r="H99" s="52">
        <v>66</v>
      </c>
      <c r="I99" s="100">
        <v>14.502500000000001</v>
      </c>
      <c r="J99" s="55">
        <f t="shared" si="31"/>
      </c>
      <c r="K99" s="56">
        <f t="shared" si="32"/>
      </c>
      <c r="L99" s="55">
        <f t="shared" si="33"/>
      </c>
      <c r="M99" s="57">
        <f t="shared" si="34"/>
      </c>
      <c r="N99" s="58"/>
      <c r="O99" s="59"/>
      <c r="P99" s="60"/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314.5</v>
      </c>
      <c r="F101" s="51">
        <v>7</v>
      </c>
      <c r="G101" s="52">
        <v>6079</v>
      </c>
      <c r="H101" s="52">
        <v>6099</v>
      </c>
      <c r="I101" s="83">
        <v>5335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-0.3279226102639825</v>
      </c>
      <c r="M101" s="57">
        <f>IF(OR(I101=0,G101=0),"",G101/I101*100-100)</f>
        <v>13.94564198687911</v>
      </c>
      <c r="N101" s="58"/>
      <c r="O101" s="59"/>
      <c r="P101" s="60">
        <f aca="true" t="shared" si="35" ref="P101:P119">(I101/E101)*1000</f>
        <v>16963.434022257552</v>
      </c>
    </row>
    <row r="102" spans="1:16" ht="12.75">
      <c r="A102" s="61" t="s">
        <v>111</v>
      </c>
      <c r="B102" s="47"/>
      <c r="C102" s="48"/>
      <c r="D102" s="48"/>
      <c r="E102" s="68">
        <v>321.5</v>
      </c>
      <c r="F102" s="51">
        <v>7</v>
      </c>
      <c r="G102" s="52">
        <v>5260</v>
      </c>
      <c r="H102" s="52">
        <v>5300</v>
      </c>
      <c r="I102" s="83">
        <v>5026.5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-0.7547169811320771</v>
      </c>
      <c r="M102" s="57">
        <f>IF(OR(I102=0,G102=0),"",G102/I102*100-100)</f>
        <v>4.64537948870985</v>
      </c>
      <c r="N102" s="58"/>
      <c r="O102" s="59"/>
      <c r="P102" s="60">
        <f t="shared" si="35"/>
        <v>15634.525660964231</v>
      </c>
    </row>
    <row r="103" spans="1:16" ht="12.75">
      <c r="A103" s="61" t="s">
        <v>112</v>
      </c>
      <c r="B103" s="47"/>
      <c r="C103" s="48"/>
      <c r="D103" s="48"/>
      <c r="E103" s="68">
        <v>816</v>
      </c>
      <c r="F103" s="51">
        <v>6</v>
      </c>
      <c r="G103" s="52">
        <v>10669</v>
      </c>
      <c r="H103" s="52">
        <v>10689</v>
      </c>
      <c r="I103" s="83">
        <v>9820.75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-0.18710824211805743</v>
      </c>
      <c r="M103" s="57">
        <f>IF(OR(I103=0,G103=0),"",G103/I103*100-100)</f>
        <v>8.63732403329685</v>
      </c>
      <c r="N103" s="58"/>
      <c r="O103" s="59"/>
      <c r="P103" s="60">
        <f t="shared" si="35"/>
        <v>12035.232843137255</v>
      </c>
    </row>
    <row r="104" spans="1:16" ht="12.75">
      <c r="A104" s="61" t="s">
        <v>113</v>
      </c>
      <c r="B104" s="47"/>
      <c r="C104" s="48"/>
      <c r="D104" s="48"/>
      <c r="E104" s="68">
        <v>39.75</v>
      </c>
      <c r="F104" s="51">
        <v>7</v>
      </c>
      <c r="G104" s="52">
        <v>441</v>
      </c>
      <c r="H104" s="52">
        <v>538</v>
      </c>
      <c r="I104" s="83">
        <v>295.25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-18.029739776951672</v>
      </c>
      <c r="M104" s="57">
        <f>IF(OR(I104=0,G104=0),"",G104/I104*100-100)</f>
        <v>49.3649449618967</v>
      </c>
      <c r="N104" s="58"/>
      <c r="O104" s="59"/>
      <c r="P104" s="60">
        <f t="shared" si="35"/>
        <v>7427.672955974843</v>
      </c>
    </row>
    <row r="105" spans="1:16" ht="12.75">
      <c r="A105" s="61" t="s">
        <v>114</v>
      </c>
      <c r="B105" s="47"/>
      <c r="C105" s="48"/>
      <c r="D105" s="48"/>
      <c r="E105" s="68">
        <v>676.5</v>
      </c>
      <c r="F105" s="51">
        <v>6</v>
      </c>
      <c r="G105" s="52">
        <v>3566</v>
      </c>
      <c r="H105" s="52">
        <v>3578</v>
      </c>
      <c r="I105" s="83">
        <v>3340.25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  <v>-0.33538289547233546</v>
      </c>
      <c r="M105" s="57">
        <f>IF(OR(I105=0,G105=0),"",G105/I105*100-100)</f>
        <v>6.758476161963927</v>
      </c>
      <c r="N105" s="58"/>
      <c r="O105" s="59"/>
      <c r="P105" s="60">
        <f t="shared" si="35"/>
        <v>4937.546193643755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803.75</v>
      </c>
      <c r="F106" s="51">
        <v>6</v>
      </c>
      <c r="G106" s="52">
        <f>IF(OR(G107=0,G108=0),"",SUM(G107:G108))</f>
        <v>11486</v>
      </c>
      <c r="H106" s="53">
        <f>IF(OR(H107=0,H108=0),"",SUM(H107:H108))</f>
        <v>11581</v>
      </c>
      <c r="I106" s="87">
        <f>IF(OR(I107=0,I108=0),"",SUM(I107:I108))</f>
        <v>11176.75</v>
      </c>
      <c r="J106" s="55"/>
      <c r="K106" s="56"/>
      <c r="L106" s="55"/>
      <c r="M106" s="55">
        <f>IF(OR(I106=0,H106=0),"",H106/I106*100-100)</f>
        <v>3.6168832621289653</v>
      </c>
      <c r="N106" s="58"/>
      <c r="O106" s="59"/>
      <c r="P106" s="60">
        <f t="shared" si="35"/>
        <v>13905.754276827372</v>
      </c>
    </row>
    <row r="107" spans="1:16" ht="12.75">
      <c r="A107" s="61" t="s">
        <v>116</v>
      </c>
      <c r="B107" s="47"/>
      <c r="C107" s="48"/>
      <c r="D107" s="48"/>
      <c r="E107" s="68">
        <v>790.25</v>
      </c>
      <c r="F107" s="51">
        <v>7</v>
      </c>
      <c r="G107" s="52">
        <v>11364</v>
      </c>
      <c r="H107" s="52">
        <v>11459</v>
      </c>
      <c r="I107" s="83">
        <v>11070.5</v>
      </c>
      <c r="J107" s="55">
        <f aca="true" t="shared" si="36" ref="J107:J119">IF(OR(D107=0,C107=0),"",C107/D107*100-100)</f>
      </c>
      <c r="K107" s="56">
        <f aca="true" t="shared" si="37" ref="K107:K119">IF(OR(E107=0,C107=0),"",C107/E107*100-100)</f>
      </c>
      <c r="L107" s="55">
        <f aca="true" t="shared" si="38" ref="L107:L117">IF(OR(H107=0,G107=0),"",G107/H107*100-100)</f>
        <v>-0.8290426738807923</v>
      </c>
      <c r="M107" s="57">
        <f aca="true" t="shared" si="39" ref="M107:M119">IF(OR(I107=0,G107=0),"",G107/I107*100-100)</f>
        <v>2.6511900998148263</v>
      </c>
      <c r="N107" s="58"/>
      <c r="O107" s="59"/>
      <c r="P107" s="60">
        <f t="shared" si="35"/>
        <v>14008.857956342928</v>
      </c>
    </row>
    <row r="108" spans="1:16" ht="12.75">
      <c r="A108" s="61" t="s">
        <v>117</v>
      </c>
      <c r="B108" s="47"/>
      <c r="C108" s="48"/>
      <c r="D108" s="48"/>
      <c r="E108" s="68">
        <v>13.5</v>
      </c>
      <c r="F108" s="51">
        <v>6</v>
      </c>
      <c r="G108" s="52">
        <v>122</v>
      </c>
      <c r="H108" s="52">
        <v>122</v>
      </c>
      <c r="I108" s="83">
        <v>106.25</v>
      </c>
      <c r="J108" s="55">
        <f t="shared" si="36"/>
      </c>
      <c r="K108" s="56">
        <f t="shared" si="37"/>
      </c>
      <c r="L108" s="55">
        <f t="shared" si="38"/>
        <v>0</v>
      </c>
      <c r="M108" s="57">
        <f t="shared" si="39"/>
        <v>14.823529411764696</v>
      </c>
      <c r="N108" s="58"/>
      <c r="O108" s="59"/>
      <c r="P108" s="60">
        <f t="shared" si="35"/>
        <v>7870.37037037037</v>
      </c>
    </row>
    <row r="109" spans="1:16" ht="12.75">
      <c r="A109" s="61" t="s">
        <v>118</v>
      </c>
      <c r="B109" s="47"/>
      <c r="C109" s="48"/>
      <c r="D109" s="48"/>
      <c r="E109" s="68">
        <v>88.75</v>
      </c>
      <c r="F109" s="51">
        <v>6</v>
      </c>
      <c r="G109" s="52">
        <v>1319</v>
      </c>
      <c r="H109" s="52">
        <v>1472</v>
      </c>
      <c r="I109" s="83">
        <v>1295.75</v>
      </c>
      <c r="J109" s="55">
        <f t="shared" si="36"/>
      </c>
      <c r="K109" s="56">
        <f t="shared" si="37"/>
      </c>
      <c r="L109" s="55">
        <f t="shared" si="38"/>
        <v>-10.394021739130437</v>
      </c>
      <c r="M109" s="57">
        <f t="shared" si="39"/>
        <v>1.7943276094925693</v>
      </c>
      <c r="N109" s="58"/>
      <c r="O109" s="59"/>
      <c r="P109" s="60">
        <f t="shared" si="35"/>
        <v>14600</v>
      </c>
    </row>
    <row r="110" spans="1:16" ht="12.75">
      <c r="A110" s="61" t="s">
        <v>119</v>
      </c>
      <c r="B110" s="47"/>
      <c r="C110" s="48"/>
      <c r="D110" s="48"/>
      <c r="E110" s="68">
        <v>1444.75</v>
      </c>
      <c r="F110" s="51">
        <v>6</v>
      </c>
      <c r="G110" s="52">
        <v>1321</v>
      </c>
      <c r="H110" s="52">
        <v>1485</v>
      </c>
      <c r="I110" s="83">
        <v>1605.5</v>
      </c>
      <c r="J110" s="55">
        <f t="shared" si="36"/>
      </c>
      <c r="K110" s="56">
        <f t="shared" si="37"/>
      </c>
      <c r="L110" s="55">
        <f t="shared" si="38"/>
        <v>-11.043771043771045</v>
      </c>
      <c r="M110" s="57">
        <f t="shared" si="39"/>
        <v>-17.72033634381812</v>
      </c>
      <c r="N110" s="58"/>
      <c r="O110" s="59"/>
      <c r="P110" s="60">
        <f t="shared" si="35"/>
        <v>1111.2649247274614</v>
      </c>
    </row>
    <row r="111" spans="1:16" ht="12.75">
      <c r="A111" s="61" t="s">
        <v>120</v>
      </c>
      <c r="B111" s="47"/>
      <c r="C111" s="48"/>
      <c r="D111" s="48"/>
      <c r="E111" s="68">
        <v>2897.75</v>
      </c>
      <c r="F111" s="51"/>
      <c r="G111" s="52"/>
      <c r="H111" s="52">
        <v>42051</v>
      </c>
      <c r="I111" s="83">
        <v>42041.5</v>
      </c>
      <c r="J111" s="55">
        <f t="shared" si="36"/>
      </c>
      <c r="K111" s="56">
        <f t="shared" si="37"/>
      </c>
      <c r="L111" s="55">
        <f t="shared" si="38"/>
      </c>
      <c r="M111" s="57">
        <f t="shared" si="39"/>
      </c>
      <c r="N111" s="58"/>
      <c r="O111" s="59"/>
      <c r="P111" s="60">
        <f t="shared" si="35"/>
        <v>14508.325424898627</v>
      </c>
    </row>
    <row r="112" spans="1:16" ht="12.75">
      <c r="A112" s="61" t="s">
        <v>121</v>
      </c>
      <c r="B112" s="47"/>
      <c r="C112" s="48"/>
      <c r="D112" s="48"/>
      <c r="E112" s="68">
        <v>2609.5</v>
      </c>
      <c r="F112" s="51">
        <v>3</v>
      </c>
      <c r="G112" s="52">
        <v>30351</v>
      </c>
      <c r="H112" s="52">
        <v>30352</v>
      </c>
      <c r="I112" s="83">
        <v>22988</v>
      </c>
      <c r="J112" s="55">
        <f t="shared" si="36"/>
      </c>
      <c r="K112" s="56">
        <f t="shared" si="37"/>
      </c>
      <c r="L112" s="55">
        <f t="shared" si="38"/>
        <v>-0.0032946758039003043</v>
      </c>
      <c r="M112" s="57">
        <f t="shared" si="39"/>
        <v>32.029754654602414</v>
      </c>
      <c r="N112" s="58"/>
      <c r="O112" s="59"/>
      <c r="P112" s="60">
        <f t="shared" si="35"/>
        <v>8809.35045027783</v>
      </c>
    </row>
    <row r="113" spans="1:16" ht="12.75">
      <c r="A113" s="61" t="s">
        <v>122</v>
      </c>
      <c r="B113" s="47"/>
      <c r="C113" s="48"/>
      <c r="D113" s="48"/>
      <c r="E113" s="68">
        <v>2</v>
      </c>
      <c r="F113" s="51">
        <v>5</v>
      </c>
      <c r="G113" s="52">
        <v>15</v>
      </c>
      <c r="H113" s="52">
        <v>15</v>
      </c>
      <c r="I113" s="83">
        <v>16.5</v>
      </c>
      <c r="J113" s="55">
        <f t="shared" si="36"/>
      </c>
      <c r="K113" s="56">
        <f t="shared" si="37"/>
      </c>
      <c r="L113" s="55">
        <f t="shared" si="38"/>
        <v>0</v>
      </c>
      <c r="M113" s="57">
        <f t="shared" si="39"/>
        <v>-9.090909090909093</v>
      </c>
      <c r="N113" s="58"/>
      <c r="O113" s="59"/>
      <c r="P113" s="60">
        <f t="shared" si="35"/>
        <v>8250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6"/>
      </c>
      <c r="K114" s="56">
        <f t="shared" si="37"/>
      </c>
      <c r="L114" s="55">
        <f t="shared" si="38"/>
      </c>
      <c r="M114" s="57">
        <f t="shared" si="39"/>
      </c>
      <c r="N114" s="58"/>
      <c r="O114" s="59"/>
      <c r="P114" s="60">
        <f t="shared" si="35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75702.5</v>
      </c>
      <c r="F115" s="51">
        <v>7</v>
      </c>
      <c r="G115" s="52">
        <v>20833</v>
      </c>
      <c r="H115" s="52">
        <v>22359</v>
      </c>
      <c r="I115" s="83">
        <v>23402</v>
      </c>
      <c r="J115" s="55">
        <f t="shared" si="36"/>
      </c>
      <c r="K115" s="56">
        <f t="shared" si="37"/>
      </c>
      <c r="L115" s="55">
        <f t="shared" si="38"/>
        <v>-6.82499217317411</v>
      </c>
      <c r="M115" s="57">
        <f t="shared" si="39"/>
        <v>-10.97769421416973</v>
      </c>
      <c r="N115" s="58"/>
      <c r="O115" s="59"/>
      <c r="P115" s="60">
        <f t="shared" si="35"/>
        <v>309.1311383375714</v>
      </c>
    </row>
    <row r="116" spans="1:16" ht="12.75">
      <c r="A116" s="61" t="s">
        <v>125</v>
      </c>
      <c r="B116" s="47"/>
      <c r="C116" s="48"/>
      <c r="D116" s="48"/>
      <c r="E116" s="68">
        <v>818.75</v>
      </c>
      <c r="F116" s="51"/>
      <c r="G116" s="52"/>
      <c r="H116" s="52">
        <v>1145</v>
      </c>
      <c r="I116" s="83">
        <v>1138.5</v>
      </c>
      <c r="J116" s="55">
        <f t="shared" si="36"/>
      </c>
      <c r="K116" s="56">
        <f t="shared" si="37"/>
      </c>
      <c r="L116" s="55">
        <f t="shared" si="38"/>
      </c>
      <c r="M116" s="57">
        <f t="shared" si="39"/>
      </c>
      <c r="N116" s="58"/>
      <c r="O116" s="59"/>
      <c r="P116" s="60">
        <f t="shared" si="35"/>
        <v>1390.534351145038</v>
      </c>
    </row>
    <row r="117" spans="1:16" ht="12.75">
      <c r="A117" s="61" t="s">
        <v>126</v>
      </c>
      <c r="B117" s="47"/>
      <c r="C117" s="48"/>
      <c r="D117" s="48"/>
      <c r="E117" s="68">
        <v>122.25</v>
      </c>
      <c r="F117" s="51"/>
      <c r="G117" s="52"/>
      <c r="H117" s="52">
        <v>540</v>
      </c>
      <c r="I117" s="83">
        <v>827</v>
      </c>
      <c r="J117" s="55">
        <f t="shared" si="36"/>
      </c>
      <c r="K117" s="56">
        <f t="shared" si="37"/>
      </c>
      <c r="L117" s="55">
        <f t="shared" si="38"/>
      </c>
      <c r="M117" s="57">
        <f t="shared" si="39"/>
      </c>
      <c r="N117" s="58"/>
      <c r="O117" s="59"/>
      <c r="P117" s="60">
        <f t="shared" si="35"/>
        <v>6764.826175869121</v>
      </c>
    </row>
    <row r="118" spans="1:16" ht="12.75">
      <c r="A118" s="61" t="s">
        <v>127</v>
      </c>
      <c r="B118" s="47"/>
      <c r="C118" s="48"/>
      <c r="D118" s="48"/>
      <c r="E118" s="68">
        <v>9.005</v>
      </c>
      <c r="F118" s="51"/>
      <c r="G118" s="52"/>
      <c r="H118" s="52">
        <v>0.01</v>
      </c>
      <c r="I118" s="83">
        <v>16.505</v>
      </c>
      <c r="J118" s="55">
        <f t="shared" si="36"/>
      </c>
      <c r="K118" s="56">
        <f t="shared" si="37"/>
      </c>
      <c r="L118" s="55"/>
      <c r="M118" s="57">
        <f t="shared" si="39"/>
      </c>
      <c r="N118" s="58"/>
      <c r="O118" s="59"/>
      <c r="P118" s="60">
        <f t="shared" si="35"/>
        <v>1832.8706274292058</v>
      </c>
    </row>
    <row r="119" spans="1:16" ht="12.75">
      <c r="A119" s="61" t="s">
        <v>128</v>
      </c>
      <c r="B119" s="47"/>
      <c r="C119" s="48"/>
      <c r="D119" s="48"/>
      <c r="E119" s="68">
        <v>16.75</v>
      </c>
      <c r="F119" s="51">
        <v>6</v>
      </c>
      <c r="G119" s="52">
        <v>104</v>
      </c>
      <c r="H119" s="52">
        <v>104</v>
      </c>
      <c r="I119" s="83">
        <v>139.75</v>
      </c>
      <c r="J119" s="55">
        <f t="shared" si="36"/>
      </c>
      <c r="K119" s="56">
        <f t="shared" si="37"/>
      </c>
      <c r="L119" s="55">
        <f>IF(OR(H119=0,G119=0),"",G119/H119*100-100)</f>
        <v>0</v>
      </c>
      <c r="M119" s="57">
        <f t="shared" si="39"/>
        <v>-25.581395348837205</v>
      </c>
      <c r="N119" s="58"/>
      <c r="O119" s="59"/>
      <c r="P119" s="60">
        <f t="shared" si="35"/>
        <v>8343.283582089553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15.25</v>
      </c>
      <c r="F121" s="51"/>
      <c r="G121" s="52"/>
      <c r="H121" s="52">
        <v>81</v>
      </c>
      <c r="I121" s="83">
        <v>22.76525</v>
      </c>
      <c r="J121" s="55">
        <f aca="true" t="shared" si="40" ref="J121:J128">IF(OR(D121=0,C121=0),"",C121/D121*100-100)</f>
      </c>
      <c r="K121" s="56">
        <f aca="true" t="shared" si="41" ref="K121:K128">IF(OR(E121=0,C121=0),"",C121/E121*100-100)</f>
      </c>
      <c r="L121" s="55">
        <f aca="true" t="shared" si="42" ref="L121:L128">IF(OR(H121=0,G121=0),"",G121/H121*100-100)</f>
      </c>
      <c r="M121" s="57">
        <f aca="true" t="shared" si="43" ref="M121:M128">IF(OR(I121=0,G121=0),"",G121/I121*100-100)</f>
      </c>
      <c r="N121" s="58"/>
      <c r="O121" s="59"/>
      <c r="P121" s="60">
        <f>(I121/E121)*1000</f>
        <v>1492.8032786885249</v>
      </c>
    </row>
    <row r="122" spans="1:16" ht="12.75">
      <c r="A122" s="61" t="s">
        <v>131</v>
      </c>
      <c r="B122" s="47"/>
      <c r="C122" s="48"/>
      <c r="D122" s="48"/>
      <c r="E122" s="68">
        <v>187533.25</v>
      </c>
      <c r="F122" s="51"/>
      <c r="G122" s="52"/>
      <c r="H122" s="52">
        <v>481882</v>
      </c>
      <c r="I122" s="83">
        <v>473670.75</v>
      </c>
      <c r="J122" s="55">
        <f t="shared" si="40"/>
      </c>
      <c r="K122" s="56">
        <f t="shared" si="41"/>
      </c>
      <c r="L122" s="55">
        <f t="shared" si="42"/>
      </c>
      <c r="M122" s="57">
        <f t="shared" si="43"/>
      </c>
      <c r="N122" s="58"/>
      <c r="O122" s="59"/>
      <c r="P122" s="60">
        <f>(I122/E122)*1000</f>
        <v>2525.796092159657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107818</v>
      </c>
      <c r="I123" s="83">
        <v>104328.5</v>
      </c>
      <c r="J123" s="55">
        <f t="shared" si="40"/>
      </c>
      <c r="K123" s="56">
        <f t="shared" si="41"/>
      </c>
      <c r="L123" s="55">
        <f t="shared" si="42"/>
      </c>
      <c r="M123" s="57">
        <f t="shared" si="43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0"/>
      </c>
      <c r="K124" s="78">
        <f t="shared" si="41"/>
      </c>
      <c r="L124" s="77">
        <f t="shared" si="42"/>
      </c>
      <c r="M124" s="79">
        <f t="shared" si="43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43</v>
      </c>
      <c r="F125" s="51">
        <v>7</v>
      </c>
      <c r="G125" s="52">
        <v>786</v>
      </c>
      <c r="H125" s="52">
        <v>638</v>
      </c>
      <c r="I125" s="83">
        <v>145.7575</v>
      </c>
      <c r="J125" s="55">
        <f t="shared" si="40"/>
      </c>
      <c r="K125" s="56">
        <f t="shared" si="41"/>
      </c>
      <c r="L125" s="55">
        <f t="shared" si="42"/>
        <v>23.197492163009414</v>
      </c>
      <c r="M125" s="57">
        <f t="shared" si="43"/>
        <v>439.2518395279832</v>
      </c>
      <c r="N125" s="58"/>
      <c r="O125" s="59"/>
      <c r="P125" s="60">
        <f>(I125/E125)*1000</f>
        <v>3389.709302325581</v>
      </c>
    </row>
    <row r="126" spans="1:16" ht="12.75">
      <c r="A126" s="61" t="s">
        <v>135</v>
      </c>
      <c r="B126" s="47"/>
      <c r="C126" s="48"/>
      <c r="D126" s="48"/>
      <c r="E126" s="68">
        <v>3482.25</v>
      </c>
      <c r="F126" s="51">
        <v>7</v>
      </c>
      <c r="G126" s="52">
        <v>5993</v>
      </c>
      <c r="H126" s="52">
        <v>5993</v>
      </c>
      <c r="I126" s="83">
        <v>9412.5</v>
      </c>
      <c r="J126" s="55">
        <f t="shared" si="40"/>
      </c>
      <c r="K126" s="56">
        <f t="shared" si="41"/>
      </c>
      <c r="L126" s="55">
        <f t="shared" si="42"/>
        <v>0</v>
      </c>
      <c r="M126" s="57">
        <f t="shared" si="43"/>
        <v>-36.32934926958832</v>
      </c>
      <c r="N126" s="58"/>
      <c r="O126" s="59"/>
      <c r="P126" s="60">
        <f>(I126/E126)*1000</f>
        <v>2702.993754038337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0.011</v>
      </c>
      <c r="J127" s="55">
        <f t="shared" si="40"/>
      </c>
      <c r="K127" s="56">
        <f t="shared" si="41"/>
      </c>
      <c r="L127" s="55">
        <f t="shared" si="42"/>
        <v>0</v>
      </c>
      <c r="M127" s="57">
        <f t="shared" si="43"/>
        <v>-9.09090909090908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28049</v>
      </c>
      <c r="I128" s="83">
        <v>56143</v>
      </c>
      <c r="J128" s="55">
        <f t="shared" si="40"/>
      </c>
      <c r="K128" s="56">
        <f t="shared" si="41"/>
      </c>
      <c r="L128" s="55">
        <f t="shared" si="42"/>
      </c>
      <c r="M128" s="57">
        <f t="shared" si="43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5</v>
      </c>
      <c r="F130" s="106">
        <v>4</v>
      </c>
      <c r="G130" s="107">
        <v>2</v>
      </c>
      <c r="H130" s="107">
        <v>1</v>
      </c>
      <c r="I130" s="108">
        <v>238.5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100</v>
      </c>
      <c r="M130" s="111">
        <f>IF(OR(I130=0,G130=0),"",G130/I130*100-100)</f>
        <v>-99.16142557651992</v>
      </c>
      <c r="N130" s="112"/>
      <c r="O130" s="113"/>
      <c r="P130" s="114">
        <f>(I130/E130)*1000</f>
        <v>47700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148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15017</v>
      </c>
      <c r="D5" s="49">
        <f>IF(OR(D6=0,D7=0),"",SUM(D6:D7))</f>
        <v>16775</v>
      </c>
      <c r="E5" s="50">
        <f>IF(OR(E6=0,E7=0),"",SUM(E6:E7))</f>
        <v>15739.75</v>
      </c>
      <c r="F5" s="51">
        <v>7</v>
      </c>
      <c r="G5" s="52">
        <f>IF(OR(G6=0,G7=0),"",SUM(G6:G7))</f>
        <v>68688</v>
      </c>
      <c r="H5" s="53">
        <f>IF(OR(H6=0,H7=0),"",SUM(H6:H7))</f>
        <v>48764</v>
      </c>
      <c r="I5" s="54">
        <f>IF(OR(I6=0,I7=0),"",SUM(I6:I7))</f>
        <v>47594</v>
      </c>
      <c r="J5" s="55">
        <f aca="true" t="shared" si="0" ref="J5:J16">IF(OR(D5=0,C5=0),"",C5/D5*100-100)</f>
        <v>-10.479880774962751</v>
      </c>
      <c r="K5" s="56">
        <f aca="true" t="shared" si="1" ref="K5:K16">IF(OR(E5=0,C5=0),"",C5/E5*100-100)</f>
        <v>-4.5918772534506616</v>
      </c>
      <c r="L5" s="55">
        <f aca="true" t="shared" si="2" ref="L5:L16">IF(OR(H5=0,G5=0),"",G5/H5*100-100)</f>
        <v>40.85801000738249</v>
      </c>
      <c r="M5" s="57">
        <f aca="true" t="shared" si="3" ref="M5:M16">IF(OR(I5=0,G5=0),"",G5/I5*100-100)</f>
        <v>44.3207126948775</v>
      </c>
      <c r="N5" s="58">
        <f aca="true" t="shared" si="4" ref="N5:N16">(G5/C5)*1000</f>
        <v>4574.016115069588</v>
      </c>
      <c r="O5" s="59">
        <f aca="true" t="shared" si="5" ref="O5:O15">(H5/D5)*1000</f>
        <v>2906.9448584202682</v>
      </c>
      <c r="P5" s="60">
        <f aca="true" t="shared" si="6" ref="P5:P16">(I5/E5)*1000</f>
        <v>3023.8091456344605</v>
      </c>
    </row>
    <row r="6" spans="1:16" ht="12.75">
      <c r="A6" s="61" t="s">
        <v>15</v>
      </c>
      <c r="B6" s="47">
        <v>7</v>
      </c>
      <c r="C6" s="48">
        <v>3903</v>
      </c>
      <c r="D6" s="49">
        <v>3730</v>
      </c>
      <c r="E6" s="62">
        <v>5318</v>
      </c>
      <c r="F6" s="51">
        <v>7</v>
      </c>
      <c r="G6" s="52">
        <v>17564</v>
      </c>
      <c r="H6" s="53">
        <v>11491</v>
      </c>
      <c r="I6" s="63">
        <v>17329.25</v>
      </c>
      <c r="J6" s="55">
        <f t="shared" si="0"/>
        <v>4.638069705093841</v>
      </c>
      <c r="K6" s="56">
        <f t="shared" si="1"/>
        <v>-26.60774727341105</v>
      </c>
      <c r="L6" s="55">
        <f t="shared" si="2"/>
        <v>52.85005656600819</v>
      </c>
      <c r="M6" s="57">
        <f t="shared" si="3"/>
        <v>1.3546460464243921</v>
      </c>
      <c r="N6" s="58">
        <f t="shared" si="4"/>
        <v>4500.128106584678</v>
      </c>
      <c r="O6" s="59">
        <f t="shared" si="5"/>
        <v>3080.6970509383377</v>
      </c>
      <c r="P6" s="60">
        <f t="shared" si="6"/>
        <v>3258.6028582173753</v>
      </c>
    </row>
    <row r="7" spans="1:16" ht="12.75">
      <c r="A7" s="64" t="s">
        <v>16</v>
      </c>
      <c r="B7" s="47">
        <v>7</v>
      </c>
      <c r="C7" s="48">
        <v>11114</v>
      </c>
      <c r="D7" s="49">
        <v>13045</v>
      </c>
      <c r="E7" s="62">
        <v>10421.75</v>
      </c>
      <c r="F7" s="51">
        <v>7</v>
      </c>
      <c r="G7" s="52">
        <v>51124</v>
      </c>
      <c r="H7" s="53">
        <v>37273</v>
      </c>
      <c r="I7" s="63">
        <v>30264.75</v>
      </c>
      <c r="J7" s="55">
        <f t="shared" si="0"/>
        <v>-14.802606362591035</v>
      </c>
      <c r="K7" s="56">
        <f t="shared" si="1"/>
        <v>6.6423585290378355</v>
      </c>
      <c r="L7" s="55">
        <f t="shared" si="2"/>
        <v>37.16094760282243</v>
      </c>
      <c r="M7" s="57">
        <f t="shared" si="3"/>
        <v>68.92259146366649</v>
      </c>
      <c r="N7" s="58">
        <f t="shared" si="4"/>
        <v>4599.964009357567</v>
      </c>
      <c r="O7" s="59">
        <f t="shared" si="5"/>
        <v>2857.2633192794174</v>
      </c>
      <c r="P7" s="60">
        <f t="shared" si="6"/>
        <v>2903.998848561902</v>
      </c>
    </row>
    <row r="8" spans="1:16" ht="12.75">
      <c r="A8" s="17" t="s">
        <v>17</v>
      </c>
      <c r="B8" s="47">
        <v>7</v>
      </c>
      <c r="C8" s="48">
        <f>IF(OR(C9=0,C10=0),"",SUM(C9:C10))</f>
        <v>1380</v>
      </c>
      <c r="D8" s="49">
        <f>IF(OR(D9=0,D10=0),"",SUM(D9:D10))</f>
        <v>1130</v>
      </c>
      <c r="E8" s="50">
        <f>IF(OR(E9=0,E10=0),"",SUM(E9:E10))</f>
        <v>1076.25</v>
      </c>
      <c r="F8" s="51">
        <v>7</v>
      </c>
      <c r="G8" s="65">
        <f>IF(OR(G9=0,G10=0),"",SUM(G9:G10))</f>
        <v>5350</v>
      </c>
      <c r="H8" s="66">
        <f>IF(OR(H9=0,H10=0),"",SUM(H9:H10))</f>
        <v>4089</v>
      </c>
      <c r="I8" s="67">
        <f>IF(OR(I9=0,I10=0),"",SUM(I9:I10))</f>
        <v>2952.75</v>
      </c>
      <c r="J8" s="55">
        <f t="shared" si="0"/>
        <v>22.12389380530972</v>
      </c>
      <c r="K8" s="56">
        <f t="shared" si="1"/>
        <v>28.222996515679426</v>
      </c>
      <c r="L8" s="55">
        <f t="shared" si="2"/>
        <v>30.838835901198337</v>
      </c>
      <c r="M8" s="57">
        <f t="shared" si="3"/>
        <v>81.18702904072475</v>
      </c>
      <c r="N8" s="58">
        <f t="shared" si="4"/>
        <v>3876.8115942028985</v>
      </c>
      <c r="O8" s="59">
        <f t="shared" si="5"/>
        <v>3618.58407079646</v>
      </c>
      <c r="P8" s="60">
        <f t="shared" si="6"/>
        <v>2743.5540069686413</v>
      </c>
    </row>
    <row r="9" spans="1:16" ht="12.75">
      <c r="A9" s="61" t="s">
        <v>18</v>
      </c>
      <c r="B9" s="47">
        <v>7</v>
      </c>
      <c r="C9" s="48">
        <v>650</v>
      </c>
      <c r="D9" s="48">
        <v>300</v>
      </c>
      <c r="E9" s="68">
        <v>183</v>
      </c>
      <c r="F9" s="51">
        <v>7</v>
      </c>
      <c r="G9" s="52">
        <v>2795</v>
      </c>
      <c r="H9" s="53">
        <v>1350</v>
      </c>
      <c r="I9" s="63">
        <v>602</v>
      </c>
      <c r="J9" s="55">
        <f t="shared" si="0"/>
        <v>116.66666666666666</v>
      </c>
      <c r="K9" s="56">
        <f t="shared" si="1"/>
        <v>255.1912568306011</v>
      </c>
      <c r="L9" s="55">
        <f t="shared" si="2"/>
        <v>107.03703703703704</v>
      </c>
      <c r="M9" s="57">
        <f t="shared" si="3"/>
        <v>364.28571428571433</v>
      </c>
      <c r="N9" s="58">
        <f t="shared" si="4"/>
        <v>4300</v>
      </c>
      <c r="O9" s="59">
        <f t="shared" si="5"/>
        <v>4500</v>
      </c>
      <c r="P9" s="60">
        <f t="shared" si="6"/>
        <v>3289.617486338798</v>
      </c>
    </row>
    <row r="10" spans="1:16" ht="12.75">
      <c r="A10" s="64" t="s">
        <v>19</v>
      </c>
      <c r="B10" s="47">
        <v>7</v>
      </c>
      <c r="C10" s="48">
        <v>730</v>
      </c>
      <c r="D10" s="48">
        <v>830</v>
      </c>
      <c r="E10" s="68">
        <v>893.25</v>
      </c>
      <c r="F10" s="51">
        <v>7</v>
      </c>
      <c r="G10" s="52">
        <v>2555</v>
      </c>
      <c r="H10" s="53">
        <v>2739</v>
      </c>
      <c r="I10" s="63">
        <v>2350.75</v>
      </c>
      <c r="J10" s="55">
        <f t="shared" si="0"/>
        <v>-12.048192771084345</v>
      </c>
      <c r="K10" s="56">
        <f t="shared" si="1"/>
        <v>-18.275958578225584</v>
      </c>
      <c r="L10" s="55">
        <f t="shared" si="2"/>
        <v>-6.717780211756121</v>
      </c>
      <c r="M10" s="57">
        <f t="shared" si="3"/>
        <v>8.688716367116882</v>
      </c>
      <c r="N10" s="58">
        <f t="shared" si="4"/>
        <v>3500</v>
      </c>
      <c r="O10" s="59">
        <f t="shared" si="5"/>
        <v>3300</v>
      </c>
      <c r="P10" s="60">
        <f t="shared" si="6"/>
        <v>2631.682059893647</v>
      </c>
    </row>
    <row r="11" spans="1:16" ht="12.75">
      <c r="A11" s="61" t="s">
        <v>20</v>
      </c>
      <c r="B11" s="47">
        <v>7</v>
      </c>
      <c r="C11" s="48">
        <v>796</v>
      </c>
      <c r="D11" s="48">
        <v>724</v>
      </c>
      <c r="E11" s="68">
        <v>1750</v>
      </c>
      <c r="F11" s="51">
        <v>7</v>
      </c>
      <c r="G11" s="52">
        <v>2229</v>
      </c>
      <c r="H11" s="53">
        <v>1520</v>
      </c>
      <c r="I11" s="63">
        <v>2927.25</v>
      </c>
      <c r="J11" s="55">
        <f t="shared" si="0"/>
        <v>9.944751381215468</v>
      </c>
      <c r="K11" s="56">
        <f t="shared" si="1"/>
        <v>-54.51428571428571</v>
      </c>
      <c r="L11" s="55">
        <f t="shared" si="2"/>
        <v>46.64473684210526</v>
      </c>
      <c r="M11" s="57">
        <f t="shared" si="3"/>
        <v>-23.853446067127848</v>
      </c>
      <c r="N11" s="58">
        <f t="shared" si="4"/>
        <v>2800.251256281407</v>
      </c>
      <c r="O11" s="59">
        <f t="shared" si="5"/>
        <v>2099.4475138121547</v>
      </c>
      <c r="P11" s="60">
        <f t="shared" si="6"/>
        <v>1672.7142857142858</v>
      </c>
    </row>
    <row r="12" spans="1:16" ht="12.75">
      <c r="A12" s="61" t="s">
        <v>21</v>
      </c>
      <c r="B12" s="47"/>
      <c r="C12" s="48">
        <v>0.01</v>
      </c>
      <c r="D12" s="48">
        <v>0.01</v>
      </c>
      <c r="E12" s="68">
        <v>59</v>
      </c>
      <c r="F12" s="51"/>
      <c r="G12" s="52">
        <v>0.01</v>
      </c>
      <c r="H12" s="53">
        <v>0.01</v>
      </c>
      <c r="I12" s="63">
        <v>73.75</v>
      </c>
      <c r="J12" s="55">
        <f t="shared" si="0"/>
        <v>0</v>
      </c>
      <c r="K12" s="56">
        <f t="shared" si="1"/>
        <v>-99.98305084745763</v>
      </c>
      <c r="L12" s="55">
        <f t="shared" si="2"/>
        <v>0</v>
      </c>
      <c r="M12" s="57">
        <f t="shared" si="3"/>
        <v>-99.9864406779661</v>
      </c>
      <c r="N12" s="58">
        <f t="shared" si="4"/>
        <v>1000</v>
      </c>
      <c r="O12" s="59">
        <f t="shared" si="5"/>
        <v>1000</v>
      </c>
      <c r="P12" s="60">
        <f t="shared" si="6"/>
        <v>1250</v>
      </c>
    </row>
    <row r="13" spans="1:16" ht="12.75">
      <c r="A13" s="64" t="s">
        <v>22</v>
      </c>
      <c r="B13" s="47">
        <v>7</v>
      </c>
      <c r="C13" s="69">
        <v>6154</v>
      </c>
      <c r="D13" s="69">
        <v>5601</v>
      </c>
      <c r="E13" s="68">
        <v>5981.5</v>
      </c>
      <c r="F13" s="51">
        <v>7</v>
      </c>
      <c r="G13" s="52">
        <v>25847</v>
      </c>
      <c r="H13" s="53">
        <v>16168</v>
      </c>
      <c r="I13" s="63">
        <v>17636.5</v>
      </c>
      <c r="J13" s="55">
        <f t="shared" si="0"/>
        <v>9.873236921978219</v>
      </c>
      <c r="K13" s="56">
        <f t="shared" si="1"/>
        <v>2.88389200033437</v>
      </c>
      <c r="L13" s="55">
        <f t="shared" si="2"/>
        <v>59.865165759524984</v>
      </c>
      <c r="M13" s="57">
        <f t="shared" si="3"/>
        <v>46.55402148952456</v>
      </c>
      <c r="N13" s="58">
        <f t="shared" si="4"/>
        <v>4200.0324991875195</v>
      </c>
      <c r="O13" s="59">
        <f t="shared" si="5"/>
        <v>2886.6273879664345</v>
      </c>
      <c r="P13" s="60">
        <f t="shared" si="6"/>
        <v>2948.507899356349</v>
      </c>
    </row>
    <row r="14" spans="1:16" ht="12.75">
      <c r="A14" s="61" t="s">
        <v>23</v>
      </c>
      <c r="B14" s="47">
        <v>7</v>
      </c>
      <c r="C14" s="48">
        <v>27</v>
      </c>
      <c r="D14" s="48">
        <v>27</v>
      </c>
      <c r="E14" s="68">
        <v>26.25</v>
      </c>
      <c r="F14" s="51">
        <v>7</v>
      </c>
      <c r="G14" s="52">
        <v>257</v>
      </c>
      <c r="H14" s="53">
        <v>246</v>
      </c>
      <c r="I14" s="63">
        <v>238.25</v>
      </c>
      <c r="J14" s="55">
        <f t="shared" si="0"/>
        <v>0</v>
      </c>
      <c r="K14" s="56">
        <f t="shared" si="1"/>
        <v>2.857142857142847</v>
      </c>
      <c r="L14" s="55">
        <f t="shared" si="2"/>
        <v>4.471544715447152</v>
      </c>
      <c r="M14" s="57">
        <f t="shared" si="3"/>
        <v>7.869884575026248</v>
      </c>
      <c r="N14" s="58">
        <f t="shared" si="4"/>
        <v>9518.518518518518</v>
      </c>
      <c r="O14" s="59">
        <f t="shared" si="5"/>
        <v>9111.111111111111</v>
      </c>
      <c r="P14" s="60">
        <f t="shared" si="6"/>
        <v>9076.190476190475</v>
      </c>
    </row>
    <row r="15" spans="1:16" ht="12.75">
      <c r="A15" s="61" t="s">
        <v>24</v>
      </c>
      <c r="B15" s="47">
        <v>7</v>
      </c>
      <c r="C15" s="48">
        <v>120</v>
      </c>
      <c r="D15" s="48">
        <v>171</v>
      </c>
      <c r="E15" s="68">
        <v>181.75</v>
      </c>
      <c r="F15" s="51">
        <v>7</v>
      </c>
      <c r="G15" s="52">
        <v>1200</v>
      </c>
      <c r="H15" s="53">
        <v>1710</v>
      </c>
      <c r="I15" s="63">
        <v>1896.75</v>
      </c>
      <c r="J15" s="55">
        <f t="shared" si="0"/>
        <v>-29.82456140350878</v>
      </c>
      <c r="K15" s="56">
        <f t="shared" si="1"/>
        <v>-33.97524071526823</v>
      </c>
      <c r="L15" s="55">
        <f t="shared" si="2"/>
        <v>-29.82456140350878</v>
      </c>
      <c r="M15" s="57">
        <f t="shared" si="3"/>
        <v>-36.73388691182286</v>
      </c>
      <c r="N15" s="58">
        <f t="shared" si="4"/>
        <v>10000</v>
      </c>
      <c r="O15" s="59">
        <f t="shared" si="5"/>
        <v>10000</v>
      </c>
      <c r="P15" s="60">
        <f t="shared" si="6"/>
        <v>10436.038514442916</v>
      </c>
    </row>
    <row r="16" spans="1:16" ht="12.75">
      <c r="A16" s="61" t="s">
        <v>25</v>
      </c>
      <c r="B16" s="47"/>
      <c r="C16" s="48">
        <v>0.01</v>
      </c>
      <c r="D16" s="48">
        <v>0.01</v>
      </c>
      <c r="E16" s="68">
        <v>0.5074999999999998</v>
      </c>
      <c r="F16" s="51"/>
      <c r="G16" s="52">
        <v>0.01</v>
      </c>
      <c r="H16" s="53">
        <v>0.01</v>
      </c>
      <c r="I16" s="63">
        <v>3.0075</v>
      </c>
      <c r="J16" s="55">
        <f t="shared" si="0"/>
        <v>0</v>
      </c>
      <c r="K16" s="56">
        <f t="shared" si="1"/>
        <v>-98.0295566502463</v>
      </c>
      <c r="L16" s="55">
        <f t="shared" si="2"/>
        <v>0</v>
      </c>
      <c r="M16" s="57">
        <f t="shared" si="3"/>
        <v>-99.66749792186201</v>
      </c>
      <c r="N16" s="58">
        <f t="shared" si="4"/>
        <v>1000</v>
      </c>
      <c r="O16" s="59"/>
      <c r="P16" s="60">
        <f t="shared" si="6"/>
        <v>5926.108374384238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0.01</v>
      </c>
      <c r="E18" s="68">
        <v>0.2575</v>
      </c>
      <c r="F18" s="51"/>
      <c r="G18" s="52">
        <v>0.01</v>
      </c>
      <c r="H18" s="52">
        <v>0.01</v>
      </c>
      <c r="I18" s="83">
        <v>0.5074999999999998</v>
      </c>
      <c r="J18" s="55"/>
      <c r="K18" s="56"/>
      <c r="L18" s="55"/>
      <c r="M18" s="57"/>
      <c r="N18" s="58"/>
      <c r="O18" s="59"/>
      <c r="P18" s="60">
        <f>(I18/E18)*1000</f>
        <v>1970.8737864077664</v>
      </c>
    </row>
    <row r="19" spans="1:16" ht="12.75">
      <c r="A19" s="61" t="s">
        <v>28</v>
      </c>
      <c r="B19" s="47">
        <v>6</v>
      </c>
      <c r="C19" s="48">
        <v>850</v>
      </c>
      <c r="D19" s="48">
        <v>782</v>
      </c>
      <c r="E19" s="68">
        <v>339</v>
      </c>
      <c r="F19" s="51">
        <v>6</v>
      </c>
      <c r="G19" s="52">
        <v>1275</v>
      </c>
      <c r="H19" s="52">
        <v>1160</v>
      </c>
      <c r="I19" s="83">
        <v>415.5</v>
      </c>
      <c r="J19" s="55">
        <f aca="true" t="shared" si="7" ref="J19:J25">IF(OR(D19=0,C19=0),"",C19/D19*100-100)</f>
        <v>8.695652173913032</v>
      </c>
      <c r="K19" s="56">
        <f aca="true" t="shared" si="8" ref="K19:K25">IF(OR(E19=0,C19=0),"",C19/E19*100-100)</f>
        <v>150.73746312684366</v>
      </c>
      <c r="L19" s="55">
        <f aca="true" t="shared" si="9" ref="L19:L25">IF(OR(H19=0,G19=0),"",G19/H19*100-100)</f>
        <v>9.91379310344827</v>
      </c>
      <c r="M19" s="57">
        <f aca="true" t="shared" si="10" ref="M19:M25">IF(OR(I19=0,G19=0),"",G19/I19*100-100)</f>
        <v>206.85920577617327</v>
      </c>
      <c r="N19" s="58">
        <f>(G19/C19)*1000</f>
        <v>1500</v>
      </c>
      <c r="O19" s="59">
        <f>(H19/D19)*1000</f>
        <v>1483.3759590792838</v>
      </c>
      <c r="P19" s="60">
        <f>(I19/E19)*1000</f>
        <v>1225.6637168141592</v>
      </c>
    </row>
    <row r="20" spans="1:16" ht="12.75">
      <c r="A20" s="61" t="s">
        <v>29</v>
      </c>
      <c r="B20" s="47"/>
      <c r="C20" s="48">
        <v>0.01</v>
      </c>
      <c r="D20" s="48">
        <v>0.01</v>
      </c>
      <c r="E20" s="68">
        <v>0.01</v>
      </c>
      <c r="F20" s="51"/>
      <c r="G20" s="52">
        <v>0.01</v>
      </c>
      <c r="H20" s="52">
        <v>0.01</v>
      </c>
      <c r="I20" s="83">
        <v>0.01</v>
      </c>
      <c r="J20" s="55">
        <f t="shared" si="7"/>
        <v>0</v>
      </c>
      <c r="K20" s="56">
        <f t="shared" si="8"/>
        <v>0</v>
      </c>
      <c r="L20" s="55">
        <f t="shared" si="9"/>
        <v>0</v>
      </c>
      <c r="M20" s="57">
        <f t="shared" si="10"/>
        <v>0</v>
      </c>
      <c r="N20" s="58"/>
      <c r="O20" s="59"/>
      <c r="P20" s="60"/>
    </row>
    <row r="21" spans="1:16" ht="12.75">
      <c r="A21" s="61" t="s">
        <v>30</v>
      </c>
      <c r="B21" s="47">
        <v>6</v>
      </c>
      <c r="C21" s="48">
        <v>1200</v>
      </c>
      <c r="D21" s="48">
        <v>1006</v>
      </c>
      <c r="E21" s="68">
        <v>433</v>
      </c>
      <c r="F21" s="51">
        <v>6</v>
      </c>
      <c r="G21" s="52">
        <v>1560</v>
      </c>
      <c r="H21" s="52">
        <v>1610</v>
      </c>
      <c r="I21" s="83">
        <v>401.5</v>
      </c>
      <c r="J21" s="55">
        <f t="shared" si="7"/>
        <v>19.284294234592437</v>
      </c>
      <c r="K21" s="56">
        <f t="shared" si="8"/>
        <v>177.13625866050808</v>
      </c>
      <c r="L21" s="55">
        <f t="shared" si="9"/>
        <v>-3.1055900621118013</v>
      </c>
      <c r="M21" s="57">
        <f t="shared" si="10"/>
        <v>288.54296388542963</v>
      </c>
      <c r="N21" s="58">
        <f aca="true" t="shared" si="11" ref="N21:P23">(G21/C21)*1000</f>
        <v>1300</v>
      </c>
      <c r="O21" s="59">
        <f t="shared" si="11"/>
        <v>1600.3976143141151</v>
      </c>
      <c r="P21" s="60">
        <f t="shared" si="11"/>
        <v>927.2517321016167</v>
      </c>
    </row>
    <row r="22" spans="1:16" ht="12.75">
      <c r="A22" s="61" t="s">
        <v>31</v>
      </c>
      <c r="B22" s="47">
        <v>6</v>
      </c>
      <c r="C22" s="48">
        <v>120</v>
      </c>
      <c r="D22" s="48">
        <v>100</v>
      </c>
      <c r="E22" s="68">
        <v>143.25</v>
      </c>
      <c r="F22" s="51">
        <v>6</v>
      </c>
      <c r="G22" s="52">
        <v>132</v>
      </c>
      <c r="H22" s="52">
        <v>150</v>
      </c>
      <c r="I22" s="83">
        <v>143.25</v>
      </c>
      <c r="J22" s="55">
        <f t="shared" si="7"/>
        <v>20</v>
      </c>
      <c r="K22" s="56">
        <f t="shared" si="8"/>
        <v>-16.2303664921466</v>
      </c>
      <c r="L22" s="55">
        <f t="shared" si="9"/>
        <v>-12</v>
      </c>
      <c r="M22" s="57">
        <f t="shared" si="10"/>
        <v>-7.853403141361255</v>
      </c>
      <c r="N22" s="58">
        <f t="shared" si="11"/>
        <v>1100</v>
      </c>
      <c r="O22" s="59">
        <f t="shared" si="11"/>
        <v>1500</v>
      </c>
      <c r="P22" s="60">
        <f t="shared" si="11"/>
        <v>1000</v>
      </c>
    </row>
    <row r="23" spans="1:16" ht="12.75">
      <c r="A23" s="61" t="s">
        <v>32</v>
      </c>
      <c r="B23" s="47"/>
      <c r="C23" s="48">
        <v>0.01</v>
      </c>
      <c r="D23" s="48">
        <v>0.01</v>
      </c>
      <c r="E23" s="68">
        <v>53.2525</v>
      </c>
      <c r="F23" s="51"/>
      <c r="G23" s="52">
        <v>0.01</v>
      </c>
      <c r="H23" s="52">
        <v>0.01</v>
      </c>
      <c r="I23" s="83">
        <v>48.0025</v>
      </c>
      <c r="J23" s="55">
        <f t="shared" si="7"/>
        <v>0</v>
      </c>
      <c r="K23" s="56">
        <f t="shared" si="8"/>
        <v>-99.98122153889489</v>
      </c>
      <c r="L23" s="55">
        <f t="shared" si="9"/>
        <v>0</v>
      </c>
      <c r="M23" s="57">
        <f t="shared" si="10"/>
        <v>-99.9791677516796</v>
      </c>
      <c r="N23" s="58">
        <f t="shared" si="11"/>
        <v>1000</v>
      </c>
      <c r="O23" s="59">
        <f t="shared" si="11"/>
        <v>1000</v>
      </c>
      <c r="P23" s="60">
        <f t="shared" si="11"/>
        <v>901.4130791981597</v>
      </c>
    </row>
    <row r="24" spans="1:16" ht="12.75">
      <c r="A24" s="61" t="s">
        <v>33</v>
      </c>
      <c r="B24" s="47"/>
      <c r="C24" s="48">
        <v>0.01</v>
      </c>
      <c r="D24" s="48">
        <v>0.01</v>
      </c>
      <c r="E24" s="68">
        <v>0.01</v>
      </c>
      <c r="F24" s="51"/>
      <c r="G24" s="52">
        <v>0.01</v>
      </c>
      <c r="H24" s="52">
        <v>0.01</v>
      </c>
      <c r="I24" s="83">
        <v>0.01</v>
      </c>
      <c r="J24" s="55">
        <f t="shared" si="7"/>
        <v>0</v>
      </c>
      <c r="K24" s="56">
        <f t="shared" si="8"/>
        <v>0</v>
      </c>
      <c r="L24" s="55">
        <f t="shared" si="9"/>
        <v>0</v>
      </c>
      <c r="M24" s="57">
        <f t="shared" si="10"/>
        <v>0</v>
      </c>
      <c r="N24" s="58">
        <f>(G24/C24)*1000</f>
        <v>1000</v>
      </c>
      <c r="O24" s="59"/>
      <c r="P24" s="60"/>
    </row>
    <row r="25" spans="1:16" ht="12.75">
      <c r="A25" s="61" t="s">
        <v>34</v>
      </c>
      <c r="B25" s="47">
        <v>6</v>
      </c>
      <c r="C25" s="48">
        <v>750</v>
      </c>
      <c r="D25" s="48">
        <v>723</v>
      </c>
      <c r="E25" s="68">
        <v>266.75</v>
      </c>
      <c r="F25" s="51">
        <v>6</v>
      </c>
      <c r="G25" s="52">
        <v>750</v>
      </c>
      <c r="H25" s="52">
        <v>940</v>
      </c>
      <c r="I25" s="83">
        <v>221</v>
      </c>
      <c r="J25" s="55">
        <f t="shared" si="7"/>
        <v>3.7344398340249114</v>
      </c>
      <c r="K25" s="56">
        <f t="shared" si="8"/>
        <v>181.16213683223992</v>
      </c>
      <c r="L25" s="55">
        <f t="shared" si="9"/>
        <v>-20.212765957446805</v>
      </c>
      <c r="M25" s="57">
        <f t="shared" si="10"/>
        <v>239.3665158371041</v>
      </c>
      <c r="N25" s="58">
        <f>(G25/C25)*1000</f>
        <v>1000</v>
      </c>
      <c r="O25" s="59">
        <f>(H25/D25)*1000</f>
        <v>1300.1383125864454</v>
      </c>
      <c r="P25" s="60">
        <f>(I25/E25)*1000</f>
        <v>828.4910965323337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455</v>
      </c>
      <c r="D27" s="49">
        <f>IF(OR(D28=0,D29=0,D30=0,D31=0),"",SUM(D28:D31))</f>
        <v>480</v>
      </c>
      <c r="E27" s="50">
        <f>IF(OR(E28=0,E29=0,E30=0,E31=0),"",SUM(E28:E31))</f>
        <v>504.25</v>
      </c>
      <c r="F27" s="51"/>
      <c r="G27" s="52">
        <f>IF(OR(G28=0,G29=0,G30=0,G31=0),"",SUM(G28:G31))</f>
      </c>
      <c r="H27" s="53">
        <f>IF(OR(H28=0,H29=0,H30=0,H31=0),"",SUM(H28:H31))</f>
        <v>15672</v>
      </c>
      <c r="I27" s="84">
        <f>IF(OR(I28=0,I29=0,I30=0,I31=0),"",SUM(I28:I31))</f>
        <v>12747.5</v>
      </c>
      <c r="J27" s="55">
        <f>IF(OR(D27=0,C27=0),"",C27/D27*100-100)</f>
        <v>-5.208333333333343</v>
      </c>
      <c r="K27" s="56">
        <f>IF(OR(E27=0,C27=0),"",C27/E27*100-100)</f>
        <v>-9.766980664353</v>
      </c>
      <c r="L27" s="55"/>
      <c r="M27" s="55"/>
      <c r="N27" s="58"/>
      <c r="O27" s="59">
        <f aca="true" t="shared" si="12" ref="N27:P31">(H27/D27)*1000</f>
        <v>32650</v>
      </c>
      <c r="P27" s="60">
        <f t="shared" si="12"/>
        <v>25280.118988596925</v>
      </c>
    </row>
    <row r="28" spans="1:16" ht="12.75">
      <c r="A28" s="61" t="s">
        <v>37</v>
      </c>
      <c r="B28" s="47">
        <v>4</v>
      </c>
      <c r="C28" s="48">
        <v>30</v>
      </c>
      <c r="D28" s="48">
        <v>25</v>
      </c>
      <c r="E28" s="68">
        <v>25.75</v>
      </c>
      <c r="F28" s="51">
        <v>4</v>
      </c>
      <c r="G28" s="52">
        <v>960</v>
      </c>
      <c r="H28" s="52">
        <v>800</v>
      </c>
      <c r="I28" s="83">
        <v>536.75</v>
      </c>
      <c r="J28" s="55">
        <f>IF(OR(D28=0,C28=0),"",C28/D28*100-100)</f>
        <v>20</v>
      </c>
      <c r="K28" s="56">
        <f>IF(OR(E28=0,C28=0),"",C28/E28*100-100)</f>
        <v>16.50485436893203</v>
      </c>
      <c r="L28" s="55">
        <f>IF(OR(H28=0,G28=0),"",G28/H28*100-100)</f>
        <v>20</v>
      </c>
      <c r="M28" s="57">
        <f>IF(OR(I28=0,G28=0),"",G28/I28*100-100)</f>
        <v>78.85421518397763</v>
      </c>
      <c r="N28" s="58">
        <f t="shared" si="12"/>
        <v>32000</v>
      </c>
      <c r="O28" s="59">
        <f t="shared" si="12"/>
        <v>32000</v>
      </c>
      <c r="P28" s="60">
        <f t="shared" si="12"/>
        <v>20844.660194174758</v>
      </c>
    </row>
    <row r="29" spans="1:16" ht="12.75">
      <c r="A29" s="61" t="s">
        <v>38</v>
      </c>
      <c r="B29" s="47">
        <v>6</v>
      </c>
      <c r="C29" s="48">
        <v>235</v>
      </c>
      <c r="D29" s="48">
        <v>255</v>
      </c>
      <c r="E29" s="68">
        <v>180</v>
      </c>
      <c r="F29" s="51">
        <v>6</v>
      </c>
      <c r="G29" s="52">
        <v>9870</v>
      </c>
      <c r="H29" s="52">
        <v>8747</v>
      </c>
      <c r="I29" s="83">
        <v>5518.75</v>
      </c>
      <c r="J29" s="55">
        <f>IF(OR(D29=0,C29=0),"",C29/D29*100-100)</f>
        <v>-7.843137254901961</v>
      </c>
      <c r="K29" s="56">
        <f>IF(OR(E29=0,C29=0),"",C29/E29*100-100)</f>
        <v>30.55555555555557</v>
      </c>
      <c r="L29" s="55">
        <f>IF(OR(H29=0,G29=0),"",G29/H29*100-100)</f>
        <v>12.838687550017156</v>
      </c>
      <c r="M29" s="57">
        <f>IF(OR(I29=0,G29=0),"",G29/I29*100-100)</f>
        <v>78.84484711211778</v>
      </c>
      <c r="N29" s="58">
        <f t="shared" si="12"/>
        <v>42000</v>
      </c>
      <c r="O29" s="59">
        <f t="shared" si="12"/>
        <v>34301.96078431373</v>
      </c>
      <c r="P29" s="60">
        <f t="shared" si="12"/>
        <v>30659.722222222223</v>
      </c>
    </row>
    <row r="30" spans="1:16" ht="12.75">
      <c r="A30" s="61" t="s">
        <v>39</v>
      </c>
      <c r="B30" s="47">
        <v>6</v>
      </c>
      <c r="C30" s="48">
        <v>120</v>
      </c>
      <c r="D30" s="48">
        <v>125</v>
      </c>
      <c r="E30" s="68">
        <v>182.25</v>
      </c>
      <c r="F30" s="51">
        <v>7</v>
      </c>
      <c r="G30" s="52">
        <v>3600</v>
      </c>
      <c r="H30" s="52">
        <v>3875</v>
      </c>
      <c r="I30" s="83">
        <v>4192</v>
      </c>
      <c r="J30" s="55">
        <f>IF(OR(D30=0,C30=0),"",C30/D30*100-100)</f>
        <v>-4</v>
      </c>
      <c r="K30" s="56">
        <f>IF(OR(E30=0,C30=0),"",C30/E30*100-100)</f>
        <v>-34.15637860082305</v>
      </c>
      <c r="L30" s="55">
        <f>IF(OR(H30=0,G30=0),"",G30/H30*100-100)</f>
        <v>-7.096774193548384</v>
      </c>
      <c r="M30" s="57">
        <f>IF(OR(I30=0,G30=0),"",G30/I30*100-100)</f>
        <v>-14.122137404580144</v>
      </c>
      <c r="N30" s="58">
        <f t="shared" si="12"/>
        <v>30000</v>
      </c>
      <c r="O30" s="59">
        <f t="shared" si="12"/>
        <v>31000</v>
      </c>
      <c r="P30" s="60">
        <f t="shared" si="12"/>
        <v>23001.371742112482</v>
      </c>
    </row>
    <row r="31" spans="1:16" ht="12.75">
      <c r="A31" s="61" t="s">
        <v>40</v>
      </c>
      <c r="B31" s="47">
        <v>7</v>
      </c>
      <c r="C31" s="48">
        <v>70</v>
      </c>
      <c r="D31" s="48">
        <v>75</v>
      </c>
      <c r="E31" s="68">
        <v>116.25</v>
      </c>
      <c r="F31" s="51"/>
      <c r="G31" s="52"/>
      <c r="H31" s="52">
        <v>2250</v>
      </c>
      <c r="I31" s="83">
        <v>2500</v>
      </c>
      <c r="J31" s="55">
        <f>IF(OR(D31=0,C31=0),"",C31/D31*100-100)</f>
        <v>-6.666666666666671</v>
      </c>
      <c r="K31" s="56">
        <f>IF(OR(E31=0,C31=0),"",C31/E31*100-100)</f>
        <v>-39.784946236559136</v>
      </c>
      <c r="L31" s="55">
        <f>IF(OR(H31=0,G31=0),"",G31/H31*100-100)</f>
      </c>
      <c r="M31" s="57">
        <f>IF(OR(I31=0,G31=0),"",G31/I31*100-100)</f>
      </c>
      <c r="N31" s="58">
        <f t="shared" si="12"/>
        <v>0</v>
      </c>
      <c r="O31" s="59">
        <f t="shared" si="12"/>
        <v>30000</v>
      </c>
      <c r="P31" s="60">
        <f t="shared" si="12"/>
        <v>21505.37634408602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7</v>
      </c>
      <c r="C33" s="48">
        <v>11</v>
      </c>
      <c r="D33" s="48">
        <v>0.01</v>
      </c>
      <c r="E33" s="68">
        <v>3.005</v>
      </c>
      <c r="F33" s="51">
        <v>7</v>
      </c>
      <c r="G33" s="52">
        <v>825</v>
      </c>
      <c r="H33" s="52">
        <v>0.01</v>
      </c>
      <c r="I33" s="83">
        <v>227.505</v>
      </c>
      <c r="J33" s="55">
        <f aca="true" t="shared" si="13" ref="J33:J39">IF(OR(D33=0,C33=0),"",C33/D33*100-100)</f>
        <v>109900</v>
      </c>
      <c r="K33" s="56">
        <f aca="true" t="shared" si="14" ref="K33:K39">IF(OR(E33=0,C33=0),"",C33/E33*100-100)</f>
        <v>266.05657237936776</v>
      </c>
      <c r="L33" s="55">
        <f aca="true" t="shared" si="15" ref="L33:L39">IF(OR(H33=0,G33=0),"",G33/H33*100-100)</f>
        <v>8249900</v>
      </c>
      <c r="M33" s="57">
        <f aca="true" t="shared" si="16" ref="M33:M39">IF(OR(I33=0,G33=0),"",G33/I33*100-100)</f>
        <v>262.62939276059865</v>
      </c>
      <c r="N33" s="58">
        <f aca="true" t="shared" si="17" ref="N33:P36">(G33/C33)*1000</f>
        <v>75000</v>
      </c>
      <c r="O33" s="59">
        <f t="shared" si="17"/>
        <v>1000</v>
      </c>
      <c r="P33" s="60">
        <f t="shared" si="17"/>
        <v>75708.81863560733</v>
      </c>
    </row>
    <row r="34" spans="1:16" ht="12.75">
      <c r="A34" s="61" t="s">
        <v>43</v>
      </c>
      <c r="B34" s="47">
        <v>7</v>
      </c>
      <c r="C34" s="48">
        <v>385</v>
      </c>
      <c r="D34" s="48">
        <f>121+230</f>
        <v>351</v>
      </c>
      <c r="E34" s="68">
        <v>469.75</v>
      </c>
      <c r="F34" s="51">
        <v>7</v>
      </c>
      <c r="G34" s="52">
        <v>660</v>
      </c>
      <c r="H34" s="52">
        <v>577</v>
      </c>
      <c r="I34" s="83">
        <v>983.25</v>
      </c>
      <c r="J34" s="55">
        <f t="shared" si="13"/>
        <v>9.686609686609685</v>
      </c>
      <c r="K34" s="56">
        <f t="shared" si="14"/>
        <v>-18.04151144225652</v>
      </c>
      <c r="L34" s="55">
        <f t="shared" si="15"/>
        <v>14.384748700173304</v>
      </c>
      <c r="M34" s="57">
        <f t="shared" si="16"/>
        <v>-32.87566742944318</v>
      </c>
      <c r="N34" s="58">
        <f t="shared" si="17"/>
        <v>1714.2857142857142</v>
      </c>
      <c r="O34" s="59">
        <f t="shared" si="17"/>
        <v>1643.8746438746439</v>
      </c>
      <c r="P34" s="60">
        <f t="shared" si="17"/>
        <v>2093.1346460883447</v>
      </c>
    </row>
    <row r="35" spans="1:16" ht="12.75">
      <c r="A35" s="61" t="s">
        <v>44</v>
      </c>
      <c r="B35" s="47">
        <v>7</v>
      </c>
      <c r="C35" s="48">
        <v>15773</v>
      </c>
      <c r="D35" s="48">
        <v>15266</v>
      </c>
      <c r="E35" s="68">
        <v>16553.25</v>
      </c>
      <c r="F35" s="51">
        <v>7</v>
      </c>
      <c r="G35" s="52">
        <v>28391</v>
      </c>
      <c r="H35" s="52">
        <v>25647</v>
      </c>
      <c r="I35" s="83">
        <v>20196.25</v>
      </c>
      <c r="J35" s="55">
        <f t="shared" si="13"/>
        <v>3.321105725140839</v>
      </c>
      <c r="K35" s="56">
        <f t="shared" si="14"/>
        <v>-4.713575883889874</v>
      </c>
      <c r="L35" s="55">
        <f t="shared" si="15"/>
        <v>10.699107108043819</v>
      </c>
      <c r="M35" s="57">
        <f t="shared" si="16"/>
        <v>40.57560190629448</v>
      </c>
      <c r="N35" s="58">
        <f t="shared" si="17"/>
        <v>1799.9746402079504</v>
      </c>
      <c r="O35" s="59">
        <f t="shared" si="17"/>
        <v>1680.0078606052666</v>
      </c>
      <c r="P35" s="60">
        <f t="shared" si="17"/>
        <v>1220.0776282603115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13"/>
        <v>0</v>
      </c>
      <c r="K36" s="56">
        <f t="shared" si="14"/>
        <v>0</v>
      </c>
      <c r="L36" s="55">
        <f t="shared" si="15"/>
        <v>0</v>
      </c>
      <c r="M36" s="57">
        <f t="shared" si="16"/>
        <v>0</v>
      </c>
      <c r="N36" s="58">
        <f t="shared" si="17"/>
        <v>1000</v>
      </c>
      <c r="O36" s="59"/>
      <c r="P36" s="60"/>
    </row>
    <row r="37" spans="1:16" ht="12.75">
      <c r="A37" s="61" t="s">
        <v>46</v>
      </c>
      <c r="B37" s="47"/>
      <c r="C37" s="48"/>
      <c r="D37" s="48">
        <v>0.01</v>
      </c>
      <c r="E37" s="68">
        <v>0.01</v>
      </c>
      <c r="F37" s="51"/>
      <c r="G37" s="52"/>
      <c r="H37" s="52">
        <v>0.01</v>
      </c>
      <c r="I37" s="83">
        <v>0.01</v>
      </c>
      <c r="J37" s="55">
        <f t="shared" si="13"/>
      </c>
      <c r="K37" s="56">
        <f t="shared" si="14"/>
      </c>
      <c r="L37" s="55">
        <f t="shared" si="15"/>
      </c>
      <c r="M37" s="57">
        <f t="shared" si="16"/>
      </c>
      <c r="N37" s="58"/>
      <c r="O37" s="59"/>
      <c r="P37" s="60"/>
    </row>
    <row r="38" spans="1:16" ht="12.75">
      <c r="A38" s="61" t="s">
        <v>47</v>
      </c>
      <c r="B38" s="47">
        <v>7</v>
      </c>
      <c r="C38" s="48">
        <v>786</v>
      </c>
      <c r="D38" s="48">
        <v>705</v>
      </c>
      <c r="E38" s="68">
        <v>57.2525</v>
      </c>
      <c r="F38" s="51">
        <v>7</v>
      </c>
      <c r="G38" s="52">
        <v>1336</v>
      </c>
      <c r="H38" s="52">
        <v>2047</v>
      </c>
      <c r="I38" s="83">
        <v>177.7525</v>
      </c>
      <c r="J38" s="55">
        <f t="shared" si="13"/>
        <v>11.489361702127667</v>
      </c>
      <c r="K38" s="56">
        <f t="shared" si="14"/>
        <v>1272.865813719925</v>
      </c>
      <c r="L38" s="55">
        <f t="shared" si="15"/>
        <v>-34.733756717147045</v>
      </c>
      <c r="M38" s="57">
        <f t="shared" si="16"/>
        <v>651.6068691017005</v>
      </c>
      <c r="N38" s="58">
        <f>(G38/C38)*1000</f>
        <v>1699.7455470737914</v>
      </c>
      <c r="O38" s="59">
        <f>(H38/D38)*1000</f>
        <v>2903.54609929078</v>
      </c>
      <c r="P38" s="60">
        <f>(I38/E38)*1000</f>
        <v>3104.7115846469587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3"/>
        <v>0</v>
      </c>
      <c r="K39" s="56">
        <f t="shared" si="14"/>
        <v>0</v>
      </c>
      <c r="L39" s="55">
        <f t="shared" si="15"/>
      </c>
      <c r="M39" s="57">
        <f t="shared" si="16"/>
      </c>
      <c r="N39" s="58"/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7</v>
      </c>
      <c r="C41" s="48">
        <v>122</v>
      </c>
      <c r="D41" s="48">
        <v>86</v>
      </c>
      <c r="E41" s="68">
        <v>106.5025</v>
      </c>
      <c r="F41" s="51">
        <v>7</v>
      </c>
      <c r="G41" s="52">
        <v>6832</v>
      </c>
      <c r="H41" s="52">
        <v>4866</v>
      </c>
      <c r="I41" s="83">
        <v>5840.7525000000005</v>
      </c>
      <c r="J41" s="55">
        <f>IF(OR(D41=0,C41=0),"",C41/D41*100-100)</f>
        <v>41.86046511627907</v>
      </c>
      <c r="K41" s="56">
        <f>IF(OR(E41=0,C41=0),"",C41/E41*100-100)</f>
        <v>14.551301612638198</v>
      </c>
      <c r="L41" s="55">
        <f>IF(OR(H41=0,G41=0),"",G41/H41*100-100)</f>
        <v>40.40279490341143</v>
      </c>
      <c r="M41" s="57">
        <f>IF(OR(I41=0,G41=0),"",G41/I41*100-100)</f>
        <v>16.971229306497747</v>
      </c>
      <c r="N41" s="58">
        <f aca="true" t="shared" si="18" ref="N41:P43">(G41/C41)*1000</f>
        <v>56000</v>
      </c>
      <c r="O41" s="59">
        <f t="shared" si="18"/>
        <v>56581.39534883721</v>
      </c>
      <c r="P41" s="60">
        <f t="shared" si="18"/>
        <v>54841.45912067792</v>
      </c>
    </row>
    <row r="42" spans="1:16" ht="12.75">
      <c r="A42" s="61" t="s">
        <v>51</v>
      </c>
      <c r="B42" s="47">
        <v>3</v>
      </c>
      <c r="C42" s="48">
        <v>150</v>
      </c>
      <c r="D42" s="48">
        <v>177</v>
      </c>
      <c r="E42" s="68">
        <v>150</v>
      </c>
      <c r="F42" s="51">
        <v>5</v>
      </c>
      <c r="G42" s="52">
        <v>1550</v>
      </c>
      <c r="H42" s="52">
        <v>1838</v>
      </c>
      <c r="I42" s="83">
        <v>2845</v>
      </c>
      <c r="J42" s="55">
        <f>IF(OR(D42=0,C42=0),"",C42/D42*100-100)</f>
        <v>-15.254237288135599</v>
      </c>
      <c r="K42" s="56">
        <f>IF(OR(E42=0,C42=0),"",C42/E42*100-100)</f>
        <v>0</v>
      </c>
      <c r="L42" s="55">
        <f>IF(OR(H42=0,G42=0),"",G42/H42*100-100)</f>
        <v>-15.669205658324273</v>
      </c>
      <c r="M42" s="57">
        <f>IF(OR(I42=0,G42=0),"",G42/I42*100-100)</f>
        <v>-45.51845342706503</v>
      </c>
      <c r="N42" s="58">
        <f t="shared" si="18"/>
        <v>10333.333333333334</v>
      </c>
      <c r="O42" s="59">
        <f t="shared" si="18"/>
        <v>10384.180790960452</v>
      </c>
      <c r="P42" s="60">
        <f t="shared" si="18"/>
        <v>18966.666666666664</v>
      </c>
    </row>
    <row r="43" spans="1:16" ht="12.75">
      <c r="A43" s="61" t="s">
        <v>52</v>
      </c>
      <c r="B43" s="47">
        <v>6</v>
      </c>
      <c r="C43" s="48">
        <v>350</v>
      </c>
      <c r="D43" s="48">
        <v>324</v>
      </c>
      <c r="E43" s="68">
        <v>351.0025</v>
      </c>
      <c r="F43" s="51">
        <v>5</v>
      </c>
      <c r="G43" s="52">
        <v>3120</v>
      </c>
      <c r="H43" s="52">
        <v>3318</v>
      </c>
      <c r="I43" s="83">
        <v>1859.7525</v>
      </c>
      <c r="J43" s="55">
        <f>IF(OR(D43=0,C43=0),"",C43/D43*100-100)</f>
        <v>8.024691358024683</v>
      </c>
      <c r="K43" s="56">
        <f>IF(OR(E43=0,C43=0),"",C43/E43*100-100)</f>
        <v>-0.28561050134970856</v>
      </c>
      <c r="L43" s="55">
        <f>IF(OR(H43=0,G43=0),"",G43/H43*100-100)</f>
        <v>-5.967450271247742</v>
      </c>
      <c r="M43" s="57">
        <f>IF(OR(I43=0,G43=0),"",G43/I43*100-100)</f>
        <v>67.7642589538124</v>
      </c>
      <c r="N43" s="58">
        <f t="shared" si="18"/>
        <v>8914.285714285714</v>
      </c>
      <c r="O43" s="59">
        <f t="shared" si="18"/>
        <v>10240.74074074074</v>
      </c>
      <c r="P43" s="60">
        <f t="shared" si="18"/>
        <v>5298.402433031104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0.01</v>
      </c>
      <c r="E45" s="68">
        <v>19.255000000000003</v>
      </c>
      <c r="F45" s="51"/>
      <c r="G45" s="52"/>
      <c r="H45" s="52">
        <v>0.01</v>
      </c>
      <c r="I45" s="83">
        <v>462.505</v>
      </c>
      <c r="J45" s="55">
        <f aca="true" t="shared" si="19" ref="J45:J56">IF(OR(D45=0,C45=0),"",C45/D45*100-100)</f>
      </c>
      <c r="K45" s="56">
        <f aca="true" t="shared" si="20" ref="K45:K56">IF(OR(E45=0,C45=0),"",C45/E45*100-100)</f>
      </c>
      <c r="L45" s="55">
        <f aca="true" t="shared" si="21" ref="L45:L56">IF(OR(H45=0,G45=0),"",G45/H45*100-100)</f>
      </c>
      <c r="M45" s="57">
        <f aca="true" t="shared" si="22" ref="M45:M56">IF(OR(I45=0,G45=0),"",G45/I45*100-100)</f>
      </c>
      <c r="N45" s="58"/>
      <c r="O45" s="59">
        <f aca="true" t="shared" si="23" ref="O45:P49">(H45/D45)*1000</f>
        <v>1000</v>
      </c>
      <c r="P45" s="60">
        <f t="shared" si="23"/>
        <v>24019.994806543753</v>
      </c>
    </row>
    <row r="46" spans="1:16" ht="12.75">
      <c r="A46" s="61" t="s">
        <v>55</v>
      </c>
      <c r="B46" s="47"/>
      <c r="C46" s="48">
        <v>0.01</v>
      </c>
      <c r="D46" s="48">
        <v>5</v>
      </c>
      <c r="E46" s="68">
        <v>7.5</v>
      </c>
      <c r="F46" s="51"/>
      <c r="G46" s="52"/>
      <c r="H46" s="52">
        <v>95</v>
      </c>
      <c r="I46" s="83">
        <v>112</v>
      </c>
      <c r="J46" s="55">
        <f t="shared" si="19"/>
        <v>-99.8</v>
      </c>
      <c r="K46" s="56">
        <f t="shared" si="20"/>
        <v>-99.86666666666666</v>
      </c>
      <c r="L46" s="55">
        <f t="shared" si="21"/>
      </c>
      <c r="M46" s="57">
        <f t="shared" si="22"/>
      </c>
      <c r="N46" s="58">
        <f aca="true" t="shared" si="24" ref="N45:N59">(G46/C46)*1000</f>
        <v>0</v>
      </c>
      <c r="O46" s="59">
        <f t="shared" si="23"/>
        <v>19000</v>
      </c>
      <c r="P46" s="60">
        <f t="shared" si="23"/>
        <v>14933.333333333334</v>
      </c>
    </row>
    <row r="47" spans="1:16" ht="12.75">
      <c r="A47" s="61" t="s">
        <v>56</v>
      </c>
      <c r="B47" s="47">
        <v>7</v>
      </c>
      <c r="C47" s="48">
        <v>41</v>
      </c>
      <c r="D47" s="48">
        <v>10</v>
      </c>
      <c r="E47" s="68">
        <v>2.505</v>
      </c>
      <c r="F47" s="51">
        <v>7</v>
      </c>
      <c r="G47" s="52">
        <v>72</v>
      </c>
      <c r="H47" s="52">
        <v>53</v>
      </c>
      <c r="I47" s="83">
        <v>8.755</v>
      </c>
      <c r="J47" s="55">
        <f t="shared" si="19"/>
        <v>309.99999999999994</v>
      </c>
      <c r="K47" s="56">
        <f t="shared" si="20"/>
        <v>1536.7265469061877</v>
      </c>
      <c r="L47" s="55">
        <f t="shared" si="21"/>
        <v>35.84905660377359</v>
      </c>
      <c r="M47" s="57">
        <f t="shared" si="22"/>
        <v>722.3872073101085</v>
      </c>
      <c r="N47" s="58">
        <f t="shared" si="24"/>
        <v>1756.0975609756097</v>
      </c>
      <c r="O47" s="59">
        <f t="shared" si="23"/>
        <v>5300</v>
      </c>
      <c r="P47" s="60">
        <f t="shared" si="23"/>
        <v>3495.0099800399207</v>
      </c>
    </row>
    <row r="48" spans="1:16" ht="12.75">
      <c r="A48" s="61" t="s">
        <v>57</v>
      </c>
      <c r="B48" s="47"/>
      <c r="C48" s="48">
        <v>0.01</v>
      </c>
      <c r="D48" s="48">
        <v>0.01</v>
      </c>
      <c r="E48" s="68">
        <v>3.5</v>
      </c>
      <c r="F48" s="51"/>
      <c r="G48" s="52"/>
      <c r="H48" s="52">
        <v>0.01</v>
      </c>
      <c r="I48" s="83">
        <v>94</v>
      </c>
      <c r="J48" s="55">
        <f t="shared" si="19"/>
        <v>0</v>
      </c>
      <c r="K48" s="56">
        <f t="shared" si="20"/>
        <v>-99.71428571428571</v>
      </c>
      <c r="L48" s="55">
        <f t="shared" si="21"/>
      </c>
      <c r="M48" s="57">
        <f t="shared" si="22"/>
      </c>
      <c r="N48" s="58">
        <f t="shared" si="24"/>
        <v>0</v>
      </c>
      <c r="O48" s="59">
        <f t="shared" si="23"/>
        <v>1000</v>
      </c>
      <c r="P48" s="60">
        <f t="shared" si="23"/>
        <v>26857.14285714286</v>
      </c>
    </row>
    <row r="49" spans="1:16" ht="12.75">
      <c r="A49" s="64" t="s">
        <v>58</v>
      </c>
      <c r="B49" s="47">
        <v>5</v>
      </c>
      <c r="C49" s="48">
        <v>235</v>
      </c>
      <c r="D49" s="48">
        <v>135</v>
      </c>
      <c r="E49" s="68">
        <v>96.25</v>
      </c>
      <c r="F49" s="51">
        <v>5</v>
      </c>
      <c r="G49" s="52">
        <v>5199</v>
      </c>
      <c r="H49" s="52">
        <v>2430</v>
      </c>
      <c r="I49" s="83">
        <v>1920.5</v>
      </c>
      <c r="J49" s="55">
        <f t="shared" si="19"/>
        <v>74.07407407407408</v>
      </c>
      <c r="K49" s="56">
        <f t="shared" si="20"/>
        <v>144.15584415584414</v>
      </c>
      <c r="L49" s="55">
        <f t="shared" si="21"/>
        <v>113.9506172839506</v>
      </c>
      <c r="M49" s="57">
        <f t="shared" si="22"/>
        <v>170.710752408227</v>
      </c>
      <c r="N49" s="58">
        <f t="shared" si="24"/>
        <v>22123.404255319147</v>
      </c>
      <c r="O49" s="59">
        <f t="shared" si="23"/>
        <v>18000</v>
      </c>
      <c r="P49" s="60">
        <f t="shared" si="23"/>
        <v>19953.246753246753</v>
      </c>
    </row>
    <row r="50" spans="1:16" ht="12.75">
      <c r="A50" s="64" t="s">
        <v>59</v>
      </c>
      <c r="B50" s="47"/>
      <c r="C50" s="48">
        <v>0.01</v>
      </c>
      <c r="D50" s="48">
        <v>0.01</v>
      </c>
      <c r="E50" s="68">
        <v>0.01</v>
      </c>
      <c r="F50" s="51"/>
      <c r="G50" s="52"/>
      <c r="H50" s="52">
        <v>0.01</v>
      </c>
      <c r="I50" s="83">
        <v>0.01</v>
      </c>
      <c r="J50" s="55">
        <f t="shared" si="19"/>
        <v>0</v>
      </c>
      <c r="K50" s="56">
        <f t="shared" si="20"/>
        <v>0</v>
      </c>
      <c r="L50" s="55">
        <f t="shared" si="21"/>
      </c>
      <c r="M50" s="57">
        <f t="shared" si="22"/>
      </c>
      <c r="N50" s="58">
        <f t="shared" si="24"/>
        <v>0</v>
      </c>
      <c r="O50" s="59"/>
      <c r="P50" s="60"/>
    </row>
    <row r="51" spans="1:16" ht="12.75">
      <c r="A51" s="64" t="s">
        <v>60</v>
      </c>
      <c r="B51" s="47"/>
      <c r="C51" s="48">
        <v>0.01</v>
      </c>
      <c r="D51" s="48">
        <v>0.01</v>
      </c>
      <c r="E51" s="68">
        <v>2.505</v>
      </c>
      <c r="F51" s="51"/>
      <c r="G51" s="52">
        <v>0.01</v>
      </c>
      <c r="H51" s="52">
        <v>0.01</v>
      </c>
      <c r="I51" s="83">
        <v>35.004999999999995</v>
      </c>
      <c r="J51" s="55">
        <f t="shared" si="19"/>
        <v>0</v>
      </c>
      <c r="K51" s="56">
        <f t="shared" si="20"/>
        <v>-99.60079840319361</v>
      </c>
      <c r="L51" s="55">
        <f t="shared" si="21"/>
        <v>0</v>
      </c>
      <c r="M51" s="57">
        <f t="shared" si="22"/>
        <v>-99.97143265247821</v>
      </c>
      <c r="N51" s="58">
        <f t="shared" si="24"/>
        <v>1000</v>
      </c>
      <c r="O51" s="59">
        <f>(H51/D51)*1000</f>
        <v>1000</v>
      </c>
      <c r="P51" s="60">
        <f aca="true" t="shared" si="25" ref="P51:P56">(I51/E51)*1000</f>
        <v>13974.051896207584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>
        <v>0.01</v>
      </c>
      <c r="H52" s="53">
        <v>0.01</v>
      </c>
      <c r="I52" s="86">
        <v>0.01</v>
      </c>
      <c r="J52" s="55">
        <f t="shared" si="19"/>
        <v>0</v>
      </c>
      <c r="K52" s="56">
        <f t="shared" si="20"/>
        <v>0</v>
      </c>
      <c r="L52" s="55">
        <f t="shared" si="21"/>
        <v>0</v>
      </c>
      <c r="M52" s="57">
        <f t="shared" si="22"/>
        <v>0</v>
      </c>
      <c r="N52" s="58">
        <f t="shared" si="24"/>
        <v>1000</v>
      </c>
      <c r="O52" s="59"/>
      <c r="P52" s="60">
        <f t="shared" si="25"/>
        <v>1000</v>
      </c>
    </row>
    <row r="53" spans="1:16" ht="12.75">
      <c r="A53" s="61" t="s">
        <v>62</v>
      </c>
      <c r="B53" s="47">
        <v>7</v>
      </c>
      <c r="C53" s="48">
        <v>190</v>
      </c>
      <c r="D53" s="48">
        <v>200</v>
      </c>
      <c r="E53" s="68">
        <v>318.75</v>
      </c>
      <c r="F53" s="51">
        <v>7</v>
      </c>
      <c r="G53" s="52">
        <v>6514</v>
      </c>
      <c r="H53" s="53">
        <v>6400</v>
      </c>
      <c r="I53" s="86">
        <v>10066</v>
      </c>
      <c r="J53" s="55">
        <f t="shared" si="19"/>
        <v>-5</v>
      </c>
      <c r="K53" s="56">
        <f t="shared" si="20"/>
        <v>-40.3921568627451</v>
      </c>
      <c r="L53" s="55">
        <f t="shared" si="21"/>
        <v>1.78125</v>
      </c>
      <c r="M53" s="57">
        <f t="shared" si="22"/>
        <v>-35.28710510629843</v>
      </c>
      <c r="N53" s="58">
        <f t="shared" si="24"/>
        <v>34284.21052631579</v>
      </c>
      <c r="O53" s="59">
        <f>(H53/D53)*1000</f>
        <v>32000</v>
      </c>
      <c r="P53" s="60">
        <f t="shared" si="25"/>
        <v>31579.607843137255</v>
      </c>
    </row>
    <row r="54" spans="1:16" ht="12.75" customHeight="1">
      <c r="A54" s="61" t="s">
        <v>63</v>
      </c>
      <c r="B54" s="47">
        <v>4</v>
      </c>
      <c r="C54" s="48">
        <v>160</v>
      </c>
      <c r="D54" s="48">
        <v>170</v>
      </c>
      <c r="E54" s="68">
        <v>253.75</v>
      </c>
      <c r="F54" s="51">
        <v>7</v>
      </c>
      <c r="G54" s="52">
        <v>4816</v>
      </c>
      <c r="H54" s="53">
        <v>5132</v>
      </c>
      <c r="I54" s="83">
        <v>6019.75</v>
      </c>
      <c r="J54" s="55">
        <f t="shared" si="19"/>
        <v>-5.882352941176478</v>
      </c>
      <c r="K54" s="56">
        <f t="shared" si="20"/>
        <v>-36.94581280788177</v>
      </c>
      <c r="L54" s="55">
        <f t="shared" si="21"/>
        <v>-6.157443491816068</v>
      </c>
      <c r="M54" s="57">
        <f t="shared" si="22"/>
        <v>-19.996677602890486</v>
      </c>
      <c r="N54" s="58">
        <f t="shared" si="24"/>
        <v>30100</v>
      </c>
      <c r="O54" s="59">
        <f>(H54/D54)*1000</f>
        <v>30188.235294117647</v>
      </c>
      <c r="P54" s="60">
        <f t="shared" si="25"/>
        <v>23723.152709359605</v>
      </c>
    </row>
    <row r="55" spans="1:16" ht="12.75" customHeight="1">
      <c r="A55" s="61" t="s">
        <v>64</v>
      </c>
      <c r="B55" s="47">
        <v>5</v>
      </c>
      <c r="C55" s="48">
        <v>40</v>
      </c>
      <c r="D55" s="48">
        <v>35</v>
      </c>
      <c r="E55" s="68">
        <v>24.5</v>
      </c>
      <c r="F55" s="51"/>
      <c r="G55" s="52"/>
      <c r="H55" s="53">
        <v>917</v>
      </c>
      <c r="I55" s="83">
        <v>506</v>
      </c>
      <c r="J55" s="55">
        <f t="shared" si="19"/>
        <v>14.285714285714278</v>
      </c>
      <c r="K55" s="56">
        <f t="shared" si="20"/>
        <v>63.265306122448976</v>
      </c>
      <c r="L55" s="55">
        <f t="shared" si="21"/>
      </c>
      <c r="M55" s="57">
        <f t="shared" si="22"/>
      </c>
      <c r="N55" s="58">
        <f t="shared" si="24"/>
        <v>0</v>
      </c>
      <c r="O55" s="59">
        <f>(H55/D55)*1000</f>
        <v>26200</v>
      </c>
      <c r="P55" s="60">
        <f t="shared" si="25"/>
        <v>20653.061224489797</v>
      </c>
    </row>
    <row r="56" spans="1:16" ht="12.75">
      <c r="A56" s="17" t="s">
        <v>65</v>
      </c>
      <c r="B56" s="47">
        <v>5</v>
      </c>
      <c r="C56" s="48">
        <f>IF(OR(C57=0,C58=0),"",SUM(C57:C58))</f>
        <v>20.01</v>
      </c>
      <c r="D56" s="49">
        <f>IF(OR(D57=0,D58=0),"",SUM(D57:D58))</f>
        <v>25.01</v>
      </c>
      <c r="E56" s="50">
        <f>IF(OR(E57=0,E58=0),"",SUM(E57:E58))</f>
        <v>19.26</v>
      </c>
      <c r="F56" s="51">
        <v>7</v>
      </c>
      <c r="G56" s="52">
        <f>IF(OR(G57=0,G58=0),"",SUM(G57:G58))</f>
        <v>540.01</v>
      </c>
      <c r="H56" s="53">
        <f>IF(OR(H57=0,H58=0),"",SUM(H57:H58))</f>
        <v>675.01</v>
      </c>
      <c r="I56" s="87">
        <f>IF(OR(I57=0,I58=0),"",SUM(I57:I58))</f>
        <v>560.26</v>
      </c>
      <c r="J56" s="55">
        <f t="shared" si="19"/>
        <v>-19.99200319872051</v>
      </c>
      <c r="K56" s="56">
        <f t="shared" si="20"/>
        <v>3.8940809968847248</v>
      </c>
      <c r="L56" s="55">
        <f t="shared" si="21"/>
        <v>-19.999703708093207</v>
      </c>
      <c r="M56" s="57">
        <f t="shared" si="22"/>
        <v>-3.6143933173883482</v>
      </c>
      <c r="N56" s="58">
        <f t="shared" si="24"/>
        <v>26987.006496751623</v>
      </c>
      <c r="O56" s="59">
        <f>(H56/D56)*1000</f>
        <v>26989.604158336664</v>
      </c>
      <c r="P56" s="60">
        <f t="shared" si="25"/>
        <v>29089.304257528554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/>
      <c r="K57" s="56">
        <v>0</v>
      </c>
      <c r="L57" s="55"/>
      <c r="M57" s="57">
        <v>0</v>
      </c>
      <c r="N57" s="58">
        <f t="shared" si="24"/>
        <v>1000</v>
      </c>
      <c r="O57" s="59"/>
      <c r="P57" s="60"/>
    </row>
    <row r="58" spans="1:16" ht="12.75">
      <c r="A58" s="61" t="s">
        <v>67</v>
      </c>
      <c r="B58" s="47">
        <v>5</v>
      </c>
      <c r="C58" s="48">
        <v>20</v>
      </c>
      <c r="D58" s="48">
        <v>25</v>
      </c>
      <c r="E58" s="68">
        <v>19.25</v>
      </c>
      <c r="F58" s="51">
        <v>7</v>
      </c>
      <c r="G58" s="52">
        <v>540</v>
      </c>
      <c r="H58" s="53">
        <v>675</v>
      </c>
      <c r="I58" s="83">
        <v>560.25</v>
      </c>
      <c r="J58" s="55">
        <f aca="true" t="shared" si="26" ref="J58:J69">IF(OR(D58=0,C58=0),"",C58/D58*100-100)</f>
        <v>-20</v>
      </c>
      <c r="K58" s="56">
        <f aca="true" t="shared" si="27" ref="K58:K69">IF(OR(E58=0,C58=0),"",C58/E58*100-100)</f>
        <v>3.896103896103881</v>
      </c>
      <c r="L58" s="55">
        <f aca="true" t="shared" si="28" ref="L58:L69">IF(OR(H58=0,G58=0),"",G58/H58*100-100)</f>
        <v>-20</v>
      </c>
      <c r="M58" s="57">
        <f aca="true" t="shared" si="29" ref="M58:M69">IF(OR(I58=0,G58=0),"",G58/I58*100-100)</f>
        <v>-3.6144578313252964</v>
      </c>
      <c r="N58" s="58">
        <f t="shared" si="24"/>
        <v>27000</v>
      </c>
      <c r="O58" s="59">
        <f>(H58/D58)*1000</f>
        <v>27000</v>
      </c>
      <c r="P58" s="60">
        <f>(I58/E58)*1000</f>
        <v>29103.896103896106</v>
      </c>
    </row>
    <row r="59" spans="1:16" ht="12.75">
      <c r="A59" s="17" t="s">
        <v>68</v>
      </c>
      <c r="B59" s="47">
        <v>1</v>
      </c>
      <c r="C59" s="48">
        <f>IF(OR(C60=0,C61=0),"",SUM(C60:C61))</f>
        <v>4.01</v>
      </c>
      <c r="D59" s="49">
        <f>IF(OR(D60=0,D61=0),"",SUM(D60:D61))</f>
        <v>0.02</v>
      </c>
      <c r="E59" s="50">
        <f>IF(OR(E60=0,E61=0),"",SUM(E60:E61))</f>
        <v>4.262499999999999</v>
      </c>
      <c r="F59" s="51">
        <v>6</v>
      </c>
      <c r="G59" s="88">
        <f>IF(OR(G60=0,G61=0),"",SUM(G60:G61))</f>
        <v>100.01</v>
      </c>
      <c r="H59" s="89">
        <f>IF(OR(H60=0,H61=0),"",SUM(H60:H61))</f>
        <v>0.02</v>
      </c>
      <c r="I59" s="90">
        <f>IF(OR(I60=0,I61=0),"",SUM(I60:I61))</f>
        <v>100.0125</v>
      </c>
      <c r="J59" s="55">
        <f t="shared" si="26"/>
        <v>19949.999999999996</v>
      </c>
      <c r="K59" s="56">
        <f t="shared" si="27"/>
        <v>-5.923753665689134</v>
      </c>
      <c r="L59" s="55">
        <f t="shared" si="28"/>
        <v>499950</v>
      </c>
      <c r="M59" s="57">
        <f t="shared" si="29"/>
        <v>-0.0024996875390570494</v>
      </c>
      <c r="N59" s="58">
        <f t="shared" si="24"/>
        <v>24940.149625935162</v>
      </c>
      <c r="O59" s="59">
        <f>(H59/D59)*1000</f>
        <v>1000</v>
      </c>
      <c r="P59" s="60">
        <f>(I59/E59)*1000</f>
        <v>23463.343108504403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6"/>
        <v>0</v>
      </c>
      <c r="K60" s="56">
        <f t="shared" si="27"/>
        <v>0</v>
      </c>
      <c r="L60" s="55">
        <f t="shared" si="28"/>
        <v>0</v>
      </c>
      <c r="M60" s="57">
        <f t="shared" si="29"/>
        <v>0</v>
      </c>
      <c r="N60" s="58"/>
      <c r="O60" s="59"/>
      <c r="P60" s="60"/>
    </row>
    <row r="61" spans="1:16" ht="12.75">
      <c r="A61" s="61" t="s">
        <v>70</v>
      </c>
      <c r="B61" s="47">
        <v>1</v>
      </c>
      <c r="C61" s="48">
        <v>4</v>
      </c>
      <c r="D61" s="49">
        <v>0.01</v>
      </c>
      <c r="E61" s="62">
        <v>4.2524999999999995</v>
      </c>
      <c r="F61" s="51">
        <v>6</v>
      </c>
      <c r="G61" s="52">
        <v>100</v>
      </c>
      <c r="H61" s="53">
        <v>0.01</v>
      </c>
      <c r="I61" s="83">
        <v>100.0025</v>
      </c>
      <c r="J61" s="55">
        <f t="shared" si="26"/>
        <v>39900</v>
      </c>
      <c r="K61" s="56">
        <f t="shared" si="27"/>
        <v>-5.937683715461489</v>
      </c>
      <c r="L61" s="55">
        <f t="shared" si="28"/>
        <v>999900</v>
      </c>
      <c r="M61" s="57">
        <f t="shared" si="29"/>
        <v>-0.0024999375015681835</v>
      </c>
      <c r="N61" s="58">
        <f>(G61/C61)*1000</f>
        <v>25000</v>
      </c>
      <c r="O61" s="59">
        <f>(H61/D61)*1000</f>
        <v>1000</v>
      </c>
      <c r="P61" s="60">
        <f>(I61/E61)*1000</f>
        <v>23516.16696061141</v>
      </c>
    </row>
    <row r="62" spans="1:16" ht="12.75">
      <c r="A62" s="61" t="s">
        <v>71</v>
      </c>
      <c r="B62" s="47"/>
      <c r="C62" s="48">
        <v>0.01</v>
      </c>
      <c r="D62" s="49">
        <v>0.01</v>
      </c>
      <c r="E62" s="62">
        <v>0.01</v>
      </c>
      <c r="F62" s="51"/>
      <c r="G62" s="52">
        <v>0.01</v>
      </c>
      <c r="H62" s="53">
        <v>0.01</v>
      </c>
      <c r="I62" s="83">
        <v>0.01</v>
      </c>
      <c r="J62" s="55">
        <f t="shared" si="26"/>
        <v>0</v>
      </c>
      <c r="K62" s="56">
        <f t="shared" si="27"/>
        <v>0</v>
      </c>
      <c r="L62" s="55">
        <f t="shared" si="28"/>
        <v>0</v>
      </c>
      <c r="M62" s="57">
        <f t="shared" si="29"/>
        <v>0</v>
      </c>
      <c r="N62" s="58">
        <f>(G62/C62)*1000</f>
        <v>1000</v>
      </c>
      <c r="O62" s="59"/>
      <c r="P62" s="60"/>
    </row>
    <row r="63" spans="1:16" ht="12.75">
      <c r="A63" s="17" t="s">
        <v>72</v>
      </c>
      <c r="B63" s="47">
        <v>4</v>
      </c>
      <c r="C63" s="48">
        <f>IF(OR(C64=0,C65=0),"",SUM(C64:C65))</f>
        <v>7.01</v>
      </c>
      <c r="D63" s="49">
        <f>IF(OR(D64=0,D65=0),"",SUM(D64:D65))</f>
        <v>13.01</v>
      </c>
      <c r="E63" s="50">
        <f>IF(OR(E64=0,E65=0),"",SUM(E64:E65))</f>
        <v>6.76</v>
      </c>
      <c r="F63" s="51">
        <v>6</v>
      </c>
      <c r="G63" s="52">
        <f>IF(OR(G64=0,G65=0),"",SUM(G64:G65))</f>
        <v>175.01</v>
      </c>
      <c r="H63" s="53">
        <f>IF(OR(H64=0,H65=0),"",SUM(H64:H65))</f>
        <v>338.01</v>
      </c>
      <c r="I63" s="87">
        <f>IF(OR(I64=0,I65=0),"",SUM(I64:I65))</f>
        <v>185.01</v>
      </c>
      <c r="J63" s="55">
        <f t="shared" si="26"/>
        <v>-46.11837048424289</v>
      </c>
      <c r="K63" s="56">
        <f t="shared" si="27"/>
        <v>3.6982248520710073</v>
      </c>
      <c r="L63" s="55">
        <f t="shared" si="28"/>
        <v>-48.223425342445495</v>
      </c>
      <c r="M63" s="57">
        <f t="shared" si="29"/>
        <v>-5.405113237122322</v>
      </c>
      <c r="N63" s="58">
        <f>(G63/C63)*1000</f>
        <v>24965.76319543509</v>
      </c>
      <c r="O63" s="59">
        <f>(H63/D63)*1000</f>
        <v>25980.784012298234</v>
      </c>
      <c r="P63" s="60">
        <f>(I63/E63)*1000</f>
        <v>27368.34319526627</v>
      </c>
    </row>
    <row r="64" spans="1:16" ht="12.75">
      <c r="A64" s="61" t="s">
        <v>73</v>
      </c>
      <c r="B64" s="47">
        <v>4</v>
      </c>
      <c r="C64" s="48">
        <v>7</v>
      </c>
      <c r="D64" s="49">
        <v>13</v>
      </c>
      <c r="E64" s="62">
        <v>6.75</v>
      </c>
      <c r="F64" s="51">
        <v>6</v>
      </c>
      <c r="G64" s="52">
        <v>175</v>
      </c>
      <c r="H64" s="53">
        <v>338</v>
      </c>
      <c r="I64" s="83">
        <v>185</v>
      </c>
      <c r="J64" s="55">
        <f t="shared" si="26"/>
        <v>-46.15384615384615</v>
      </c>
      <c r="K64" s="56">
        <f t="shared" si="27"/>
        <v>3.7037037037036953</v>
      </c>
      <c r="L64" s="55">
        <f t="shared" si="28"/>
        <v>-48.22485207100592</v>
      </c>
      <c r="M64" s="57">
        <f t="shared" si="29"/>
        <v>-5.4054054054054035</v>
      </c>
      <c r="N64" s="58">
        <f>(G64/C64)*1000</f>
        <v>25000</v>
      </c>
      <c r="O64" s="59">
        <f>(H64/D64)*1000</f>
        <v>26000</v>
      </c>
      <c r="P64" s="60">
        <f>(I64/E64)*1000</f>
        <v>27407.40740740741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6"/>
        <v>0</v>
      </c>
      <c r="K65" s="56">
        <f t="shared" si="27"/>
        <v>0</v>
      </c>
      <c r="L65" s="55">
        <f t="shared" si="28"/>
        <v>0</v>
      </c>
      <c r="M65" s="57">
        <f t="shared" si="29"/>
        <v>0</v>
      </c>
      <c r="N65" s="58"/>
      <c r="O65" s="59"/>
      <c r="P65" s="60"/>
    </row>
    <row r="66" spans="1:16" ht="12.75">
      <c r="A66" s="17" t="s">
        <v>75</v>
      </c>
      <c r="B66" s="47">
        <v>7</v>
      </c>
      <c r="C66" s="91">
        <f>IF(OR(C67=0,C68=0,C69=0),"",SUM(C67:C69))</f>
        <v>175</v>
      </c>
      <c r="D66" s="92">
        <f>IF(OR(D67=0,D68=0,D69=0),"",SUM(D67:D69))</f>
        <v>187</v>
      </c>
      <c r="E66" s="93">
        <f>IF(OR(E67=0,E68=0,E69=0),"",SUM(E67:E69))</f>
        <v>144.75</v>
      </c>
      <c r="F66" s="51"/>
      <c r="G66" s="94">
        <f>IF(OR(G67=0,G68=0,G69=0),"",SUM(G67:G69))</f>
      </c>
      <c r="H66" s="94">
        <f>IF(OR(H67=0,H68=0,H69=0),"",SUM(H67:H69))</f>
        <v>9030</v>
      </c>
      <c r="I66" s="95">
        <f>IF(OR(I67=0,I68=0,I69=0),"",SUM(I67:I69))</f>
        <v>6663.25</v>
      </c>
      <c r="J66" s="55">
        <f t="shared" si="26"/>
        <v>-6.417112299465245</v>
      </c>
      <c r="K66" s="56">
        <f t="shared" si="27"/>
        <v>20.898100172711565</v>
      </c>
      <c r="L66" s="55"/>
      <c r="M66" s="57"/>
      <c r="N66" s="58"/>
      <c r="O66" s="59">
        <f aca="true" t="shared" si="30" ref="O66:P69">(H66/D66)*1000</f>
        <v>48288.770053475935</v>
      </c>
      <c r="P66" s="60">
        <f t="shared" si="30"/>
        <v>46032.81519861831</v>
      </c>
    </row>
    <row r="67" spans="1:16" ht="12.75">
      <c r="A67" s="61" t="s">
        <v>76</v>
      </c>
      <c r="B67" s="96">
        <v>5</v>
      </c>
      <c r="C67" s="48">
        <v>10</v>
      </c>
      <c r="D67" s="49">
        <v>17</v>
      </c>
      <c r="E67" s="62">
        <v>11</v>
      </c>
      <c r="F67" s="51">
        <v>5</v>
      </c>
      <c r="G67" s="52">
        <v>300</v>
      </c>
      <c r="H67" s="53">
        <v>595</v>
      </c>
      <c r="I67" s="83">
        <v>528.25</v>
      </c>
      <c r="J67" s="55">
        <f t="shared" si="26"/>
        <v>-41.17647058823529</v>
      </c>
      <c r="K67" s="56">
        <f t="shared" si="27"/>
        <v>-9.090909090909093</v>
      </c>
      <c r="L67" s="55">
        <f t="shared" si="28"/>
        <v>-49.57983193277311</v>
      </c>
      <c r="M67" s="57">
        <f t="shared" si="29"/>
        <v>-43.20870799810695</v>
      </c>
      <c r="N67" s="58">
        <f aca="true" t="shared" si="31" ref="N66:N88">(G67/C67)*1000</f>
        <v>30000</v>
      </c>
      <c r="O67" s="59">
        <f t="shared" si="30"/>
        <v>35000</v>
      </c>
      <c r="P67" s="60">
        <f t="shared" si="30"/>
        <v>48022.72727272727</v>
      </c>
    </row>
    <row r="68" spans="1:16" ht="12.75">
      <c r="A68" s="61" t="s">
        <v>77</v>
      </c>
      <c r="B68" s="47">
        <v>6</v>
      </c>
      <c r="C68" s="48">
        <v>150</v>
      </c>
      <c r="D68" s="49">
        <v>155</v>
      </c>
      <c r="E68" s="62">
        <v>104.5</v>
      </c>
      <c r="F68" s="51">
        <v>6</v>
      </c>
      <c r="G68" s="52">
        <v>3825</v>
      </c>
      <c r="H68" s="53">
        <v>8060</v>
      </c>
      <c r="I68" s="83">
        <v>4966.25</v>
      </c>
      <c r="J68" s="55">
        <f t="shared" si="26"/>
        <v>-3.225806451612897</v>
      </c>
      <c r="K68" s="56">
        <f t="shared" si="27"/>
        <v>43.54066985645932</v>
      </c>
      <c r="L68" s="55">
        <f t="shared" si="28"/>
        <v>-52.54342431761786</v>
      </c>
      <c r="M68" s="57">
        <f t="shared" si="29"/>
        <v>-22.9801157815253</v>
      </c>
      <c r="N68" s="58">
        <f t="shared" si="31"/>
        <v>25500</v>
      </c>
      <c r="O68" s="59">
        <f t="shared" si="30"/>
        <v>52000</v>
      </c>
      <c r="P68" s="60">
        <f t="shared" si="30"/>
        <v>47523.92344497608</v>
      </c>
    </row>
    <row r="69" spans="1:16" ht="12.75">
      <c r="A69" s="61" t="s">
        <v>78</v>
      </c>
      <c r="B69" s="47">
        <v>7</v>
      </c>
      <c r="C69" s="48">
        <v>15</v>
      </c>
      <c r="D69" s="49">
        <v>15</v>
      </c>
      <c r="E69" s="62">
        <v>29.25</v>
      </c>
      <c r="F69" s="51"/>
      <c r="G69" s="52"/>
      <c r="H69" s="53">
        <v>375</v>
      </c>
      <c r="I69" s="83">
        <v>1168.75</v>
      </c>
      <c r="J69" s="55">
        <f t="shared" si="26"/>
        <v>0</v>
      </c>
      <c r="K69" s="56">
        <f t="shared" si="27"/>
        <v>-48.71794871794872</v>
      </c>
      <c r="L69" s="55">
        <f t="shared" si="28"/>
      </c>
      <c r="M69" s="57">
        <f t="shared" si="29"/>
      </c>
      <c r="N69" s="58">
        <f t="shared" si="31"/>
        <v>0</v>
      </c>
      <c r="O69" s="59">
        <f t="shared" si="30"/>
        <v>25000</v>
      </c>
      <c r="P69" s="60">
        <f t="shared" si="30"/>
        <v>39957.26495726495</v>
      </c>
    </row>
    <row r="70" spans="1:16" ht="12.75">
      <c r="A70" s="61" t="s">
        <v>79</v>
      </c>
      <c r="B70" s="47">
        <v>3</v>
      </c>
      <c r="C70" s="48">
        <v>30</v>
      </c>
      <c r="D70" s="49">
        <v>30</v>
      </c>
      <c r="E70" s="62">
        <v>8.0075</v>
      </c>
      <c r="F70" s="51"/>
      <c r="G70" s="52"/>
      <c r="H70" s="53">
        <v>3720</v>
      </c>
      <c r="I70" s="83">
        <v>824.0075</v>
      </c>
      <c r="J70" s="55"/>
      <c r="K70" s="56"/>
      <c r="L70" s="55"/>
      <c r="M70" s="57"/>
      <c r="N70" s="58">
        <f t="shared" si="31"/>
        <v>0</v>
      </c>
      <c r="O70" s="59"/>
      <c r="P70" s="60"/>
    </row>
    <row r="71" spans="1:16" ht="12.75">
      <c r="A71" s="61" t="s">
        <v>80</v>
      </c>
      <c r="B71" s="47">
        <v>5</v>
      </c>
      <c r="C71" s="48">
        <v>90</v>
      </c>
      <c r="D71" s="49">
        <v>100</v>
      </c>
      <c r="E71" s="62">
        <v>125</v>
      </c>
      <c r="F71" s="51">
        <v>6</v>
      </c>
      <c r="G71" s="52">
        <v>2070</v>
      </c>
      <c r="H71" s="53">
        <v>2300</v>
      </c>
      <c r="I71" s="83">
        <v>3682.5</v>
      </c>
      <c r="J71" s="55">
        <f aca="true" t="shared" si="32" ref="J71:J88">IF(OR(D71=0,C71=0),"",C71/D71*100-100)</f>
        <v>-10</v>
      </c>
      <c r="K71" s="56">
        <f aca="true" t="shared" si="33" ref="K71:K88">IF(OR(E71=0,C71=0),"",C71/E71*100-100)</f>
        <v>-28</v>
      </c>
      <c r="L71" s="55">
        <f aca="true" t="shared" si="34" ref="L71:L88">IF(OR(H71=0,G71=0),"",G71/H71*100-100)</f>
        <v>-10</v>
      </c>
      <c r="M71" s="57">
        <f aca="true" t="shared" si="35" ref="M71:M88">IF(OR(I71=0,G71=0),"",G71/I71*100-100)</f>
        <v>-43.788187372708755</v>
      </c>
      <c r="N71" s="58">
        <f t="shared" si="31"/>
        <v>23000</v>
      </c>
      <c r="O71" s="59">
        <f aca="true" t="shared" si="36" ref="O71:O86">(H71/D71)*1000</f>
        <v>23000</v>
      </c>
      <c r="P71" s="60">
        <f aca="true" t="shared" si="37" ref="P71:P86">(I71/E71)*1000</f>
        <v>29460</v>
      </c>
    </row>
    <row r="72" spans="1:16" ht="12.75">
      <c r="A72" s="61" t="s">
        <v>81</v>
      </c>
      <c r="B72" s="47">
        <v>7</v>
      </c>
      <c r="C72" s="48">
        <v>6355</v>
      </c>
      <c r="D72" s="49">
        <v>6400</v>
      </c>
      <c r="E72" s="62">
        <v>7207.5</v>
      </c>
      <c r="F72" s="51">
        <v>7</v>
      </c>
      <c r="G72" s="52">
        <v>349143</v>
      </c>
      <c r="H72" s="53">
        <v>366514</v>
      </c>
      <c r="I72" s="86">
        <v>313154.5</v>
      </c>
      <c r="J72" s="55">
        <f t="shared" si="32"/>
        <v>-0.703125</v>
      </c>
      <c r="K72" s="56">
        <f t="shared" si="33"/>
        <v>-11.827956989247312</v>
      </c>
      <c r="L72" s="55">
        <f t="shared" si="34"/>
        <v>-4.739518817835062</v>
      </c>
      <c r="M72" s="57">
        <f t="shared" si="35"/>
        <v>11.49225063027994</v>
      </c>
      <c r="N72" s="58">
        <f t="shared" si="31"/>
        <v>54939.889850511405</v>
      </c>
      <c r="O72" s="59">
        <f t="shared" si="36"/>
        <v>57267.8125</v>
      </c>
      <c r="P72" s="60">
        <f t="shared" si="37"/>
        <v>43448.421782865065</v>
      </c>
    </row>
    <row r="73" spans="1:16" ht="12.75">
      <c r="A73" s="61" t="s">
        <v>82</v>
      </c>
      <c r="B73" s="47">
        <v>6</v>
      </c>
      <c r="C73" s="48">
        <v>5</v>
      </c>
      <c r="D73" s="49">
        <v>17</v>
      </c>
      <c r="E73" s="62">
        <v>20.5</v>
      </c>
      <c r="F73" s="51">
        <v>6</v>
      </c>
      <c r="G73" s="52">
        <v>195</v>
      </c>
      <c r="H73" s="53">
        <v>221</v>
      </c>
      <c r="I73" s="86">
        <v>248</v>
      </c>
      <c r="J73" s="55">
        <f t="shared" si="32"/>
        <v>-70.58823529411765</v>
      </c>
      <c r="K73" s="56">
        <f t="shared" si="33"/>
        <v>-75.60975609756098</v>
      </c>
      <c r="L73" s="55">
        <f t="shared" si="34"/>
        <v>-11.764705882352942</v>
      </c>
      <c r="M73" s="57">
        <f t="shared" si="35"/>
        <v>-21.370967741935488</v>
      </c>
      <c r="N73" s="58">
        <f t="shared" si="31"/>
        <v>39000</v>
      </c>
      <c r="O73" s="59">
        <f t="shared" si="36"/>
        <v>13000</v>
      </c>
      <c r="P73" s="60">
        <f t="shared" si="37"/>
        <v>12097.560975609756</v>
      </c>
    </row>
    <row r="74" spans="1:16" ht="12.75">
      <c r="A74" s="61" t="s">
        <v>83</v>
      </c>
      <c r="B74" s="47">
        <v>5</v>
      </c>
      <c r="C74" s="48">
        <v>5</v>
      </c>
      <c r="D74" s="49">
        <v>8</v>
      </c>
      <c r="E74" s="62">
        <v>21.25</v>
      </c>
      <c r="F74" s="51">
        <v>5</v>
      </c>
      <c r="G74" s="52">
        <v>115</v>
      </c>
      <c r="H74" s="53">
        <v>200</v>
      </c>
      <c r="I74" s="83">
        <v>365.5</v>
      </c>
      <c r="J74" s="55">
        <f t="shared" si="32"/>
        <v>-37.5</v>
      </c>
      <c r="K74" s="56">
        <f t="shared" si="33"/>
        <v>-76.47058823529412</v>
      </c>
      <c r="L74" s="55">
        <f t="shared" si="34"/>
        <v>-42.50000000000001</v>
      </c>
      <c r="M74" s="57">
        <f t="shared" si="35"/>
        <v>-68.53625170998632</v>
      </c>
      <c r="N74" s="58">
        <f t="shared" si="31"/>
        <v>23000</v>
      </c>
      <c r="O74" s="59">
        <f t="shared" si="36"/>
        <v>25000</v>
      </c>
      <c r="P74" s="60">
        <f t="shared" si="37"/>
        <v>17200</v>
      </c>
    </row>
    <row r="75" spans="1:16" ht="12.75">
      <c r="A75" s="61" t="s">
        <v>84</v>
      </c>
      <c r="B75" s="47">
        <v>6</v>
      </c>
      <c r="C75" s="48">
        <v>3</v>
      </c>
      <c r="D75" s="49">
        <v>5</v>
      </c>
      <c r="E75" s="62">
        <v>39.5</v>
      </c>
      <c r="F75" s="51">
        <v>6</v>
      </c>
      <c r="G75" s="52">
        <v>27</v>
      </c>
      <c r="H75" s="53">
        <v>45</v>
      </c>
      <c r="I75" s="83">
        <v>254</v>
      </c>
      <c r="J75" s="55">
        <f t="shared" si="32"/>
        <v>-40</v>
      </c>
      <c r="K75" s="56">
        <f t="shared" si="33"/>
        <v>-92.40506329113924</v>
      </c>
      <c r="L75" s="55">
        <f t="shared" si="34"/>
        <v>-40</v>
      </c>
      <c r="M75" s="57">
        <f t="shared" si="35"/>
        <v>-89.37007874015748</v>
      </c>
      <c r="N75" s="58">
        <f t="shared" si="31"/>
        <v>9000</v>
      </c>
      <c r="O75" s="59">
        <f t="shared" si="36"/>
        <v>9000</v>
      </c>
      <c r="P75" s="60">
        <f t="shared" si="37"/>
        <v>6430.379746835442</v>
      </c>
    </row>
    <row r="76" spans="1:16" ht="12.75">
      <c r="A76" s="17" t="s">
        <v>85</v>
      </c>
      <c r="B76" s="47"/>
      <c r="C76" s="48">
        <f>IF(OR(C77=0,C78=0,C79=0),"",SUM(C77:C79))</f>
        <v>105.01</v>
      </c>
      <c r="D76" s="49">
        <f>IF(OR(D77=0,D78=0,D79=0),"",SUM(D77:D79))</f>
        <v>103.01</v>
      </c>
      <c r="E76" s="50">
        <f>IF(OR(E77=0,E78=0,E79=0),"",SUM(E77:E79))</f>
        <v>82.005</v>
      </c>
      <c r="F76" s="51"/>
      <c r="G76" s="52">
        <f>IF(OR(G77=0,G78=0,G79=0),"",SUM(G77:G79))</f>
      </c>
      <c r="H76" s="53">
        <f>IF(OR(H77=0,H78=0,H79=0),"",SUM(H77:H79))</f>
        <v>3200.01</v>
      </c>
      <c r="I76" s="87">
        <f>IF(OR(I77=0,I78=0,I79=0),"",SUM(I77:I79))</f>
        <v>2267.005</v>
      </c>
      <c r="J76" s="55">
        <f t="shared" si="32"/>
        <v>1.941559071934762</v>
      </c>
      <c r="K76" s="56">
        <f t="shared" si="33"/>
        <v>28.0531674897872</v>
      </c>
      <c r="L76" s="55"/>
      <c r="M76" s="57"/>
      <c r="N76" s="58"/>
      <c r="O76" s="59">
        <f t="shared" si="36"/>
        <v>31065.042228909813</v>
      </c>
      <c r="P76" s="60">
        <f t="shared" si="37"/>
        <v>27644.716785561857</v>
      </c>
    </row>
    <row r="77" spans="1:16" ht="12.75">
      <c r="A77" s="61" t="s">
        <v>86</v>
      </c>
      <c r="B77" s="47">
        <v>4</v>
      </c>
      <c r="C77" s="48">
        <v>55</v>
      </c>
      <c r="D77" s="49">
        <v>48</v>
      </c>
      <c r="E77" s="62">
        <v>30.75</v>
      </c>
      <c r="F77" s="51">
        <v>7</v>
      </c>
      <c r="G77" s="52">
        <v>1650</v>
      </c>
      <c r="H77" s="53">
        <v>1440</v>
      </c>
      <c r="I77" s="83">
        <v>795.75</v>
      </c>
      <c r="J77" s="55">
        <f t="shared" si="32"/>
        <v>14.583333333333329</v>
      </c>
      <c r="K77" s="56">
        <f t="shared" si="33"/>
        <v>78.86178861788616</v>
      </c>
      <c r="L77" s="55">
        <f t="shared" si="34"/>
        <v>14.583333333333329</v>
      </c>
      <c r="M77" s="57">
        <f t="shared" si="35"/>
        <v>107.35155513666353</v>
      </c>
      <c r="N77" s="58">
        <f t="shared" si="31"/>
        <v>30000</v>
      </c>
      <c r="O77" s="59">
        <f t="shared" si="36"/>
        <v>30000</v>
      </c>
      <c r="P77" s="60">
        <f t="shared" si="37"/>
        <v>25878.048780487807</v>
      </c>
    </row>
    <row r="78" spans="1:16" ht="12.75">
      <c r="A78" s="61" t="s">
        <v>87</v>
      </c>
      <c r="B78" s="47">
        <v>6</v>
      </c>
      <c r="C78" s="48">
        <v>50</v>
      </c>
      <c r="D78" s="48">
        <v>55</v>
      </c>
      <c r="E78" s="68">
        <v>38.75</v>
      </c>
      <c r="F78" s="51">
        <v>7</v>
      </c>
      <c r="G78" s="52">
        <v>1500</v>
      </c>
      <c r="H78" s="53">
        <v>1760</v>
      </c>
      <c r="I78" s="86">
        <v>1208</v>
      </c>
      <c r="J78" s="55">
        <f t="shared" si="32"/>
        <v>-9.090909090909093</v>
      </c>
      <c r="K78" s="56">
        <f t="shared" si="33"/>
        <v>29.032258064516128</v>
      </c>
      <c r="L78" s="55">
        <f t="shared" si="34"/>
        <v>-14.772727272727266</v>
      </c>
      <c r="M78" s="57">
        <f t="shared" si="35"/>
        <v>24.17218543046357</v>
      </c>
      <c r="N78" s="58">
        <f t="shared" si="31"/>
        <v>30000</v>
      </c>
      <c r="O78" s="59">
        <f t="shared" si="36"/>
        <v>32000</v>
      </c>
      <c r="P78" s="60">
        <f t="shared" si="37"/>
        <v>31174.1935483871</v>
      </c>
    </row>
    <row r="79" spans="1:16" ht="12.75">
      <c r="A79" s="61" t="s">
        <v>144</v>
      </c>
      <c r="B79" s="47"/>
      <c r="C79" s="48">
        <v>0.01</v>
      </c>
      <c r="D79" s="48">
        <v>0.01</v>
      </c>
      <c r="E79" s="68">
        <v>12.504999999999999</v>
      </c>
      <c r="F79" s="51"/>
      <c r="G79" s="52"/>
      <c r="H79" s="52">
        <v>0.01</v>
      </c>
      <c r="I79" s="83">
        <v>263.255</v>
      </c>
      <c r="J79" s="55">
        <f t="shared" si="32"/>
        <v>0</v>
      </c>
      <c r="K79" s="56">
        <f t="shared" si="33"/>
        <v>-99.92003198720512</v>
      </c>
      <c r="L79" s="55">
        <f t="shared" si="34"/>
      </c>
      <c r="M79" s="57">
        <f t="shared" si="35"/>
      </c>
      <c r="N79" s="58">
        <f t="shared" si="31"/>
        <v>0</v>
      </c>
      <c r="O79" s="59">
        <f t="shared" si="36"/>
        <v>1000</v>
      </c>
      <c r="P79" s="60">
        <f t="shared" si="37"/>
        <v>21051.979208316672</v>
      </c>
    </row>
    <row r="80" spans="1:16" ht="12.75">
      <c r="A80" s="97" t="s">
        <v>89</v>
      </c>
      <c r="B80" s="47">
        <v>5</v>
      </c>
      <c r="C80" s="48">
        <v>35</v>
      </c>
      <c r="D80" s="48">
        <v>35</v>
      </c>
      <c r="E80" s="68">
        <v>17</v>
      </c>
      <c r="F80" s="51">
        <v>6</v>
      </c>
      <c r="G80" s="52">
        <v>1750</v>
      </c>
      <c r="H80" s="52">
        <v>1838</v>
      </c>
      <c r="I80" s="83">
        <v>828</v>
      </c>
      <c r="J80" s="55">
        <f t="shared" si="32"/>
        <v>0</v>
      </c>
      <c r="K80" s="56">
        <f t="shared" si="33"/>
        <v>105.88235294117646</v>
      </c>
      <c r="L80" s="55">
        <f t="shared" si="34"/>
        <v>-4.787812840043529</v>
      </c>
      <c r="M80" s="57">
        <f t="shared" si="35"/>
        <v>111.35265700483092</v>
      </c>
      <c r="N80" s="59">
        <f t="shared" si="31"/>
        <v>50000</v>
      </c>
      <c r="O80" s="59">
        <f t="shared" si="36"/>
        <v>52514.28571428571</v>
      </c>
      <c r="P80" s="60">
        <f t="shared" si="37"/>
        <v>48705.882352941175</v>
      </c>
    </row>
    <row r="81" spans="1:16" ht="12.75">
      <c r="A81" s="97" t="s">
        <v>90</v>
      </c>
      <c r="B81" s="47">
        <v>7</v>
      </c>
      <c r="C81" s="48">
        <v>72</v>
      </c>
      <c r="D81" s="48">
        <v>14</v>
      </c>
      <c r="E81" s="68">
        <v>19.25</v>
      </c>
      <c r="F81" s="51"/>
      <c r="G81" s="52"/>
      <c r="H81" s="52">
        <v>700</v>
      </c>
      <c r="I81" s="83">
        <v>832.5</v>
      </c>
      <c r="J81" s="55">
        <f t="shared" si="32"/>
        <v>414.28571428571433</v>
      </c>
      <c r="K81" s="56">
        <f t="shared" si="33"/>
        <v>274.025974025974</v>
      </c>
      <c r="L81" s="55">
        <f t="shared" si="34"/>
      </c>
      <c r="M81" s="57">
        <f t="shared" si="35"/>
      </c>
      <c r="N81" s="58">
        <f t="shared" si="31"/>
        <v>0</v>
      </c>
      <c r="O81" s="59">
        <f t="shared" si="36"/>
        <v>50000</v>
      </c>
      <c r="P81" s="60">
        <f t="shared" si="37"/>
        <v>43246.753246753244</v>
      </c>
    </row>
    <row r="82" spans="1:16" ht="12.75">
      <c r="A82" s="97" t="s">
        <v>91</v>
      </c>
      <c r="B82" s="47"/>
      <c r="C82" s="48">
        <v>5</v>
      </c>
      <c r="D82" s="48">
        <v>0.01</v>
      </c>
      <c r="E82" s="68">
        <v>3.75</v>
      </c>
      <c r="F82" s="51"/>
      <c r="G82" s="52"/>
      <c r="H82" s="52">
        <v>0.01</v>
      </c>
      <c r="I82" s="83">
        <v>54</v>
      </c>
      <c r="J82" s="55">
        <f t="shared" si="32"/>
        <v>49900</v>
      </c>
      <c r="K82" s="56">
        <f t="shared" si="33"/>
        <v>33.333333333333314</v>
      </c>
      <c r="L82" s="55">
        <f t="shared" si="34"/>
      </c>
      <c r="M82" s="57">
        <f t="shared" si="35"/>
      </c>
      <c r="N82" s="58">
        <f t="shared" si="31"/>
        <v>0</v>
      </c>
      <c r="O82" s="59">
        <f t="shared" si="36"/>
        <v>1000</v>
      </c>
      <c r="P82" s="60">
        <f t="shared" si="37"/>
        <v>14400</v>
      </c>
    </row>
    <row r="83" spans="1:16" ht="12.75">
      <c r="A83" s="97" t="s">
        <v>92</v>
      </c>
      <c r="B83" s="47"/>
      <c r="C83" s="48">
        <v>0.01</v>
      </c>
      <c r="D83" s="48">
        <v>5</v>
      </c>
      <c r="E83" s="68">
        <v>3.5</v>
      </c>
      <c r="F83" s="51"/>
      <c r="G83" s="52"/>
      <c r="H83" s="52">
        <v>150</v>
      </c>
      <c r="I83" s="83">
        <v>68</v>
      </c>
      <c r="J83" s="55">
        <f t="shared" si="32"/>
        <v>-99.8</v>
      </c>
      <c r="K83" s="56">
        <f t="shared" si="33"/>
        <v>-99.71428571428571</v>
      </c>
      <c r="L83" s="55">
        <f t="shared" si="34"/>
      </c>
      <c r="M83" s="57">
        <f t="shared" si="35"/>
      </c>
      <c r="N83" s="58">
        <f t="shared" si="31"/>
        <v>0</v>
      </c>
      <c r="O83" s="59">
        <f t="shared" si="36"/>
        <v>30000</v>
      </c>
      <c r="P83" s="60">
        <f t="shared" si="37"/>
        <v>19428.571428571428</v>
      </c>
    </row>
    <row r="84" spans="1:16" ht="12.75">
      <c r="A84" s="61" t="s">
        <v>93</v>
      </c>
      <c r="B84" s="47"/>
      <c r="C84" s="48">
        <v>0.01</v>
      </c>
      <c r="D84" s="48">
        <v>0.01</v>
      </c>
      <c r="E84" s="68">
        <v>28.755000000000003</v>
      </c>
      <c r="F84" s="51"/>
      <c r="G84" s="52">
        <v>0.01</v>
      </c>
      <c r="H84" s="52">
        <v>0.01</v>
      </c>
      <c r="I84" s="83">
        <v>185.505</v>
      </c>
      <c r="J84" s="55">
        <f t="shared" si="32"/>
        <v>0</v>
      </c>
      <c r="K84" s="56">
        <f t="shared" si="33"/>
        <v>-99.96522343940184</v>
      </c>
      <c r="L84" s="55">
        <f t="shared" si="34"/>
        <v>0</v>
      </c>
      <c r="M84" s="57">
        <f t="shared" si="35"/>
        <v>-99.99460930972211</v>
      </c>
      <c r="N84" s="58">
        <f t="shared" si="31"/>
        <v>1000</v>
      </c>
      <c r="O84" s="59">
        <f t="shared" si="36"/>
        <v>1000</v>
      </c>
      <c r="P84" s="60">
        <f t="shared" si="37"/>
        <v>6451.225873761084</v>
      </c>
    </row>
    <row r="85" spans="1:16" ht="12.75">
      <c r="A85" s="61" t="s">
        <v>94</v>
      </c>
      <c r="B85" s="47"/>
      <c r="C85" s="48">
        <v>0.01</v>
      </c>
      <c r="D85" s="48">
        <v>0.01</v>
      </c>
      <c r="E85" s="68">
        <v>12.5025</v>
      </c>
      <c r="F85" s="51"/>
      <c r="G85" s="52">
        <v>0.01</v>
      </c>
      <c r="H85" s="52">
        <v>0.01</v>
      </c>
      <c r="I85" s="83">
        <v>67.5025</v>
      </c>
      <c r="J85" s="55">
        <f t="shared" si="32"/>
        <v>0</v>
      </c>
      <c r="K85" s="56">
        <f t="shared" si="33"/>
        <v>-99.92001599680064</v>
      </c>
      <c r="L85" s="55">
        <f t="shared" si="34"/>
        <v>0</v>
      </c>
      <c r="M85" s="57">
        <f t="shared" si="35"/>
        <v>-99.98518573386171</v>
      </c>
      <c r="N85" s="58">
        <f t="shared" si="31"/>
        <v>1000</v>
      </c>
      <c r="O85" s="59">
        <f t="shared" si="36"/>
        <v>1000</v>
      </c>
      <c r="P85" s="60">
        <f t="shared" si="37"/>
        <v>5399.1201759648075</v>
      </c>
    </row>
    <row r="86" spans="1:16" ht="12.75">
      <c r="A86" s="61" t="s">
        <v>95</v>
      </c>
      <c r="B86" s="47">
        <v>6</v>
      </c>
      <c r="C86" s="48">
        <v>110</v>
      </c>
      <c r="D86" s="48">
        <v>110</v>
      </c>
      <c r="E86" s="68">
        <v>105</v>
      </c>
      <c r="F86" s="51">
        <v>6</v>
      </c>
      <c r="G86" s="52">
        <v>935</v>
      </c>
      <c r="H86" s="52">
        <v>880</v>
      </c>
      <c r="I86" s="83">
        <v>711.25</v>
      </c>
      <c r="J86" s="55">
        <f t="shared" si="32"/>
        <v>0</v>
      </c>
      <c r="K86" s="56">
        <f t="shared" si="33"/>
        <v>4.761904761904773</v>
      </c>
      <c r="L86" s="55">
        <f t="shared" si="34"/>
        <v>6.25</v>
      </c>
      <c r="M86" s="57">
        <f t="shared" si="35"/>
        <v>31.458699472759236</v>
      </c>
      <c r="N86" s="58">
        <f t="shared" si="31"/>
        <v>8500</v>
      </c>
      <c r="O86" s="59">
        <f t="shared" si="36"/>
        <v>8000</v>
      </c>
      <c r="P86" s="60">
        <f t="shared" si="37"/>
        <v>6773.809523809524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32"/>
      </c>
      <c r="K87" s="56">
        <f t="shared" si="33"/>
      </c>
      <c r="L87" s="55">
        <f t="shared" si="34"/>
      </c>
      <c r="M87" s="57">
        <f t="shared" si="35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32"/>
      </c>
      <c r="K88" s="56">
        <f t="shared" si="33"/>
      </c>
      <c r="L88" s="55">
        <f t="shared" si="34"/>
      </c>
      <c r="M88" s="57">
        <f t="shared" si="35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38</v>
      </c>
      <c r="D90" s="48">
        <v>38</v>
      </c>
      <c r="E90" s="68">
        <v>58.5</v>
      </c>
      <c r="F90" s="51">
        <v>7</v>
      </c>
      <c r="G90" s="98">
        <f>950*12</f>
        <v>11400</v>
      </c>
      <c r="H90" s="98">
        <f>950*12</f>
        <v>11400</v>
      </c>
      <c r="I90" s="83">
        <v>37270</v>
      </c>
      <c r="J90" s="55"/>
      <c r="K90" s="56"/>
      <c r="L90" s="55"/>
      <c r="M90" s="57"/>
      <c r="N90" s="58">
        <f aca="true" t="shared" si="38" ref="N90:P91">(G90/C90)*1000</f>
        <v>300000</v>
      </c>
      <c r="O90" s="59">
        <f t="shared" si="38"/>
        <v>300000</v>
      </c>
      <c r="P90" s="60">
        <f t="shared" si="38"/>
        <v>637094.0170940171</v>
      </c>
    </row>
    <row r="91" spans="1:16" ht="12.75">
      <c r="A91" s="61" t="s">
        <v>100</v>
      </c>
      <c r="B91" s="47">
        <v>4</v>
      </c>
      <c r="C91" s="99">
        <v>13</v>
      </c>
      <c r="D91" s="99">
        <v>17</v>
      </c>
      <c r="E91" s="68">
        <v>31.5</v>
      </c>
      <c r="F91" s="51">
        <v>4</v>
      </c>
      <c r="G91" s="98">
        <v>1343</v>
      </c>
      <c r="H91" s="98">
        <v>1444</v>
      </c>
      <c r="I91" s="83">
        <v>2603</v>
      </c>
      <c r="J91" s="55">
        <f>IF(OR(D91=0,C91=0),"",C91/D91*100-100)</f>
        <v>-23.529411764705884</v>
      </c>
      <c r="K91" s="56">
        <f>IF(OR(E91=0,C91=0),"",C91/E91*100-100)</f>
        <v>-58.730158730158735</v>
      </c>
      <c r="L91" s="55">
        <f>IF(OR(H91=0,G91=0),"",G91/H91*100-100)</f>
        <v>-6.99445983379502</v>
      </c>
      <c r="M91" s="57">
        <f>IF(OR(I91=0,G91=0),"",G91/I91*100-100)</f>
        <v>-48.405685747214754</v>
      </c>
      <c r="N91" s="59">
        <f t="shared" si="38"/>
        <v>103307.69230769231</v>
      </c>
      <c r="O91" s="59">
        <f t="shared" si="38"/>
        <v>84941.17647058824</v>
      </c>
      <c r="P91" s="60">
        <f t="shared" si="38"/>
        <v>82634.92063492064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11957.5</v>
      </c>
      <c r="F93" s="51"/>
      <c r="G93" s="52"/>
      <c r="H93" s="52">
        <v>356076</v>
      </c>
      <c r="I93" s="100">
        <v>292489.75</v>
      </c>
      <c r="J93" s="55">
        <f aca="true" t="shared" si="39" ref="J93:J99">IF(OR(D93=0,C93=0),"",C93/D93*100-100)</f>
      </c>
      <c r="K93" s="56">
        <f aca="true" t="shared" si="40" ref="K93:K99">IF(OR(E93=0,C93=0),"",C93/E93*100-100)</f>
      </c>
      <c r="L93" s="55">
        <f aca="true" t="shared" si="41" ref="L93:L99">IF(OR(H93=0,G93=0),"",G93/H93*100-100)</f>
      </c>
      <c r="M93" s="57">
        <f aca="true" t="shared" si="42" ref="M93:M99">IF(OR(I93=0,G93=0),"",G93/I93*100-100)</f>
      </c>
      <c r="N93" s="58"/>
      <c r="O93" s="59"/>
      <c r="P93" s="60">
        <f aca="true" t="shared" si="43" ref="P93:P99">(I93/E93)*1000</f>
        <v>24460.777754547355</v>
      </c>
    </row>
    <row r="94" spans="1:16" ht="12.75">
      <c r="A94" s="17" t="s">
        <v>103</v>
      </c>
      <c r="B94" s="47"/>
      <c r="C94" s="48"/>
      <c r="D94" s="48"/>
      <c r="E94" s="68">
        <f>SUM(E95:E97)</f>
        <v>8036.75</v>
      </c>
      <c r="F94" s="51"/>
      <c r="G94" s="101">
        <f>IF(OR(G95=0,G96=0,G97=0),"",SUM(G95:G97))</f>
      </c>
      <c r="H94" s="101">
        <f>IF(OR(H95=0,H96=0,H97=0),"",SUM(H95:H97))</f>
        <v>161109</v>
      </c>
      <c r="I94" s="84">
        <f>IF(OR(I95=0,I96=0,I97=0),"",SUM(I95:I97))</f>
        <v>203296.25</v>
      </c>
      <c r="J94" s="55">
        <f t="shared" si="39"/>
      </c>
      <c r="K94" s="56">
        <f t="shared" si="40"/>
      </c>
      <c r="L94" s="55"/>
      <c r="M94" s="57"/>
      <c r="N94" s="58"/>
      <c r="O94" s="59"/>
      <c r="P94" s="60">
        <f t="shared" si="43"/>
        <v>25295.828537655147</v>
      </c>
    </row>
    <row r="95" spans="1:16" ht="12.75">
      <c r="A95" s="61" t="s">
        <v>104</v>
      </c>
      <c r="B95" s="47"/>
      <c r="C95" s="48"/>
      <c r="D95" s="48"/>
      <c r="E95" s="68">
        <v>230</v>
      </c>
      <c r="F95" s="51"/>
      <c r="G95" s="52"/>
      <c r="H95" s="52">
        <v>6891</v>
      </c>
      <c r="I95" s="100">
        <v>6643</v>
      </c>
      <c r="J95" s="55">
        <f t="shared" si="39"/>
      </c>
      <c r="K95" s="56">
        <f t="shared" si="40"/>
      </c>
      <c r="L95" s="55">
        <f t="shared" si="41"/>
      </c>
      <c r="M95" s="57">
        <f t="shared" si="42"/>
      </c>
      <c r="N95" s="58"/>
      <c r="O95" s="59"/>
      <c r="P95" s="60">
        <f t="shared" si="43"/>
        <v>28882.608695652172</v>
      </c>
    </row>
    <row r="96" spans="1:16" ht="12.75">
      <c r="A96" s="61" t="s">
        <v>105</v>
      </c>
      <c r="B96" s="47"/>
      <c r="C96" s="48"/>
      <c r="D96" s="48"/>
      <c r="E96" s="68">
        <v>4432.5</v>
      </c>
      <c r="F96" s="51"/>
      <c r="G96" s="52"/>
      <c r="H96" s="52">
        <v>68234</v>
      </c>
      <c r="I96" s="100">
        <v>110325.5</v>
      </c>
      <c r="J96" s="55">
        <f t="shared" si="39"/>
      </c>
      <c r="K96" s="56">
        <f t="shared" si="40"/>
      </c>
      <c r="L96" s="55">
        <f t="shared" si="41"/>
      </c>
      <c r="M96" s="57">
        <f t="shared" si="42"/>
      </c>
      <c r="N96" s="58"/>
      <c r="O96" s="59"/>
      <c r="P96" s="60">
        <f t="shared" si="43"/>
        <v>24890.129723632264</v>
      </c>
    </row>
    <row r="97" spans="1:16" ht="12.75">
      <c r="A97" s="61" t="s">
        <v>106</v>
      </c>
      <c r="B97" s="47"/>
      <c r="C97" s="48"/>
      <c r="D97" s="48"/>
      <c r="E97" s="68">
        <v>3374.25</v>
      </c>
      <c r="F97" s="51"/>
      <c r="G97" s="52"/>
      <c r="H97" s="52">
        <v>85984</v>
      </c>
      <c r="I97" s="100">
        <v>86327.75</v>
      </c>
      <c r="J97" s="55">
        <f t="shared" si="39"/>
      </c>
      <c r="K97" s="56">
        <f t="shared" si="40"/>
      </c>
      <c r="L97" s="55">
        <f t="shared" si="41"/>
      </c>
      <c r="M97" s="57">
        <f t="shared" si="42"/>
      </c>
      <c r="N97" s="58"/>
      <c r="O97" s="59"/>
      <c r="P97" s="60">
        <f t="shared" si="43"/>
        <v>25584.27798770097</v>
      </c>
    </row>
    <row r="98" spans="1:16" ht="12.75">
      <c r="A98" s="61" t="s">
        <v>107</v>
      </c>
      <c r="B98" s="47"/>
      <c r="C98" s="48"/>
      <c r="D98" s="48"/>
      <c r="E98" s="68">
        <v>35</v>
      </c>
      <c r="F98" s="51"/>
      <c r="G98" s="52"/>
      <c r="H98" s="52">
        <v>290</v>
      </c>
      <c r="I98" s="100">
        <v>576.25</v>
      </c>
      <c r="J98" s="55">
        <f t="shared" si="39"/>
      </c>
      <c r="K98" s="56">
        <f t="shared" si="40"/>
      </c>
      <c r="L98" s="55">
        <f t="shared" si="41"/>
      </c>
      <c r="M98" s="57">
        <f t="shared" si="42"/>
      </c>
      <c r="N98" s="58"/>
      <c r="O98" s="59"/>
      <c r="P98" s="60">
        <f t="shared" si="43"/>
        <v>16464.285714285714</v>
      </c>
    </row>
    <row r="99" spans="1:16" ht="12.75">
      <c r="A99" s="61" t="s">
        <v>108</v>
      </c>
      <c r="B99" s="47"/>
      <c r="C99" s="48"/>
      <c r="D99" s="48"/>
      <c r="E99" s="68">
        <v>94.5</v>
      </c>
      <c r="F99" s="51"/>
      <c r="G99" s="52"/>
      <c r="H99" s="52">
        <v>4284</v>
      </c>
      <c r="I99" s="100">
        <v>3172.75</v>
      </c>
      <c r="J99" s="55">
        <f t="shared" si="39"/>
      </c>
      <c r="K99" s="56">
        <f t="shared" si="40"/>
      </c>
      <c r="L99" s="55">
        <f t="shared" si="41"/>
      </c>
      <c r="M99" s="57">
        <f t="shared" si="42"/>
      </c>
      <c r="N99" s="58"/>
      <c r="O99" s="59"/>
      <c r="P99" s="60">
        <f t="shared" si="43"/>
        <v>33574.07407407407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25</v>
      </c>
      <c r="F101" s="51">
        <v>7</v>
      </c>
      <c r="G101" s="52">
        <v>210</v>
      </c>
      <c r="H101" s="52">
        <v>338</v>
      </c>
      <c r="I101" s="83">
        <v>325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-37.8698224852071</v>
      </c>
      <c r="M101" s="57">
        <f>IF(OR(I101=0,G101=0),"",G101/I101*100-100)</f>
        <v>-35.38461538461539</v>
      </c>
      <c r="N101" s="58"/>
      <c r="O101" s="59"/>
      <c r="P101" s="60">
        <f>(I101/E101)*1000</f>
        <v>13000</v>
      </c>
    </row>
    <row r="102" spans="1:16" ht="12.75">
      <c r="A102" s="61" t="s">
        <v>111</v>
      </c>
      <c r="B102" s="47"/>
      <c r="C102" s="48"/>
      <c r="D102" s="48"/>
      <c r="E102" s="68">
        <v>34.75</v>
      </c>
      <c r="F102" s="51">
        <v>7</v>
      </c>
      <c r="G102" s="52">
        <v>310</v>
      </c>
      <c r="H102" s="52">
        <v>510</v>
      </c>
      <c r="I102" s="83">
        <v>515.25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-39.21568627450981</v>
      </c>
      <c r="M102" s="57">
        <f>IF(OR(I102=0,G102=0),"",G102/I102*100-100)</f>
        <v>-39.83503153808831</v>
      </c>
      <c r="N102" s="58"/>
      <c r="O102" s="59"/>
      <c r="P102" s="60">
        <f>(I102/E102)*1000</f>
        <v>14827.338129496402</v>
      </c>
    </row>
    <row r="103" spans="1:16" ht="12.75">
      <c r="A103" s="61" t="s">
        <v>112</v>
      </c>
      <c r="B103" s="47"/>
      <c r="C103" s="48"/>
      <c r="D103" s="48"/>
      <c r="E103" s="68">
        <v>0.0075</v>
      </c>
      <c r="F103" s="51"/>
      <c r="G103" s="52">
        <v>0.01</v>
      </c>
      <c r="H103" s="52">
        <v>0.01</v>
      </c>
      <c r="I103" s="83">
        <v>0.01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0</v>
      </c>
      <c r="M103" s="57">
        <f>IF(OR(I103=0,G103=0),"",G103/I103*100-100)</f>
        <v>0</v>
      </c>
      <c r="N103" s="58"/>
      <c r="O103" s="59"/>
      <c r="P103" s="60"/>
    </row>
    <row r="104" spans="1:16" ht="12.75">
      <c r="A104" s="61" t="s">
        <v>113</v>
      </c>
      <c r="B104" s="47"/>
      <c r="C104" s="48"/>
      <c r="D104" s="48"/>
      <c r="E104" s="68">
        <v>16</v>
      </c>
      <c r="F104" s="51">
        <v>7</v>
      </c>
      <c r="G104" s="52">
        <v>192</v>
      </c>
      <c r="H104" s="52">
        <v>154</v>
      </c>
      <c r="I104" s="83">
        <v>141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24.675324675324674</v>
      </c>
      <c r="M104" s="57">
        <f>IF(OR(I104=0,G104=0),"",G104/I104*100-100)</f>
        <v>36.170212765957444</v>
      </c>
      <c r="N104" s="58"/>
      <c r="O104" s="59"/>
      <c r="P104" s="60">
        <f aca="true" t="shared" si="44" ref="P104:P112">(I104/E104)*1000</f>
        <v>8812.5</v>
      </c>
    </row>
    <row r="105" spans="1:16" ht="12.75">
      <c r="A105" s="61" t="s">
        <v>114</v>
      </c>
      <c r="B105" s="47"/>
      <c r="C105" s="48"/>
      <c r="D105" s="48"/>
      <c r="E105" s="68">
        <v>1.0025</v>
      </c>
      <c r="F105" s="51"/>
      <c r="G105" s="52">
        <v>0.01</v>
      </c>
      <c r="H105" s="52">
        <v>0.01</v>
      </c>
      <c r="I105" s="83">
        <v>6.005000000000001</v>
      </c>
      <c r="J105" s="55">
        <f>IF(OR(D105=0,C105=0),"",C105/D105*100-100)</f>
      </c>
      <c r="K105" s="56">
        <f>IF(OR(E105=0,C105=0),"",C105/E105*100-100)</f>
      </c>
      <c r="L105" s="55">
        <f>IF(OR(H105=0,G105=0),"",G105/H105*100-100)</f>
        <v>0</v>
      </c>
      <c r="M105" s="57">
        <f>IF(OR(I105=0,G105=0),"",G105/I105*100-100)</f>
        <v>-99.83347210657786</v>
      </c>
      <c r="N105" s="58"/>
      <c r="O105" s="59"/>
      <c r="P105" s="60">
        <f t="shared" si="44"/>
        <v>5990.024937655861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SUM(E107:E108)</f>
        <v>1336.25</v>
      </c>
      <c r="F106" s="51">
        <v>7</v>
      </c>
      <c r="G106" s="52">
        <f>IF(OR(G107=0,G108=0),"",SUM(G107:G108))</f>
        <v>27070</v>
      </c>
      <c r="H106" s="53">
        <f>IF(OR(H107=0,H108=0),"",SUM(H107:H108))</f>
        <v>23876</v>
      </c>
      <c r="I106" s="87">
        <f>IF(OR(I107=0,I108=0),"",SUM(I107:I108))</f>
        <v>26074.5</v>
      </c>
      <c r="J106" s="55"/>
      <c r="K106" s="56"/>
      <c r="L106" s="55"/>
      <c r="M106" s="55">
        <f>IF(OR(I106=0,H106=0),"",H106/I106*100-100)</f>
        <v>-8.431609426834655</v>
      </c>
      <c r="N106" s="58"/>
      <c r="O106" s="59"/>
      <c r="P106" s="60">
        <f t="shared" si="44"/>
        <v>19513.189897100096</v>
      </c>
    </row>
    <row r="107" spans="1:16" ht="12.75">
      <c r="A107" s="61" t="s">
        <v>116</v>
      </c>
      <c r="B107" s="47"/>
      <c r="C107" s="48"/>
      <c r="D107" s="48"/>
      <c r="E107" s="68">
        <v>833</v>
      </c>
      <c r="F107" s="51">
        <v>7</v>
      </c>
      <c r="G107" s="52">
        <v>11983</v>
      </c>
      <c r="H107" s="52">
        <v>9873</v>
      </c>
      <c r="I107" s="83">
        <v>15685</v>
      </c>
      <c r="J107" s="55">
        <f aca="true" t="shared" si="45" ref="J107:J119">IF(OR(D107=0,C107=0),"",C107/D107*100-100)</f>
      </c>
      <c r="K107" s="56">
        <f aca="true" t="shared" si="46" ref="K107:K119">IF(OR(E107=0,C107=0),"",C107/E107*100-100)</f>
      </c>
      <c r="L107" s="55">
        <f aca="true" t="shared" si="47" ref="L107:L119">IF(OR(H107=0,G107=0),"",G107/H107*100-100)</f>
        <v>21.371416995847255</v>
      </c>
      <c r="M107" s="57">
        <f aca="true" t="shared" si="48" ref="M107:M119">IF(OR(I107=0,G107=0),"",G107/I107*100-100)</f>
        <v>-23.602167676123685</v>
      </c>
      <c r="N107" s="58"/>
      <c r="O107" s="59"/>
      <c r="P107" s="60">
        <f t="shared" si="44"/>
        <v>18829.53181272509</v>
      </c>
    </row>
    <row r="108" spans="1:16" ht="12.75">
      <c r="A108" s="61" t="s">
        <v>117</v>
      </c>
      <c r="B108" s="47"/>
      <c r="C108" s="48"/>
      <c r="D108" s="48"/>
      <c r="E108" s="68">
        <v>503.25</v>
      </c>
      <c r="F108" s="51">
        <v>6</v>
      </c>
      <c r="G108" s="52">
        <v>15087</v>
      </c>
      <c r="H108" s="52">
        <v>14003</v>
      </c>
      <c r="I108" s="83">
        <v>10389.5</v>
      </c>
      <c r="J108" s="55">
        <f t="shared" si="45"/>
      </c>
      <c r="K108" s="56">
        <f t="shared" si="46"/>
      </c>
      <c r="L108" s="55">
        <f t="shared" si="47"/>
        <v>7.7411983146468515</v>
      </c>
      <c r="M108" s="57">
        <f t="shared" si="48"/>
        <v>45.21391789787768</v>
      </c>
      <c r="N108" s="58"/>
      <c r="O108" s="59"/>
      <c r="P108" s="60">
        <f t="shared" si="44"/>
        <v>20644.8087431694</v>
      </c>
    </row>
    <row r="109" spans="1:16" ht="12.75">
      <c r="A109" s="61" t="s">
        <v>118</v>
      </c>
      <c r="B109" s="47"/>
      <c r="C109" s="48"/>
      <c r="D109" s="48"/>
      <c r="E109" s="68">
        <v>365.75</v>
      </c>
      <c r="F109" s="51">
        <v>6</v>
      </c>
      <c r="G109" s="52">
        <v>5712</v>
      </c>
      <c r="H109" s="52">
        <v>4641</v>
      </c>
      <c r="I109" s="83">
        <v>4920</v>
      </c>
      <c r="J109" s="55">
        <f t="shared" si="45"/>
      </c>
      <c r="K109" s="56">
        <f t="shared" si="46"/>
      </c>
      <c r="L109" s="55">
        <f t="shared" si="47"/>
        <v>23.07692307692308</v>
      </c>
      <c r="M109" s="57">
        <f t="shared" si="48"/>
        <v>16.097560975609753</v>
      </c>
      <c r="N109" s="58"/>
      <c r="O109" s="59"/>
      <c r="P109" s="60">
        <f t="shared" si="44"/>
        <v>13451.81134654819</v>
      </c>
    </row>
    <row r="110" spans="1:16" ht="12.75">
      <c r="A110" s="61" t="s">
        <v>119</v>
      </c>
      <c r="B110" s="47"/>
      <c r="C110" s="48"/>
      <c r="D110" s="48"/>
      <c r="E110" s="68">
        <v>242.5</v>
      </c>
      <c r="F110" s="51">
        <v>6</v>
      </c>
      <c r="G110" s="52">
        <v>120</v>
      </c>
      <c r="H110" s="52">
        <v>128</v>
      </c>
      <c r="I110" s="83">
        <v>226.75</v>
      </c>
      <c r="J110" s="55">
        <f t="shared" si="45"/>
      </c>
      <c r="K110" s="56">
        <f t="shared" si="46"/>
      </c>
      <c r="L110" s="55">
        <f t="shared" si="47"/>
        <v>-6.25</v>
      </c>
      <c r="M110" s="57">
        <f t="shared" si="48"/>
        <v>-47.078280044101426</v>
      </c>
      <c r="N110" s="58"/>
      <c r="O110" s="59"/>
      <c r="P110" s="60">
        <f t="shared" si="44"/>
        <v>935.0515463917526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45"/>
      </c>
      <c r="K111" s="56">
        <f t="shared" si="46"/>
      </c>
      <c r="L111" s="55">
        <f t="shared" si="47"/>
      </c>
      <c r="M111" s="57">
        <f t="shared" si="48"/>
      </c>
      <c r="N111" s="58"/>
      <c r="O111" s="59"/>
      <c r="P111" s="60">
        <f t="shared" si="44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26.75</v>
      </c>
      <c r="F112" s="51">
        <v>3</v>
      </c>
      <c r="G112" s="52">
        <v>438</v>
      </c>
      <c r="H112" s="52">
        <v>375</v>
      </c>
      <c r="I112" s="83">
        <v>159.5</v>
      </c>
      <c r="J112" s="55">
        <f t="shared" si="45"/>
      </c>
      <c r="K112" s="56">
        <f t="shared" si="46"/>
      </c>
      <c r="L112" s="55">
        <f t="shared" si="47"/>
        <v>16.799999999999997</v>
      </c>
      <c r="M112" s="57">
        <f t="shared" si="48"/>
        <v>174.60815047021947</v>
      </c>
      <c r="N112" s="58"/>
      <c r="O112" s="59"/>
      <c r="P112" s="60">
        <f t="shared" si="44"/>
        <v>5962.616822429907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45"/>
      </c>
      <c r="K113" s="56">
        <f t="shared" si="46"/>
      </c>
      <c r="L113" s="55">
        <f t="shared" si="47"/>
        <v>0</v>
      </c>
      <c r="M113" s="57">
        <f t="shared" si="48"/>
        <v>0</v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0.2575</v>
      </c>
      <c r="F114" s="51"/>
      <c r="G114" s="52"/>
      <c r="H114" s="52">
        <v>0.01</v>
      </c>
      <c r="I114" s="83">
        <v>0.01</v>
      </c>
      <c r="J114" s="55">
        <f t="shared" si="45"/>
      </c>
      <c r="K114" s="56">
        <f t="shared" si="46"/>
      </c>
      <c r="L114" s="55">
        <f t="shared" si="47"/>
      </c>
      <c r="M114" s="57">
        <f t="shared" si="48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914</v>
      </c>
      <c r="F115" s="51">
        <v>7</v>
      </c>
      <c r="G115" s="52">
        <v>493</v>
      </c>
      <c r="H115" s="52">
        <v>212</v>
      </c>
      <c r="I115" s="83">
        <v>341</v>
      </c>
      <c r="J115" s="55">
        <f t="shared" si="45"/>
      </c>
      <c r="K115" s="56">
        <f t="shared" si="46"/>
      </c>
      <c r="L115" s="55">
        <f t="shared" si="47"/>
        <v>132.54716981132074</v>
      </c>
      <c r="M115" s="57">
        <f t="shared" si="48"/>
        <v>44.574780058651044</v>
      </c>
      <c r="N115" s="58"/>
      <c r="O115" s="59"/>
      <c r="P115" s="60">
        <f>(I115/E115)*1000</f>
        <v>373.0853391684901</v>
      </c>
    </row>
    <row r="116" spans="1:16" ht="12.75">
      <c r="A116" s="61" t="s">
        <v>125</v>
      </c>
      <c r="B116" s="47"/>
      <c r="C116" s="48"/>
      <c r="D116" s="48"/>
      <c r="E116" s="68">
        <v>20</v>
      </c>
      <c r="F116" s="51"/>
      <c r="G116" s="52"/>
      <c r="H116" s="52">
        <v>0.01</v>
      </c>
      <c r="I116" s="83">
        <v>19.255000000000003</v>
      </c>
      <c r="J116" s="55">
        <f t="shared" si="45"/>
      </c>
      <c r="K116" s="56">
        <f t="shared" si="46"/>
      </c>
      <c r="L116" s="55">
        <f t="shared" si="47"/>
      </c>
      <c r="M116" s="57">
        <f t="shared" si="48"/>
      </c>
      <c r="N116" s="58"/>
      <c r="O116" s="59"/>
      <c r="P116" s="60">
        <f>(I116/E116)*1000</f>
        <v>962.7500000000001</v>
      </c>
    </row>
    <row r="117" spans="1:16" ht="12.75">
      <c r="A117" s="61" t="s">
        <v>126</v>
      </c>
      <c r="B117" s="47"/>
      <c r="C117" s="48"/>
      <c r="D117" s="48"/>
      <c r="E117" s="68">
        <v>3648.25</v>
      </c>
      <c r="F117" s="51"/>
      <c r="G117" s="52"/>
      <c r="H117" s="52">
        <v>1700</v>
      </c>
      <c r="I117" s="83">
        <v>1611.75</v>
      </c>
      <c r="J117" s="55">
        <f t="shared" si="45"/>
      </c>
      <c r="K117" s="56">
        <f t="shared" si="46"/>
      </c>
      <c r="L117" s="55">
        <f t="shared" si="47"/>
      </c>
      <c r="M117" s="57">
        <f t="shared" si="48"/>
      </c>
      <c r="N117" s="58"/>
      <c r="O117" s="59"/>
      <c r="P117" s="60">
        <f>(I117/E117)*1000</f>
        <v>441.787158226547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45"/>
      </c>
      <c r="K118" s="56">
        <f t="shared" si="46"/>
      </c>
      <c r="L118" s="55">
        <f t="shared" si="47"/>
      </c>
      <c r="M118" s="57">
        <f t="shared" si="48"/>
      </c>
      <c r="N118" s="58"/>
      <c r="O118" s="59"/>
      <c r="P118" s="60"/>
    </row>
    <row r="119" spans="1:16" ht="12.75">
      <c r="A119" s="61" t="s">
        <v>128</v>
      </c>
      <c r="B119" s="47"/>
      <c r="C119" s="48"/>
      <c r="D119" s="48"/>
      <c r="E119" s="68">
        <v>1406.25</v>
      </c>
      <c r="F119" s="51">
        <v>7</v>
      </c>
      <c r="G119" s="52">
        <v>29845</v>
      </c>
      <c r="H119" s="52">
        <v>21398</v>
      </c>
      <c r="I119" s="83">
        <v>13105.75</v>
      </c>
      <c r="J119" s="55">
        <f t="shared" si="45"/>
      </c>
      <c r="K119" s="56">
        <f t="shared" si="46"/>
      </c>
      <c r="L119" s="55">
        <f t="shared" si="47"/>
        <v>39.47565193008694</v>
      </c>
      <c r="M119" s="57">
        <f t="shared" si="48"/>
        <v>127.7244720828644</v>
      </c>
      <c r="N119" s="58"/>
      <c r="O119" s="59"/>
      <c r="P119" s="60">
        <f>(I119/E119)*1000</f>
        <v>9319.644444444444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3995.75</v>
      </c>
      <c r="F121" s="51"/>
      <c r="G121" s="52"/>
      <c r="H121" s="52">
        <v>4913</v>
      </c>
      <c r="I121" s="83">
        <v>4231.5</v>
      </c>
      <c r="J121" s="55">
        <f>IF(OR(D121=0,C121=0),"",C121/D121*100-100)</f>
      </c>
      <c r="K121" s="56">
        <f>IF(OR(E121=0,C121=0),"",C121/E121*100-100)</f>
      </c>
      <c r="L121" s="55">
        <f>IF(OR(H121=0,G121=0),"",G121/H121*100-100)</f>
      </c>
      <c r="M121" s="57">
        <f>IF(OR(I121=0,G121=0),"",G121/I121*100-100)</f>
      </c>
      <c r="N121" s="58"/>
      <c r="O121" s="59"/>
      <c r="P121" s="60">
        <f>(I121/E121)*1000</f>
        <v>1059.0001876994306</v>
      </c>
    </row>
    <row r="122" spans="1:16" ht="12.75">
      <c r="A122" s="61" t="s">
        <v>131</v>
      </c>
      <c r="B122" s="47"/>
      <c r="C122" s="48"/>
      <c r="D122" s="48"/>
      <c r="E122" s="68">
        <v>28929</v>
      </c>
      <c r="F122" s="51"/>
      <c r="G122" s="52"/>
      <c r="H122" s="52">
        <v>49321</v>
      </c>
      <c r="I122" s="83">
        <v>29474.75</v>
      </c>
      <c r="J122" s="55">
        <f>IF(OR(D122=0,C122=0),"",C122/D122*100-100)</f>
      </c>
      <c r="K122" s="56">
        <f>IF(OR(E122=0,C122=0),"",C122/E122*100-100)</f>
      </c>
      <c r="L122" s="55">
        <f>IF(OR(H122=0,G122=0),"",G122/H122*100-100)</f>
      </c>
      <c r="M122" s="57">
        <f>IF(OR(I122=0,G122=0),"",G122/I122*100-100)</f>
      </c>
      <c r="N122" s="58"/>
      <c r="O122" s="59"/>
      <c r="P122" s="60">
        <f>(I122/E122)*1000</f>
        <v>1018.865152615023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7272</v>
      </c>
      <c r="I123" s="83">
        <v>5158.5</v>
      </c>
      <c r="J123" s="55">
        <f>IF(OR(D123=0,C123=0),"",C123/D123*100-100)</f>
      </c>
      <c r="K123" s="56">
        <f>IF(OR(E123=0,C123=0),"",C123/E123*100-100)</f>
      </c>
      <c r="L123" s="55">
        <f>IF(OR(H123=0,G123=0),"",G123/H123*100-100)</f>
      </c>
      <c r="M123" s="57">
        <f>IF(OR(I123=0,G123=0),"",G123/I123*100-100)</f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135.5</v>
      </c>
      <c r="F125" s="51">
        <v>7</v>
      </c>
      <c r="G125" s="52">
        <v>1110</v>
      </c>
      <c r="H125" s="52">
        <v>991</v>
      </c>
      <c r="I125" s="83">
        <v>1249.75</v>
      </c>
      <c r="J125" s="55">
        <f>IF(OR(D125=0,C125=0),"",C125/D125*100-100)</f>
      </c>
      <c r="K125" s="56">
        <f>IF(OR(E125=0,C125=0),"",C125/E125*100-100)</f>
      </c>
      <c r="L125" s="55">
        <f>IF(OR(H125=0,G125=0),"",G125/H125*100-100)</f>
        <v>12.008072653884966</v>
      </c>
      <c r="M125" s="57">
        <f>IF(OR(I125=0,G125=0),"",G125/I125*100-100)</f>
        <v>-11.182236447289455</v>
      </c>
      <c r="N125" s="58"/>
      <c r="O125" s="59"/>
      <c r="P125" s="60">
        <f>(I125/E125)*1000</f>
        <v>9223.247232472324</v>
      </c>
    </row>
    <row r="126" spans="1:16" ht="12.75">
      <c r="A126" s="61" t="s">
        <v>135</v>
      </c>
      <c r="B126" s="47"/>
      <c r="C126" s="48"/>
      <c r="D126" s="48"/>
      <c r="E126" s="68">
        <v>3515</v>
      </c>
      <c r="F126" s="51">
        <v>7</v>
      </c>
      <c r="G126" s="52">
        <v>30000</v>
      </c>
      <c r="H126" s="52">
        <v>21509</v>
      </c>
      <c r="I126" s="83">
        <v>32830.75</v>
      </c>
      <c r="J126" s="55">
        <f>IF(OR(D126=0,C126=0),"",C126/D126*100-100)</f>
      </c>
      <c r="K126" s="56">
        <f>IF(OR(E126=0,C126=0),"",C126/E126*100-100)</f>
      </c>
      <c r="L126" s="55">
        <f>IF(OR(H126=0,G126=0),"",G126/H126*100-100)</f>
        <v>39.4764982100516</v>
      </c>
      <c r="M126" s="57">
        <f>IF(OR(I126=0,G126=0),"",G126/I126*100-100)</f>
        <v>-8.622252004599346</v>
      </c>
      <c r="N126" s="58"/>
      <c r="O126" s="59"/>
      <c r="P126" s="60">
        <f>(I126/E126)*1000</f>
        <v>9340.18492176387</v>
      </c>
    </row>
    <row r="127" spans="1:16" ht="12.75">
      <c r="A127" s="61" t="s">
        <v>136</v>
      </c>
      <c r="B127" s="47"/>
      <c r="C127" s="48"/>
      <c r="D127" s="48"/>
      <c r="E127" s="68"/>
      <c r="F127" s="51"/>
      <c r="G127" s="52">
        <v>0.01</v>
      </c>
      <c r="H127" s="52">
        <v>0.01</v>
      </c>
      <c r="I127" s="83">
        <v>0.01</v>
      </c>
      <c r="J127" s="55">
        <f>IF(OR(D127=0,C127=0),"",C127/D127*100-100)</f>
      </c>
      <c r="K127" s="56">
        <f>IF(OR(E127=0,C127=0),"",C127/E127*100-100)</f>
      </c>
      <c r="L127" s="55">
        <f>IF(OR(H127=0,G127=0),"",G127/H127*100-100)</f>
        <v>0</v>
      </c>
      <c r="M127" s="57">
        <f>IF(OR(I127=0,G127=0),"",G127/I127*100-100)</f>
        <v>0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7</v>
      </c>
      <c r="G128" s="52">
        <v>225990</v>
      </c>
      <c r="H128" s="52">
        <v>160026</v>
      </c>
      <c r="I128" s="83">
        <v>219736.5</v>
      </c>
      <c r="J128" s="55">
        <f>IF(OR(D128=0,C128=0),"",C128/D128*100-100)</f>
      </c>
      <c r="K128" s="56">
        <f>IF(OR(E128=0,C128=0),"",C128/E128*100-100)</f>
      </c>
      <c r="L128" s="55">
        <f>IF(OR(H128=0,G128=0),"",G128/H128*100-100)</f>
        <v>41.22080161973679</v>
      </c>
      <c r="M128" s="57">
        <f>IF(OR(I128=0,G128=0),"",G128/I128*100-100)</f>
        <v>2.845908622372704</v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IF(OR(E130=0,D130=0),"",D130/E130*100-100)</f>
      </c>
      <c r="L130" s="109">
        <f>IF(OR(H130=0,G130=0),"",G130/H130*100-100)</f>
        <v>0</v>
      </c>
      <c r="M130" s="111"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E1">
      <selection activeCell="N37" sqref="N3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149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8519</v>
      </c>
      <c r="D5" s="49">
        <f>IF(OR(D6=0,D7=0),"",SUM(D6:D7))</f>
        <v>10858</v>
      </c>
      <c r="E5" s="50">
        <f>IF(OR(E6=0,E7=0),"",SUM(E6:E7))</f>
        <v>9851.75</v>
      </c>
      <c r="F5" s="51">
        <v>7</v>
      </c>
      <c r="G5" s="52">
        <f>IF(OR(G6=0,G7=0),"",SUM(G6:G7))</f>
        <v>30182</v>
      </c>
      <c r="H5" s="53">
        <f>IF(OR(H6=0,H7=0),"",SUM(H6:H7))</f>
        <v>18394</v>
      </c>
      <c r="I5" s="54">
        <f>IF(OR(I6=0,I7=0),"",SUM(I6:I7))</f>
        <v>19325.5</v>
      </c>
      <c r="J5" s="55">
        <f aca="true" t="shared" si="0" ref="J5:J17">IF(OR(D5=0,C5=0),"",C5/D5*100-100)</f>
        <v>-21.541720390495485</v>
      </c>
      <c r="K5" s="56">
        <f aca="true" t="shared" si="1" ref="K5:K45">IF(OR(E5=0,C5=0),"",C5/E5*100-100)</f>
        <v>-13.528053391529426</v>
      </c>
      <c r="L5" s="55">
        <f aca="true" t="shared" si="2" ref="L5:L17">IF(OR(H5=0,G5=0),"",G5/H5*100-100)</f>
        <v>64.08611503751223</v>
      </c>
      <c r="M5" s="57">
        <f aca="true" t="shared" si="3" ref="M5:M28">IF(OR(I5=0,G5=0),"",G5/I5*100-100)</f>
        <v>56.17707174458616</v>
      </c>
      <c r="N5" s="58">
        <f aca="true" t="shared" si="4" ref="N5:N16">(G5/C5)*1000</f>
        <v>3542.9040967249675</v>
      </c>
      <c r="O5" s="59">
        <f aca="true" t="shared" si="5" ref="O5:O13">(H5/D5)*1000</f>
        <v>1694.0504696997605</v>
      </c>
      <c r="P5" s="60">
        <f aca="true" t="shared" si="6" ref="P5:P13">(I5/E5)*1000</f>
        <v>1961.6311822772602</v>
      </c>
    </row>
    <row r="6" spans="1:16" ht="12.75">
      <c r="A6" s="61" t="s">
        <v>15</v>
      </c>
      <c r="B6" s="47">
        <v>7</v>
      </c>
      <c r="C6" s="48">
        <v>1750</v>
      </c>
      <c r="D6" s="49">
        <v>2562</v>
      </c>
      <c r="E6" s="62">
        <v>3911.5</v>
      </c>
      <c r="F6" s="51">
        <v>7</v>
      </c>
      <c r="G6" s="52">
        <v>5164</v>
      </c>
      <c r="H6" s="53">
        <v>4538</v>
      </c>
      <c r="I6" s="63">
        <v>8550.25</v>
      </c>
      <c r="J6" s="55">
        <f t="shared" si="0"/>
        <v>-31.69398907103826</v>
      </c>
      <c r="K6" s="56">
        <f t="shared" si="1"/>
        <v>-55.26013038476288</v>
      </c>
      <c r="L6" s="55">
        <f t="shared" si="2"/>
        <v>13.794623182018512</v>
      </c>
      <c r="M6" s="57">
        <f t="shared" si="3"/>
        <v>-39.60410514312447</v>
      </c>
      <c r="N6" s="58">
        <f t="shared" si="4"/>
        <v>2950.857142857143</v>
      </c>
      <c r="O6" s="59">
        <f t="shared" si="5"/>
        <v>1771.2724434035908</v>
      </c>
      <c r="P6" s="60">
        <f t="shared" si="6"/>
        <v>2185.926115301035</v>
      </c>
    </row>
    <row r="7" spans="1:16" ht="12.75">
      <c r="A7" s="64" t="s">
        <v>16</v>
      </c>
      <c r="B7" s="47">
        <v>7</v>
      </c>
      <c r="C7" s="48">
        <v>6769</v>
      </c>
      <c r="D7" s="49">
        <v>8296</v>
      </c>
      <c r="E7" s="62">
        <v>5940.25</v>
      </c>
      <c r="F7" s="51">
        <v>7</v>
      </c>
      <c r="G7" s="52">
        <v>25018</v>
      </c>
      <c r="H7" s="53">
        <v>13856</v>
      </c>
      <c r="I7" s="63">
        <v>10775.25</v>
      </c>
      <c r="J7" s="55">
        <f t="shared" si="0"/>
        <v>-18.406460945033757</v>
      </c>
      <c r="K7" s="56">
        <f t="shared" si="1"/>
        <v>13.95143302049577</v>
      </c>
      <c r="L7" s="55">
        <f t="shared" si="2"/>
        <v>80.55715935334874</v>
      </c>
      <c r="M7" s="57">
        <f t="shared" si="3"/>
        <v>132.18022783694116</v>
      </c>
      <c r="N7" s="58">
        <f t="shared" si="4"/>
        <v>3695.9669079627715</v>
      </c>
      <c r="O7" s="59">
        <f t="shared" si="5"/>
        <v>1670.202507232401</v>
      </c>
      <c r="P7" s="60">
        <f t="shared" si="6"/>
        <v>1813.9388072892555</v>
      </c>
    </row>
    <row r="8" spans="1:16" ht="12.75">
      <c r="A8" s="17" t="s">
        <v>17</v>
      </c>
      <c r="B8" s="47">
        <v>7</v>
      </c>
      <c r="C8" s="48">
        <f>IF(OR(C9=0,C10=0),"",SUM(C9:C10))</f>
        <v>7545</v>
      </c>
      <c r="D8" s="49">
        <f>IF(OR(D9=0,D10=0),"",SUM(D9:D10))</f>
        <v>7177</v>
      </c>
      <c r="E8" s="50">
        <f>IF(OR(E9=0,E10=0),"",SUM(E9:E10))</f>
        <v>8311.5</v>
      </c>
      <c r="F8" s="51">
        <v>7</v>
      </c>
      <c r="G8" s="65">
        <f>IF(OR(G9=0,G10=0),"",SUM(G9:G10))</f>
        <v>16851</v>
      </c>
      <c r="H8" s="66">
        <f>IF(OR(H9=0,H10=0),"",SUM(H9:H10))</f>
        <v>11996</v>
      </c>
      <c r="I8" s="67">
        <f>IF(OR(I9=0,I10=0),"",SUM(I9:I10))</f>
        <v>16509.5</v>
      </c>
      <c r="J8" s="55">
        <f t="shared" si="0"/>
        <v>5.1274905949561145</v>
      </c>
      <c r="K8" s="56">
        <f t="shared" si="1"/>
        <v>-9.222162064609279</v>
      </c>
      <c r="L8" s="55">
        <f t="shared" si="2"/>
        <v>40.47182394131377</v>
      </c>
      <c r="M8" s="57">
        <f t="shared" si="3"/>
        <v>2.0685060116902463</v>
      </c>
      <c r="N8" s="58">
        <f t="shared" si="4"/>
        <v>2233.3996023856857</v>
      </c>
      <c r="O8" s="59">
        <f t="shared" si="5"/>
        <v>1671.450466768845</v>
      </c>
      <c r="P8" s="60">
        <f t="shared" si="6"/>
        <v>1986.3442218612765</v>
      </c>
    </row>
    <row r="9" spans="1:16" ht="12.75">
      <c r="A9" s="61" t="s">
        <v>18</v>
      </c>
      <c r="B9" s="47">
        <v>7</v>
      </c>
      <c r="C9" s="48">
        <v>4603</v>
      </c>
      <c r="D9" s="48">
        <v>2799</v>
      </c>
      <c r="E9" s="68">
        <v>4552</v>
      </c>
      <c r="F9" s="51">
        <v>7</v>
      </c>
      <c r="G9" s="52">
        <v>9202</v>
      </c>
      <c r="H9" s="53">
        <v>4647</v>
      </c>
      <c r="I9" s="63">
        <v>8712.25</v>
      </c>
      <c r="J9" s="55">
        <f t="shared" si="0"/>
        <v>64.4515898535191</v>
      </c>
      <c r="K9" s="56">
        <f t="shared" si="1"/>
        <v>1.1203866432337577</v>
      </c>
      <c r="L9" s="55">
        <f t="shared" si="2"/>
        <v>98.0202281041532</v>
      </c>
      <c r="M9" s="57">
        <f t="shared" si="3"/>
        <v>5.621395161984566</v>
      </c>
      <c r="N9" s="58">
        <f t="shared" si="4"/>
        <v>1999.1310015207473</v>
      </c>
      <c r="O9" s="59">
        <f t="shared" si="5"/>
        <v>1660.235798499464</v>
      </c>
      <c r="P9" s="60">
        <f t="shared" si="6"/>
        <v>1913.938927943761</v>
      </c>
    </row>
    <row r="10" spans="1:16" ht="12.75">
      <c r="A10" s="64" t="s">
        <v>19</v>
      </c>
      <c r="B10" s="47">
        <v>7</v>
      </c>
      <c r="C10" s="48">
        <v>2942</v>
      </c>
      <c r="D10" s="48">
        <v>4378</v>
      </c>
      <c r="E10" s="68">
        <v>3759.5</v>
      </c>
      <c r="F10" s="51">
        <v>7</v>
      </c>
      <c r="G10" s="52">
        <v>7649</v>
      </c>
      <c r="H10" s="53">
        <v>7349</v>
      </c>
      <c r="I10" s="63">
        <v>7797.25</v>
      </c>
      <c r="J10" s="55">
        <f t="shared" si="0"/>
        <v>-32.80036546368204</v>
      </c>
      <c r="K10" s="56">
        <f t="shared" si="1"/>
        <v>-21.744912887352044</v>
      </c>
      <c r="L10" s="55">
        <f t="shared" si="2"/>
        <v>4.0821880527962975</v>
      </c>
      <c r="M10" s="57">
        <f t="shared" si="3"/>
        <v>-1.901311359774283</v>
      </c>
      <c r="N10" s="58">
        <f t="shared" si="4"/>
        <v>2599.9320190346702</v>
      </c>
      <c r="O10" s="59">
        <f t="shared" si="5"/>
        <v>1678.620374600274</v>
      </c>
      <c r="P10" s="60">
        <f t="shared" si="6"/>
        <v>2074.012501662455</v>
      </c>
    </row>
    <row r="11" spans="1:16" ht="12.75">
      <c r="A11" s="61" t="s">
        <v>20</v>
      </c>
      <c r="B11" s="47">
        <v>7</v>
      </c>
      <c r="C11" s="48">
        <v>4930</v>
      </c>
      <c r="D11" s="48">
        <v>4766</v>
      </c>
      <c r="E11" s="68">
        <v>4151.25</v>
      </c>
      <c r="F11" s="51">
        <v>7</v>
      </c>
      <c r="G11" s="52">
        <v>12842</v>
      </c>
      <c r="H11" s="53">
        <v>7453</v>
      </c>
      <c r="I11" s="63">
        <v>6443.75</v>
      </c>
      <c r="J11" s="55">
        <f t="shared" si="0"/>
        <v>3.4410407049937106</v>
      </c>
      <c r="K11" s="56">
        <f t="shared" si="1"/>
        <v>18.759409816320385</v>
      </c>
      <c r="L11" s="55">
        <f t="shared" si="2"/>
        <v>72.30645377700256</v>
      </c>
      <c r="M11" s="57">
        <f t="shared" si="3"/>
        <v>99.29388942774005</v>
      </c>
      <c r="N11" s="58">
        <f t="shared" si="4"/>
        <v>2604.868154158215</v>
      </c>
      <c r="O11" s="59">
        <f t="shared" si="5"/>
        <v>1563.785144775493</v>
      </c>
      <c r="P11" s="60">
        <f t="shared" si="6"/>
        <v>1552.2433002107798</v>
      </c>
    </row>
    <row r="12" spans="1:16" ht="12.75">
      <c r="A12" s="61" t="s">
        <v>21</v>
      </c>
      <c r="B12" s="47"/>
      <c r="C12" s="48">
        <v>0.01</v>
      </c>
      <c r="D12" s="48">
        <v>2</v>
      </c>
      <c r="E12" s="68">
        <v>54.5</v>
      </c>
      <c r="F12" s="51"/>
      <c r="G12" s="52">
        <v>0.01</v>
      </c>
      <c r="H12" s="53">
        <v>2</v>
      </c>
      <c r="I12" s="63">
        <v>58.75</v>
      </c>
      <c r="J12" s="55">
        <f t="shared" si="0"/>
        <v>-99.5</v>
      </c>
      <c r="K12" s="56">
        <f t="shared" si="1"/>
        <v>-99.98165137614679</v>
      </c>
      <c r="L12" s="55">
        <f t="shared" si="2"/>
        <v>-99.5</v>
      </c>
      <c r="M12" s="57">
        <f t="shared" si="3"/>
        <v>-99.98297872340426</v>
      </c>
      <c r="N12" s="58">
        <f t="shared" si="4"/>
        <v>1000</v>
      </c>
      <c r="O12" s="59">
        <f t="shared" si="5"/>
        <v>1000</v>
      </c>
      <c r="P12" s="60">
        <f t="shared" si="6"/>
        <v>1077.9816513761468</v>
      </c>
    </row>
    <row r="13" spans="1:16" ht="12.75">
      <c r="A13" s="64" t="s">
        <v>22</v>
      </c>
      <c r="B13" s="47">
        <v>7</v>
      </c>
      <c r="C13" s="69">
        <v>1125</v>
      </c>
      <c r="D13" s="69">
        <v>1220</v>
      </c>
      <c r="E13" s="68">
        <v>622.75</v>
      </c>
      <c r="F13" s="51">
        <v>7</v>
      </c>
      <c r="G13" s="52">
        <v>3778</v>
      </c>
      <c r="H13" s="53">
        <v>2101</v>
      </c>
      <c r="I13" s="63">
        <v>781.5</v>
      </c>
      <c r="J13" s="55">
        <f t="shared" si="0"/>
        <v>-7.786885245901644</v>
      </c>
      <c r="K13" s="56">
        <f t="shared" si="1"/>
        <v>80.65034122842232</v>
      </c>
      <c r="L13" s="55">
        <f t="shared" si="2"/>
        <v>79.8191337458353</v>
      </c>
      <c r="M13" s="57">
        <f t="shared" si="3"/>
        <v>383.4293026231606</v>
      </c>
      <c r="N13" s="58">
        <f t="shared" si="4"/>
        <v>3358.2222222222226</v>
      </c>
      <c r="O13" s="59">
        <f t="shared" si="5"/>
        <v>1722.1311475409834</v>
      </c>
      <c r="P13" s="60">
        <f t="shared" si="6"/>
        <v>1254.9177037334405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  <v>0</v>
      </c>
      <c r="M14" s="57">
        <f t="shared" si="3"/>
        <v>0</v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807</v>
      </c>
      <c r="D15" s="48">
        <v>1000</v>
      </c>
      <c r="E15" s="68">
        <v>1704</v>
      </c>
      <c r="F15" s="51">
        <v>7</v>
      </c>
      <c r="G15" s="52">
        <v>9684</v>
      </c>
      <c r="H15" s="53">
        <v>11972</v>
      </c>
      <c r="I15" s="63">
        <v>19041.5</v>
      </c>
      <c r="J15" s="55">
        <f t="shared" si="0"/>
        <v>-19.299999999999997</v>
      </c>
      <c r="K15" s="56">
        <f t="shared" si="1"/>
        <v>-52.640845070422536</v>
      </c>
      <c r="L15" s="55">
        <f t="shared" si="2"/>
        <v>-19.11125960574674</v>
      </c>
      <c r="M15" s="57">
        <f t="shared" si="3"/>
        <v>-49.14266208019327</v>
      </c>
      <c r="N15" s="58">
        <f t="shared" si="4"/>
        <v>12000</v>
      </c>
      <c r="O15" s="59">
        <f>(H15/D15)*1000</f>
        <v>11972</v>
      </c>
      <c r="P15" s="60">
        <f>(I15/E15)*1000</f>
        <v>11174.589201877934</v>
      </c>
    </row>
    <row r="16" spans="1:16" ht="12.75">
      <c r="A16" s="61" t="s">
        <v>25</v>
      </c>
      <c r="B16" s="47">
        <v>7</v>
      </c>
      <c r="C16" s="48">
        <v>22</v>
      </c>
      <c r="D16" s="48">
        <v>12</v>
      </c>
      <c r="E16" s="68">
        <v>0.2575</v>
      </c>
      <c r="F16" s="51">
        <v>7</v>
      </c>
      <c r="G16" s="52">
        <v>55</v>
      </c>
      <c r="H16" s="53">
        <v>18</v>
      </c>
      <c r="I16" s="63">
        <v>0.2575</v>
      </c>
      <c r="J16" s="55">
        <f t="shared" si="0"/>
        <v>83.33333333333331</v>
      </c>
      <c r="K16" s="56">
        <f t="shared" si="1"/>
        <v>8443.68932038835</v>
      </c>
      <c r="L16" s="55">
        <f t="shared" si="2"/>
        <v>205.55555555555554</v>
      </c>
      <c r="M16" s="57">
        <f t="shared" si="3"/>
        <v>21259.223300970873</v>
      </c>
      <c r="N16" s="58">
        <f t="shared" si="4"/>
        <v>2500</v>
      </c>
      <c r="O16" s="59">
        <f>(H16/D16)*1000</f>
        <v>1500</v>
      </c>
      <c r="P16" s="60">
        <f>(I16/E16)*1000</f>
        <v>1000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>
        <f t="shared" si="0"/>
      </c>
      <c r="K17" s="78">
        <f t="shared" si="1"/>
      </c>
      <c r="L17" s="77">
        <f t="shared" si="2"/>
      </c>
      <c r="M17" s="79">
        <f t="shared" si="3"/>
      </c>
      <c r="N17" s="80"/>
      <c r="O17" s="81"/>
      <c r="P17" s="82"/>
    </row>
    <row r="18" spans="1:16" ht="12.75">
      <c r="A18" s="61" t="s">
        <v>27</v>
      </c>
      <c r="B18" s="47"/>
      <c r="C18" s="48">
        <v>0.01</v>
      </c>
      <c r="D18" s="48">
        <v>1</v>
      </c>
      <c r="E18" s="68">
        <v>1.7525</v>
      </c>
      <c r="F18" s="51"/>
      <c r="G18" s="52">
        <v>0.01</v>
      </c>
      <c r="H18" s="52">
        <v>1</v>
      </c>
      <c r="I18" s="83">
        <v>7.5024999999999995</v>
      </c>
      <c r="J18" s="55"/>
      <c r="K18" s="56">
        <f t="shared" si="1"/>
        <v>-99.42938659058488</v>
      </c>
      <c r="L18" s="55"/>
      <c r="M18" s="57">
        <f t="shared" si="3"/>
        <v>-99.86671109630123</v>
      </c>
      <c r="N18" s="58">
        <f>(G18/C18)*1000</f>
        <v>1000</v>
      </c>
      <c r="O18" s="59">
        <f>(H18/D18)*1000</f>
        <v>1000</v>
      </c>
      <c r="P18" s="60">
        <f aca="true" t="shared" si="7" ref="P18:P25">(I18/E18)*1000</f>
        <v>4281.027104136947</v>
      </c>
    </row>
    <row r="19" spans="1:16" ht="12.75">
      <c r="A19" s="61" t="s">
        <v>28</v>
      </c>
      <c r="B19" s="47">
        <v>7</v>
      </c>
      <c r="C19" s="48">
        <v>336</v>
      </c>
      <c r="D19" s="48">
        <v>230</v>
      </c>
      <c r="E19" s="68">
        <v>307.5</v>
      </c>
      <c r="F19" s="51">
        <v>7</v>
      </c>
      <c r="G19" s="52">
        <v>235</v>
      </c>
      <c r="H19" s="52">
        <v>160</v>
      </c>
      <c r="I19" s="83">
        <v>175.75</v>
      </c>
      <c r="J19" s="55">
        <f aca="true" t="shared" si="8" ref="J19:J37">IF(OR(D19=0,C19=0),"",C19/D19*100-100)</f>
        <v>46.086956521739125</v>
      </c>
      <c r="K19" s="56">
        <f t="shared" si="1"/>
        <v>9.268292682926841</v>
      </c>
      <c r="L19" s="55">
        <f aca="true" t="shared" si="9" ref="L19:L28">IF(OR(H19=0,G19=0),"",G19/H19*100-100)</f>
        <v>46.875</v>
      </c>
      <c r="M19" s="57">
        <f t="shared" si="3"/>
        <v>33.712660028449505</v>
      </c>
      <c r="N19" s="58">
        <f>(G19/C19)*1000</f>
        <v>699.4047619047618</v>
      </c>
      <c r="O19" s="59">
        <f>(H19/D19)*1000</f>
        <v>695.6521739130435</v>
      </c>
      <c r="P19" s="60">
        <f t="shared" si="7"/>
        <v>571.5447154471544</v>
      </c>
    </row>
    <row r="20" spans="1:16" ht="12.75">
      <c r="A20" s="61" t="s">
        <v>29</v>
      </c>
      <c r="B20" s="47">
        <v>7</v>
      </c>
      <c r="C20" s="48">
        <v>7</v>
      </c>
      <c r="D20" s="48">
        <v>1</v>
      </c>
      <c r="E20" s="68">
        <v>0.01</v>
      </c>
      <c r="F20" s="51">
        <v>7</v>
      </c>
      <c r="G20" s="52">
        <v>42</v>
      </c>
      <c r="H20" s="52">
        <v>1</v>
      </c>
      <c r="I20" s="83">
        <v>0.01</v>
      </c>
      <c r="J20" s="55">
        <f t="shared" si="8"/>
        <v>600</v>
      </c>
      <c r="K20" s="56">
        <f t="shared" si="1"/>
        <v>69900</v>
      </c>
      <c r="L20" s="55">
        <f t="shared" si="9"/>
        <v>4100</v>
      </c>
      <c r="M20" s="57">
        <f t="shared" si="3"/>
        <v>419900</v>
      </c>
      <c r="N20" s="58"/>
      <c r="O20" s="59"/>
      <c r="P20" s="60">
        <f t="shared" si="7"/>
        <v>1000</v>
      </c>
    </row>
    <row r="21" spans="1:16" ht="12.75">
      <c r="A21" s="61" t="s">
        <v>30</v>
      </c>
      <c r="B21" s="47">
        <v>7</v>
      </c>
      <c r="C21" s="48">
        <v>415</v>
      </c>
      <c r="D21" s="48">
        <v>517</v>
      </c>
      <c r="E21" s="68">
        <v>326</v>
      </c>
      <c r="F21" s="51">
        <v>7</v>
      </c>
      <c r="G21" s="52">
        <v>358</v>
      </c>
      <c r="H21" s="52">
        <v>613</v>
      </c>
      <c r="I21" s="83">
        <v>401.25</v>
      </c>
      <c r="J21" s="55">
        <f t="shared" si="8"/>
        <v>-19.72920696324951</v>
      </c>
      <c r="K21" s="56">
        <f t="shared" si="1"/>
        <v>27.300613496932513</v>
      </c>
      <c r="L21" s="55">
        <f t="shared" si="9"/>
        <v>-41.59869494290375</v>
      </c>
      <c r="M21" s="57">
        <f t="shared" si="3"/>
        <v>-10.778816199376948</v>
      </c>
      <c r="N21" s="58">
        <f aca="true" t="shared" si="10" ref="N21:O24">(G21/C21)*1000</f>
        <v>862.6506024096385</v>
      </c>
      <c r="O21" s="59">
        <f t="shared" si="10"/>
        <v>1185.6866537717601</v>
      </c>
      <c r="P21" s="60">
        <f t="shared" si="7"/>
        <v>1230.8282208588957</v>
      </c>
    </row>
    <row r="22" spans="1:16" ht="12.75">
      <c r="A22" s="61" t="s">
        <v>31</v>
      </c>
      <c r="B22" s="47">
        <v>7</v>
      </c>
      <c r="C22" s="48">
        <v>344</v>
      </c>
      <c r="D22" s="48">
        <v>278</v>
      </c>
      <c r="E22" s="68">
        <v>207.25</v>
      </c>
      <c r="F22" s="51">
        <v>7</v>
      </c>
      <c r="G22" s="52">
        <v>307</v>
      </c>
      <c r="H22" s="52">
        <v>202</v>
      </c>
      <c r="I22" s="83">
        <v>151.5</v>
      </c>
      <c r="J22" s="55">
        <f t="shared" si="8"/>
        <v>23.741007194244617</v>
      </c>
      <c r="K22" s="56">
        <f t="shared" si="1"/>
        <v>65.98311218335346</v>
      </c>
      <c r="L22" s="55">
        <f t="shared" si="9"/>
        <v>51.980198019801975</v>
      </c>
      <c r="M22" s="57">
        <f t="shared" si="3"/>
        <v>102.64026402640263</v>
      </c>
      <c r="N22" s="58">
        <f t="shared" si="10"/>
        <v>892.4418604651163</v>
      </c>
      <c r="O22" s="59">
        <f t="shared" si="10"/>
        <v>726.6187050359713</v>
      </c>
      <c r="P22" s="60">
        <f t="shared" si="7"/>
        <v>731.0012062726177</v>
      </c>
    </row>
    <row r="23" spans="1:16" ht="12.75">
      <c r="A23" s="61" t="s">
        <v>32</v>
      </c>
      <c r="B23" s="47">
        <v>7</v>
      </c>
      <c r="C23" s="48">
        <v>379</v>
      </c>
      <c r="D23" s="48">
        <v>195</v>
      </c>
      <c r="E23" s="68">
        <v>321.75</v>
      </c>
      <c r="F23" s="51">
        <v>7</v>
      </c>
      <c r="G23" s="52">
        <v>341</v>
      </c>
      <c r="H23" s="52">
        <v>183</v>
      </c>
      <c r="I23" s="83">
        <v>305.75</v>
      </c>
      <c r="J23" s="55">
        <f t="shared" si="8"/>
        <v>94.35897435897436</v>
      </c>
      <c r="K23" s="56">
        <f t="shared" si="1"/>
        <v>17.793317793317783</v>
      </c>
      <c r="L23" s="55">
        <f t="shared" si="9"/>
        <v>86.33879781420765</v>
      </c>
      <c r="M23" s="57">
        <f t="shared" si="3"/>
        <v>11.529026982829123</v>
      </c>
      <c r="N23" s="58">
        <f t="shared" si="10"/>
        <v>899.7361477572559</v>
      </c>
      <c r="O23" s="59">
        <f t="shared" si="10"/>
        <v>938.4615384615385</v>
      </c>
      <c r="P23" s="60">
        <f t="shared" si="7"/>
        <v>950.2719502719502</v>
      </c>
    </row>
    <row r="24" spans="1:16" ht="12.75">
      <c r="A24" s="61" t="s">
        <v>33</v>
      </c>
      <c r="B24" s="47">
        <v>7</v>
      </c>
      <c r="C24" s="48">
        <v>26</v>
      </c>
      <c r="D24" s="48">
        <v>74</v>
      </c>
      <c r="E24" s="68">
        <v>64.75</v>
      </c>
      <c r="F24" s="51">
        <v>7</v>
      </c>
      <c r="G24" s="52">
        <v>16</v>
      </c>
      <c r="H24" s="52">
        <v>34</v>
      </c>
      <c r="I24" s="83">
        <v>22</v>
      </c>
      <c r="J24" s="55">
        <f t="shared" si="8"/>
        <v>-64.86486486486487</v>
      </c>
      <c r="K24" s="56">
        <f t="shared" si="1"/>
        <v>-59.84555984555985</v>
      </c>
      <c r="L24" s="55">
        <f t="shared" si="9"/>
        <v>-52.94117647058824</v>
      </c>
      <c r="M24" s="57">
        <f t="shared" si="3"/>
        <v>-27.272727272727266</v>
      </c>
      <c r="N24" s="58">
        <f t="shared" si="10"/>
        <v>615.3846153846155</v>
      </c>
      <c r="O24" s="59">
        <f t="shared" si="10"/>
        <v>459.4594594594595</v>
      </c>
      <c r="P24" s="60">
        <f t="shared" si="7"/>
        <v>339.76833976833973</v>
      </c>
    </row>
    <row r="25" spans="1:16" ht="12.75">
      <c r="A25" s="61" t="s">
        <v>34</v>
      </c>
      <c r="B25" s="47"/>
      <c r="C25" s="48">
        <v>0.01</v>
      </c>
      <c r="D25" s="48">
        <v>0.01</v>
      </c>
      <c r="E25" s="68">
        <v>0.01</v>
      </c>
      <c r="F25" s="51"/>
      <c r="G25" s="52">
        <v>0.01</v>
      </c>
      <c r="H25" s="52">
        <v>0.01</v>
      </c>
      <c r="I25" s="83">
        <v>0.01</v>
      </c>
      <c r="J25" s="55">
        <f t="shared" si="8"/>
        <v>0</v>
      </c>
      <c r="K25" s="56">
        <f t="shared" si="1"/>
        <v>0</v>
      </c>
      <c r="L25" s="55">
        <f t="shared" si="9"/>
        <v>0</v>
      </c>
      <c r="M25" s="57">
        <f t="shared" si="3"/>
        <v>0</v>
      </c>
      <c r="N25" s="58"/>
      <c r="O25" s="59"/>
      <c r="P25" s="60">
        <f t="shared" si="7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>
        <f t="shared" si="8"/>
      </c>
      <c r="K26" s="78">
        <f t="shared" si="1"/>
      </c>
      <c r="L26" s="77">
        <f t="shared" si="9"/>
      </c>
      <c r="M26" s="79">
        <f t="shared" si="3"/>
      </c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60.01</v>
      </c>
      <c r="D27" s="48">
        <f>IF(OR(D28=0,D29=0,D30=0,D31=0),"",SUM(D28:D31))</f>
        <v>110.01</v>
      </c>
      <c r="E27" s="50">
        <f>IF(OR(E28=0,E29=0,E30=0,E31=0),"",SUM(E28:E31))</f>
        <v>240.26</v>
      </c>
      <c r="F27" s="51">
        <v>7</v>
      </c>
      <c r="G27" s="52">
        <f>IF(OR(G29=0,G30=0,G31=0),"",SUM(G29:G31))</f>
        <v>1310</v>
      </c>
      <c r="H27" s="53">
        <f>IF(OR(H29=0,H30=0,H31=0),"",SUM(H29:H31))</f>
        <v>2341</v>
      </c>
      <c r="I27" s="84">
        <f>IF(OR(I29=0,I30=0,I31=0),"",SUM(I29:I31))</f>
        <v>5773.75</v>
      </c>
      <c r="J27" s="55">
        <f t="shared" si="8"/>
        <v>-45.45041359876375</v>
      </c>
      <c r="K27" s="56">
        <f t="shared" si="1"/>
        <v>-75.02289186714393</v>
      </c>
      <c r="L27" s="55">
        <f t="shared" si="9"/>
        <v>-44.04100811618966</v>
      </c>
      <c r="M27" s="55">
        <f t="shared" si="3"/>
        <v>-77.31110630006495</v>
      </c>
      <c r="N27" s="58">
        <f>(G27/C27)*1000</f>
        <v>21829.695050824863</v>
      </c>
      <c r="O27" s="59">
        <f>(H27/D27)*1000</f>
        <v>21279.883646941187</v>
      </c>
      <c r="P27" s="60">
        <f>(I27/E27)*1000</f>
        <v>24031.25780404562</v>
      </c>
    </row>
    <row r="28" spans="1:16" ht="12.75">
      <c r="A28" s="61" t="s">
        <v>37</v>
      </c>
      <c r="B28" s="47">
        <v>4</v>
      </c>
      <c r="C28" s="48">
        <v>0.01</v>
      </c>
      <c r="D28" s="48">
        <v>0.01</v>
      </c>
      <c r="E28" s="68">
        <v>0.01</v>
      </c>
      <c r="F28" s="51">
        <v>4</v>
      </c>
      <c r="G28" s="52">
        <v>0.01</v>
      </c>
      <c r="H28" s="52">
        <v>0.01</v>
      </c>
      <c r="I28" s="83">
        <v>0.01</v>
      </c>
      <c r="J28" s="55">
        <f t="shared" si="8"/>
        <v>0</v>
      </c>
      <c r="K28" s="56">
        <f t="shared" si="1"/>
        <v>0</v>
      </c>
      <c r="L28" s="55">
        <f t="shared" si="9"/>
        <v>0</v>
      </c>
      <c r="M28" s="57">
        <f t="shared" si="3"/>
        <v>0</v>
      </c>
      <c r="N28" s="58"/>
      <c r="O28" s="59"/>
      <c r="P28" s="60"/>
    </row>
    <row r="29" spans="1:16" ht="12.75">
      <c r="A29" s="61" t="s">
        <v>38</v>
      </c>
      <c r="B29" s="47">
        <v>6</v>
      </c>
      <c r="C29" s="48">
        <v>5</v>
      </c>
      <c r="D29" s="48">
        <v>3</v>
      </c>
      <c r="E29" s="68">
        <v>19.75</v>
      </c>
      <c r="F29" s="51">
        <v>7</v>
      </c>
      <c r="G29" s="52">
        <v>100</v>
      </c>
      <c r="H29" s="52">
        <v>63</v>
      </c>
      <c r="I29" s="83">
        <v>476.5</v>
      </c>
      <c r="J29" s="55">
        <f t="shared" si="8"/>
        <v>66.66666666666669</v>
      </c>
      <c r="K29" s="56">
        <f t="shared" si="1"/>
        <v>-74.68354430379748</v>
      </c>
      <c r="L29" s="55"/>
      <c r="M29" s="57"/>
      <c r="N29" s="58">
        <f aca="true" t="shared" si="11" ref="N29:P31">(G29/C29)*1000</f>
        <v>20000</v>
      </c>
      <c r="O29" s="59">
        <f t="shared" si="11"/>
        <v>21000</v>
      </c>
      <c r="P29" s="60">
        <f t="shared" si="11"/>
        <v>24126.58227848101</v>
      </c>
    </row>
    <row r="30" spans="1:16" ht="12.75">
      <c r="A30" s="61" t="s">
        <v>39</v>
      </c>
      <c r="B30" s="47">
        <v>7</v>
      </c>
      <c r="C30" s="48">
        <v>40</v>
      </c>
      <c r="D30" s="48">
        <v>71</v>
      </c>
      <c r="E30" s="68">
        <v>137</v>
      </c>
      <c r="F30" s="51">
        <v>7</v>
      </c>
      <c r="G30" s="52">
        <v>880</v>
      </c>
      <c r="H30" s="52">
        <v>1648</v>
      </c>
      <c r="I30" s="83">
        <v>3347.75</v>
      </c>
      <c r="J30" s="55">
        <f t="shared" si="8"/>
        <v>-43.66197183098591</v>
      </c>
      <c r="K30" s="56">
        <f t="shared" si="1"/>
        <v>-70.80291970802921</v>
      </c>
      <c r="L30" s="55">
        <f aca="true" t="shared" si="12" ref="L30:L37">IF(OR(H30=0,G30=0),"",G30/H30*100-100)</f>
        <v>-46.601941747572816</v>
      </c>
      <c r="M30" s="57">
        <f aca="true" t="shared" si="13" ref="M30:M55">IF(OR(I30=0,G30=0),"",G30/I30*100-100)</f>
        <v>-73.71368829811067</v>
      </c>
      <c r="N30" s="58">
        <f t="shared" si="11"/>
        <v>22000</v>
      </c>
      <c r="O30" s="59">
        <f t="shared" si="11"/>
        <v>23211.267605633802</v>
      </c>
      <c r="P30" s="60">
        <f t="shared" si="11"/>
        <v>24436.13138686131</v>
      </c>
    </row>
    <row r="31" spans="1:16" ht="12.75">
      <c r="A31" s="61" t="s">
        <v>40</v>
      </c>
      <c r="B31" s="47">
        <v>7</v>
      </c>
      <c r="C31" s="48">
        <v>15</v>
      </c>
      <c r="D31" s="48">
        <v>36</v>
      </c>
      <c r="E31" s="68">
        <v>83.5</v>
      </c>
      <c r="F31" s="51">
        <v>7</v>
      </c>
      <c r="G31" s="52">
        <v>330</v>
      </c>
      <c r="H31" s="52">
        <v>630</v>
      </c>
      <c r="I31" s="83">
        <v>1949.5</v>
      </c>
      <c r="J31" s="55">
        <f t="shared" si="8"/>
        <v>-58.33333333333333</v>
      </c>
      <c r="K31" s="56">
        <f t="shared" si="1"/>
        <v>-82.03592814371257</v>
      </c>
      <c r="L31" s="55">
        <f t="shared" si="12"/>
        <v>-47.61904761904761</v>
      </c>
      <c r="M31" s="57">
        <f t="shared" si="13"/>
        <v>-83.07258271351628</v>
      </c>
      <c r="N31" s="58">
        <f t="shared" si="11"/>
        <v>22000</v>
      </c>
      <c r="O31" s="59">
        <f t="shared" si="11"/>
        <v>17500</v>
      </c>
      <c r="P31" s="60">
        <f t="shared" si="11"/>
        <v>23347.305389221558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>
        <f t="shared" si="8"/>
      </c>
      <c r="K32" s="78">
        <f t="shared" si="1"/>
      </c>
      <c r="L32" s="77">
        <f t="shared" si="12"/>
      </c>
      <c r="M32" s="79">
        <f t="shared" si="13"/>
      </c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13.2525</v>
      </c>
      <c r="F33" s="51"/>
      <c r="G33" s="52">
        <v>0.01</v>
      </c>
      <c r="H33" s="52">
        <v>0.01</v>
      </c>
      <c r="I33" s="83">
        <v>731.7525</v>
      </c>
      <c r="J33" s="55">
        <f t="shared" si="8"/>
        <v>0</v>
      </c>
      <c r="K33" s="56">
        <f t="shared" si="1"/>
        <v>-99.92454253914356</v>
      </c>
      <c r="L33" s="55">
        <f t="shared" si="12"/>
        <v>0</v>
      </c>
      <c r="M33" s="57">
        <f t="shared" si="13"/>
        <v>-99.99863341771979</v>
      </c>
      <c r="N33" s="58">
        <f aca="true" t="shared" si="14" ref="N33:P36">(G33/C33)*1000</f>
        <v>1000</v>
      </c>
      <c r="O33" s="59">
        <f t="shared" si="14"/>
        <v>1000</v>
      </c>
      <c r="P33" s="60">
        <f t="shared" si="14"/>
        <v>55216.18562535371</v>
      </c>
    </row>
    <row r="34" spans="1:16" ht="12.75">
      <c r="A34" s="61" t="s">
        <v>43</v>
      </c>
      <c r="B34" s="47">
        <v>7</v>
      </c>
      <c r="C34" s="48">
        <v>4657</v>
      </c>
      <c r="D34" s="48">
        <v>4453</v>
      </c>
      <c r="E34" s="68">
        <v>4900</v>
      </c>
      <c r="F34" s="51">
        <v>7</v>
      </c>
      <c r="G34" s="52">
        <v>14058</v>
      </c>
      <c r="H34" s="52">
        <v>13360</v>
      </c>
      <c r="I34" s="83">
        <v>11407.25</v>
      </c>
      <c r="J34" s="55">
        <f t="shared" si="8"/>
        <v>4.581181226139691</v>
      </c>
      <c r="K34" s="56">
        <f t="shared" si="1"/>
        <v>-4.959183673469397</v>
      </c>
      <c r="L34" s="55">
        <f t="shared" si="12"/>
        <v>5.224550898203589</v>
      </c>
      <c r="M34" s="57">
        <f t="shared" si="13"/>
        <v>23.237414801989956</v>
      </c>
      <c r="N34" s="58">
        <f t="shared" si="14"/>
        <v>3018.6815546489156</v>
      </c>
      <c r="O34" s="59">
        <f t="shared" si="14"/>
        <v>3000.2245677071637</v>
      </c>
      <c r="P34" s="60">
        <f t="shared" si="14"/>
        <v>2328.0102040816328</v>
      </c>
    </row>
    <row r="35" spans="1:16" ht="12.75">
      <c r="A35" s="61" t="s">
        <v>44</v>
      </c>
      <c r="B35" s="47">
        <v>7</v>
      </c>
      <c r="C35" s="48">
        <v>671</v>
      </c>
      <c r="D35" s="48">
        <v>1301</v>
      </c>
      <c r="E35" s="68">
        <v>2083</v>
      </c>
      <c r="F35" s="51">
        <v>7</v>
      </c>
      <c r="G35" s="52">
        <v>744</v>
      </c>
      <c r="H35" s="52">
        <v>696</v>
      </c>
      <c r="I35" s="83">
        <v>992.5</v>
      </c>
      <c r="J35" s="55">
        <f t="shared" si="8"/>
        <v>-48.424289008455034</v>
      </c>
      <c r="K35" s="56">
        <f t="shared" si="1"/>
        <v>-67.78684589534325</v>
      </c>
      <c r="L35" s="55">
        <f t="shared" si="12"/>
        <v>6.896551724137922</v>
      </c>
      <c r="M35" s="57">
        <f t="shared" si="13"/>
        <v>-25.03778337531486</v>
      </c>
      <c r="N35" s="58">
        <f t="shared" si="14"/>
        <v>1108.7928464977645</v>
      </c>
      <c r="O35" s="59">
        <f t="shared" si="14"/>
        <v>534.9730976172176</v>
      </c>
      <c r="P35" s="60">
        <f t="shared" si="14"/>
        <v>476.47623619779165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8"/>
        <v>0</v>
      </c>
      <c r="K36" s="56">
        <f t="shared" si="1"/>
        <v>0</v>
      </c>
      <c r="L36" s="55">
        <f t="shared" si="12"/>
        <v>0</v>
      </c>
      <c r="M36" s="57">
        <f t="shared" si="13"/>
        <v>0</v>
      </c>
      <c r="N36" s="58">
        <f t="shared" si="14"/>
        <v>1000</v>
      </c>
      <c r="O36" s="59"/>
      <c r="P36" s="60"/>
    </row>
    <row r="37" spans="1:16" ht="12.75">
      <c r="A37" s="61" t="s">
        <v>46</v>
      </c>
      <c r="B37" s="47"/>
      <c r="C37" s="48"/>
      <c r="D37" s="48">
        <v>49</v>
      </c>
      <c r="E37" s="68">
        <v>36.5025</v>
      </c>
      <c r="F37" s="51"/>
      <c r="G37" s="52"/>
      <c r="H37" s="52">
        <v>39</v>
      </c>
      <c r="I37" s="83">
        <v>40.2525</v>
      </c>
      <c r="J37" s="55">
        <f t="shared" si="8"/>
      </c>
      <c r="K37" s="56">
        <f t="shared" si="1"/>
      </c>
      <c r="L37" s="55">
        <f t="shared" si="12"/>
      </c>
      <c r="M37" s="57">
        <f t="shared" si="13"/>
      </c>
      <c r="N37" s="58"/>
      <c r="O37" s="59"/>
      <c r="P37" s="60"/>
    </row>
    <row r="38" spans="1:16" ht="12.75">
      <c r="A38" s="61" t="s">
        <v>47</v>
      </c>
      <c r="B38" s="47">
        <v>7</v>
      </c>
      <c r="C38" s="48">
        <v>49</v>
      </c>
      <c r="D38" s="48">
        <v>72</v>
      </c>
      <c r="E38" s="68">
        <v>45.0025</v>
      </c>
      <c r="F38" s="51">
        <v>7</v>
      </c>
      <c r="G38" s="52">
        <v>73</v>
      </c>
      <c r="H38" s="52">
        <v>93</v>
      </c>
      <c r="I38" s="83">
        <v>51.0025</v>
      </c>
      <c r="J38" s="55"/>
      <c r="K38" s="56">
        <f t="shared" si="1"/>
        <v>8.882839842230993</v>
      </c>
      <c r="L38" s="55"/>
      <c r="M38" s="57">
        <f t="shared" si="13"/>
        <v>43.13023871378854</v>
      </c>
      <c r="N38" s="58">
        <f>(G38/C38)*1000</f>
        <v>1489.795918367347</v>
      </c>
      <c r="O38" s="59"/>
      <c r="P38" s="60">
        <f>(I38/E38)*1000</f>
        <v>1133.3259263374257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aca="true" t="shared" si="15" ref="J39:J55">IF(OR(D39=0,C39=0),"",C39/D39*100-100)</f>
        <v>0</v>
      </c>
      <c r="K39" s="56">
        <f t="shared" si="1"/>
        <v>0</v>
      </c>
      <c r="L39" s="55">
        <f aca="true" t="shared" si="16" ref="L39:L55">IF(OR(H39=0,G39=0),"",G39/H39*100-100)</f>
      </c>
      <c r="M39" s="57">
        <f t="shared" si="13"/>
      </c>
      <c r="N39" s="58">
        <f>(G39/C39)*1000</f>
        <v>0</v>
      </c>
      <c r="O39" s="59"/>
      <c r="P39" s="60"/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>
        <f t="shared" si="15"/>
      </c>
      <c r="K40" s="78">
        <f t="shared" si="1"/>
      </c>
      <c r="L40" s="77">
        <f t="shared" si="16"/>
      </c>
      <c r="M40" s="79">
        <f t="shared" si="13"/>
      </c>
      <c r="N40" s="80"/>
      <c r="O40" s="81"/>
      <c r="P40" s="82"/>
    </row>
    <row r="41" spans="1:16" ht="12.75">
      <c r="A41" s="61" t="s">
        <v>50</v>
      </c>
      <c r="B41" s="47">
        <v>7</v>
      </c>
      <c r="C41" s="48">
        <v>165</v>
      </c>
      <c r="D41" s="48">
        <v>36</v>
      </c>
      <c r="E41" s="68">
        <v>58.75</v>
      </c>
      <c r="F41" s="51">
        <v>7</v>
      </c>
      <c r="G41" s="52">
        <v>7425</v>
      </c>
      <c r="H41" s="52">
        <v>1.26</v>
      </c>
      <c r="I41" s="83">
        <v>2645.25</v>
      </c>
      <c r="J41" s="55">
        <f t="shared" si="15"/>
        <v>358.3333333333333</v>
      </c>
      <c r="K41" s="56">
        <f t="shared" si="1"/>
        <v>180.85106382978722</v>
      </c>
      <c r="L41" s="55">
        <f t="shared" si="16"/>
        <v>589185.7142857143</v>
      </c>
      <c r="M41" s="57">
        <f t="shared" si="13"/>
        <v>180.69180606747943</v>
      </c>
      <c r="N41" s="58">
        <f aca="true" t="shared" si="17" ref="N41:P43">(G41/C41)*1000</f>
        <v>45000</v>
      </c>
      <c r="O41" s="59">
        <f t="shared" si="17"/>
        <v>35</v>
      </c>
      <c r="P41" s="60">
        <f t="shared" si="17"/>
        <v>45025.53191489362</v>
      </c>
    </row>
    <row r="42" spans="1:16" ht="12.75">
      <c r="A42" s="61" t="s">
        <v>51</v>
      </c>
      <c r="B42" s="47">
        <v>7</v>
      </c>
      <c r="C42" s="48">
        <v>766</v>
      </c>
      <c r="D42" s="48">
        <v>836</v>
      </c>
      <c r="E42" s="68">
        <v>380.5</v>
      </c>
      <c r="F42" s="51">
        <v>7</v>
      </c>
      <c r="G42" s="52">
        <v>34470</v>
      </c>
      <c r="H42" s="52">
        <v>36498</v>
      </c>
      <c r="I42" s="83">
        <v>18591.25</v>
      </c>
      <c r="J42" s="55">
        <f t="shared" si="15"/>
        <v>-8.373205741626805</v>
      </c>
      <c r="K42" s="56">
        <f t="shared" si="1"/>
        <v>101.31406044678056</v>
      </c>
      <c r="L42" s="55">
        <f t="shared" si="16"/>
        <v>-5.5564688476080875</v>
      </c>
      <c r="M42" s="57">
        <f t="shared" si="13"/>
        <v>85.40980299872251</v>
      </c>
      <c r="N42" s="58">
        <f t="shared" si="17"/>
        <v>45000</v>
      </c>
      <c r="O42" s="59">
        <f t="shared" si="17"/>
        <v>43657.8947368421</v>
      </c>
      <c r="P42" s="60">
        <f t="shared" si="17"/>
        <v>48860.05256241787</v>
      </c>
    </row>
    <row r="43" spans="1:16" ht="12.75">
      <c r="A43" s="61" t="s">
        <v>52</v>
      </c>
      <c r="B43" s="47">
        <v>7</v>
      </c>
      <c r="C43" s="48">
        <v>271</v>
      </c>
      <c r="D43" s="48">
        <v>314</v>
      </c>
      <c r="E43" s="68">
        <v>152.5</v>
      </c>
      <c r="F43" s="51">
        <v>7</v>
      </c>
      <c r="G43" s="52">
        <v>1689</v>
      </c>
      <c r="H43" s="52">
        <v>748</v>
      </c>
      <c r="I43" s="83">
        <v>1707.5</v>
      </c>
      <c r="J43" s="55">
        <f t="shared" si="15"/>
        <v>-13.69426751592357</v>
      </c>
      <c r="K43" s="56">
        <f t="shared" si="1"/>
        <v>77.7049180327869</v>
      </c>
      <c r="L43" s="55">
        <f t="shared" si="16"/>
        <v>125.80213903743314</v>
      </c>
      <c r="M43" s="57">
        <f t="shared" si="13"/>
        <v>-1.0834553440702877</v>
      </c>
      <c r="N43" s="58">
        <f t="shared" si="17"/>
        <v>6232.472324723247</v>
      </c>
      <c r="O43" s="59">
        <f t="shared" si="17"/>
        <v>2382.165605095541</v>
      </c>
      <c r="P43" s="60">
        <f t="shared" si="17"/>
        <v>11196.721311475409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>
        <f t="shared" si="15"/>
      </c>
      <c r="K44" s="78">
        <f t="shared" si="1"/>
      </c>
      <c r="L44" s="77">
        <f t="shared" si="16"/>
      </c>
      <c r="M44" s="79">
        <f t="shared" si="13"/>
      </c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15</v>
      </c>
      <c r="E45" s="68">
        <v>22.75</v>
      </c>
      <c r="F45" s="51"/>
      <c r="G45" s="52"/>
      <c r="H45" s="52">
        <v>382</v>
      </c>
      <c r="I45" s="83">
        <v>537.5</v>
      </c>
      <c r="J45" s="55">
        <f t="shared" si="15"/>
      </c>
      <c r="K45" s="56">
        <f t="shared" si="1"/>
      </c>
      <c r="L45" s="55">
        <f t="shared" si="16"/>
      </c>
      <c r="M45" s="57">
        <f t="shared" si="13"/>
      </c>
      <c r="N45" s="58"/>
      <c r="O45" s="59">
        <f>(H45/D45)*1000</f>
        <v>25466.666666666664</v>
      </c>
      <c r="P45" s="60">
        <f>(I45/E45)*1000</f>
        <v>23626.37362637363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15"/>
        <v>0</v>
      </c>
      <c r="K46" s="56">
        <f>IF(OR(E46=0,D46=0),"",D46/E46*100-100)</f>
        <v>0</v>
      </c>
      <c r="L46" s="55">
        <f t="shared" si="16"/>
      </c>
      <c r="M46" s="57">
        <f t="shared" si="13"/>
      </c>
      <c r="N46" s="58">
        <f aca="true" t="shared" si="18" ref="N45:N56">(G46/C46)*1000</f>
        <v>0</v>
      </c>
      <c r="O46" s="59"/>
      <c r="P46" s="60"/>
    </row>
    <row r="47" spans="1:16" ht="12.75">
      <c r="A47" s="61" t="s">
        <v>56</v>
      </c>
      <c r="B47" s="47">
        <v>7</v>
      </c>
      <c r="C47" s="48">
        <v>575</v>
      </c>
      <c r="D47" s="48">
        <v>552</v>
      </c>
      <c r="E47" s="68">
        <v>354</v>
      </c>
      <c r="F47" s="51">
        <v>7</v>
      </c>
      <c r="G47" s="52">
        <v>3152</v>
      </c>
      <c r="H47" s="52">
        <v>1332</v>
      </c>
      <c r="I47" s="83">
        <v>1007.75</v>
      </c>
      <c r="J47" s="55">
        <f t="shared" si="15"/>
        <v>4.166666666666671</v>
      </c>
      <c r="K47" s="56">
        <f aca="true" t="shared" si="19" ref="K47:K55">IF(OR(E47=0,C47=0),"",C47/E47*100-100)</f>
        <v>62.42937853107344</v>
      </c>
      <c r="L47" s="55">
        <f t="shared" si="16"/>
        <v>136.63663663663664</v>
      </c>
      <c r="M47" s="57">
        <f t="shared" si="13"/>
        <v>212.77598610766557</v>
      </c>
      <c r="N47" s="58">
        <f t="shared" si="18"/>
        <v>5481.739130434782</v>
      </c>
      <c r="O47" s="59">
        <f aca="true" t="shared" si="20" ref="O47:P51">(H47/D47)*1000</f>
        <v>2413.0434782608695</v>
      </c>
      <c r="P47" s="60">
        <f t="shared" si="20"/>
        <v>2846.7514124293784</v>
      </c>
    </row>
    <row r="48" spans="1:16" ht="12.75">
      <c r="A48" s="61" t="s">
        <v>57</v>
      </c>
      <c r="B48" s="47"/>
      <c r="C48" s="48">
        <v>0.01</v>
      </c>
      <c r="D48" s="48">
        <v>3</v>
      </c>
      <c r="E48" s="68">
        <v>1.25</v>
      </c>
      <c r="F48" s="51"/>
      <c r="G48" s="52">
        <v>0.01</v>
      </c>
      <c r="H48" s="52">
        <v>51</v>
      </c>
      <c r="I48" s="83">
        <v>22.75</v>
      </c>
      <c r="J48" s="55">
        <f t="shared" si="15"/>
        <v>-99.66666666666667</v>
      </c>
      <c r="K48" s="56">
        <f t="shared" si="19"/>
        <v>-99.2</v>
      </c>
      <c r="L48" s="55">
        <f t="shared" si="16"/>
        <v>-99.98039215686275</v>
      </c>
      <c r="M48" s="57">
        <f t="shared" si="13"/>
        <v>-99.95604395604396</v>
      </c>
      <c r="N48" s="58">
        <f t="shared" si="18"/>
        <v>1000</v>
      </c>
      <c r="O48" s="59">
        <f t="shared" si="20"/>
        <v>17000</v>
      </c>
      <c r="P48" s="60">
        <f t="shared" si="20"/>
        <v>18200</v>
      </c>
    </row>
    <row r="49" spans="1:16" ht="12.75">
      <c r="A49" s="64" t="s">
        <v>58</v>
      </c>
      <c r="B49" s="47">
        <v>7</v>
      </c>
      <c r="C49" s="48">
        <v>9</v>
      </c>
      <c r="D49" s="48">
        <v>44</v>
      </c>
      <c r="E49" s="68">
        <v>65.25</v>
      </c>
      <c r="F49" s="51">
        <v>7</v>
      </c>
      <c r="G49" s="52">
        <v>207</v>
      </c>
      <c r="H49" s="52">
        <v>1021</v>
      </c>
      <c r="I49" s="83">
        <v>1553.75</v>
      </c>
      <c r="J49" s="55">
        <f t="shared" si="15"/>
        <v>-79.54545454545455</v>
      </c>
      <c r="K49" s="56">
        <f t="shared" si="19"/>
        <v>-86.20689655172414</v>
      </c>
      <c r="L49" s="55">
        <f t="shared" si="16"/>
        <v>-79.72575905974534</v>
      </c>
      <c r="M49" s="57">
        <f t="shared" si="13"/>
        <v>-86.67739340305712</v>
      </c>
      <c r="N49" s="58">
        <f t="shared" si="18"/>
        <v>23000</v>
      </c>
      <c r="O49" s="59">
        <f t="shared" si="20"/>
        <v>23204.545454545452</v>
      </c>
      <c r="P49" s="60">
        <f t="shared" si="20"/>
        <v>23812.26053639847</v>
      </c>
    </row>
    <row r="50" spans="1:16" ht="12.75">
      <c r="A50" s="64" t="s">
        <v>59</v>
      </c>
      <c r="B50" s="47">
        <v>7</v>
      </c>
      <c r="C50" s="48">
        <v>2</v>
      </c>
      <c r="D50" s="48">
        <v>5</v>
      </c>
      <c r="E50" s="68">
        <v>5.25</v>
      </c>
      <c r="F50" s="51"/>
      <c r="G50" s="52"/>
      <c r="H50" s="52">
        <v>100</v>
      </c>
      <c r="I50" s="83">
        <v>108</v>
      </c>
      <c r="J50" s="55">
        <f t="shared" si="15"/>
        <v>-60</v>
      </c>
      <c r="K50" s="56">
        <f t="shared" si="19"/>
        <v>-61.904761904761905</v>
      </c>
      <c r="L50" s="55">
        <f t="shared" si="16"/>
      </c>
      <c r="M50" s="57">
        <f t="shared" si="13"/>
      </c>
      <c r="N50" s="58">
        <f t="shared" si="18"/>
        <v>0</v>
      </c>
      <c r="O50" s="59">
        <f t="shared" si="20"/>
        <v>20000</v>
      </c>
      <c r="P50" s="60">
        <f t="shared" si="20"/>
        <v>20571.428571428572</v>
      </c>
    </row>
    <row r="51" spans="1:16" ht="12.75">
      <c r="A51" s="64" t="s">
        <v>60</v>
      </c>
      <c r="B51" s="47">
        <v>7</v>
      </c>
      <c r="C51" s="48">
        <v>2</v>
      </c>
      <c r="D51" s="48">
        <v>20</v>
      </c>
      <c r="E51" s="68">
        <v>23</v>
      </c>
      <c r="F51" s="51">
        <v>6</v>
      </c>
      <c r="G51" s="52">
        <v>30</v>
      </c>
      <c r="H51" s="52">
        <v>240</v>
      </c>
      <c r="I51" s="83">
        <v>323</v>
      </c>
      <c r="J51" s="55">
        <f t="shared" si="15"/>
        <v>-90</v>
      </c>
      <c r="K51" s="56">
        <f t="shared" si="19"/>
        <v>-91.30434782608695</v>
      </c>
      <c r="L51" s="55">
        <f t="shared" si="16"/>
        <v>-87.5</v>
      </c>
      <c r="M51" s="57">
        <f t="shared" si="13"/>
        <v>-90.71207430340557</v>
      </c>
      <c r="N51" s="58">
        <f t="shared" si="18"/>
        <v>15000</v>
      </c>
      <c r="O51" s="59">
        <f t="shared" si="20"/>
        <v>12000</v>
      </c>
      <c r="P51" s="60">
        <f t="shared" si="20"/>
        <v>14043.478260869564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0.01</v>
      </c>
      <c r="F52" s="51"/>
      <c r="G52" s="52"/>
      <c r="H52" s="53">
        <v>0.01</v>
      </c>
      <c r="I52" s="86">
        <v>0.01</v>
      </c>
      <c r="J52" s="55">
        <f t="shared" si="15"/>
        <v>0</v>
      </c>
      <c r="K52" s="56">
        <f t="shared" si="19"/>
        <v>0</v>
      </c>
      <c r="L52" s="55">
        <f t="shared" si="16"/>
      </c>
      <c r="M52" s="57">
        <f t="shared" si="13"/>
      </c>
      <c r="N52" s="58">
        <f t="shared" si="18"/>
        <v>0</v>
      </c>
      <c r="O52" s="59"/>
      <c r="P52" s="60"/>
    </row>
    <row r="53" spans="1:16" ht="12.75">
      <c r="A53" s="61" t="s">
        <v>62</v>
      </c>
      <c r="B53" s="47">
        <v>7</v>
      </c>
      <c r="C53" s="48">
        <v>17</v>
      </c>
      <c r="D53" s="48">
        <v>57</v>
      </c>
      <c r="E53" s="68">
        <v>76.75</v>
      </c>
      <c r="F53" s="51">
        <v>7</v>
      </c>
      <c r="G53" s="52">
        <v>425</v>
      </c>
      <c r="H53" s="53">
        <v>1365</v>
      </c>
      <c r="I53" s="86">
        <v>1836.25</v>
      </c>
      <c r="J53" s="55">
        <f t="shared" si="15"/>
        <v>-70.17543859649123</v>
      </c>
      <c r="K53" s="56">
        <f t="shared" si="19"/>
        <v>-77.85016286644951</v>
      </c>
      <c r="L53" s="55">
        <f t="shared" si="16"/>
        <v>-68.86446886446886</v>
      </c>
      <c r="M53" s="57">
        <f t="shared" si="13"/>
        <v>-76.85500340367597</v>
      </c>
      <c r="N53" s="58">
        <f t="shared" si="18"/>
        <v>25000</v>
      </c>
      <c r="O53" s="59">
        <f aca="true" t="shared" si="21" ref="O53:P56">(H53/D53)*1000</f>
        <v>23947.36842105263</v>
      </c>
      <c r="P53" s="60">
        <f t="shared" si="21"/>
        <v>23925.081433224754</v>
      </c>
    </row>
    <row r="54" spans="1:16" ht="12.75" customHeight="1">
      <c r="A54" s="61" t="s">
        <v>63</v>
      </c>
      <c r="B54" s="47">
        <v>7</v>
      </c>
      <c r="C54" s="48">
        <v>18</v>
      </c>
      <c r="D54" s="48">
        <v>87</v>
      </c>
      <c r="E54" s="68">
        <v>100</v>
      </c>
      <c r="F54" s="51">
        <v>7</v>
      </c>
      <c r="G54" s="52">
        <v>306</v>
      </c>
      <c r="H54" s="53">
        <v>1566</v>
      </c>
      <c r="I54" s="83">
        <v>1943</v>
      </c>
      <c r="J54" s="55">
        <f t="shared" si="15"/>
        <v>-79.3103448275862</v>
      </c>
      <c r="K54" s="56">
        <f t="shared" si="19"/>
        <v>-82</v>
      </c>
      <c r="L54" s="55">
        <f t="shared" si="16"/>
        <v>-80.45977011494253</v>
      </c>
      <c r="M54" s="57">
        <f t="shared" si="13"/>
        <v>-84.25115800308801</v>
      </c>
      <c r="N54" s="58">
        <f t="shared" si="18"/>
        <v>17000</v>
      </c>
      <c r="O54" s="59">
        <f t="shared" si="21"/>
        <v>18000</v>
      </c>
      <c r="P54" s="60">
        <f t="shared" si="21"/>
        <v>19430</v>
      </c>
    </row>
    <row r="55" spans="1:16" ht="12.75" customHeight="1">
      <c r="A55" s="61" t="s">
        <v>64</v>
      </c>
      <c r="B55" s="47"/>
      <c r="C55" s="48">
        <v>0.01</v>
      </c>
      <c r="D55" s="48">
        <v>4</v>
      </c>
      <c r="E55" s="68">
        <v>24.25</v>
      </c>
      <c r="F55" s="51"/>
      <c r="G55" s="52"/>
      <c r="H55" s="53">
        <v>96</v>
      </c>
      <c r="I55" s="83">
        <v>690.75</v>
      </c>
      <c r="J55" s="55">
        <f t="shared" si="15"/>
        <v>-99.75</v>
      </c>
      <c r="K55" s="56">
        <f t="shared" si="19"/>
        <v>-99.95876288659794</v>
      </c>
      <c r="L55" s="55">
        <f t="shared" si="16"/>
      </c>
      <c r="M55" s="57">
        <f t="shared" si="13"/>
      </c>
      <c r="N55" s="58">
        <f t="shared" si="18"/>
        <v>0</v>
      </c>
      <c r="O55" s="59">
        <f t="shared" si="21"/>
        <v>24000</v>
      </c>
      <c r="P55" s="60">
        <f t="shared" si="21"/>
        <v>28484.536082474224</v>
      </c>
    </row>
    <row r="56" spans="1:16" ht="12.75">
      <c r="A56" s="17" t="s">
        <v>65</v>
      </c>
      <c r="B56" s="47">
        <v>7</v>
      </c>
      <c r="C56" s="48">
        <f>IF(OR(C57=0,C58=0),"",SUM(C57:C58))</f>
        <v>30.01</v>
      </c>
      <c r="D56" s="49">
        <f>IF(OR(D57=0,D58=0),"",SUM(D57:D58))</f>
        <v>57.01</v>
      </c>
      <c r="E56" s="50">
        <f>IF(OR(E57=0,E58=0),"",SUM(E57:E58))</f>
        <v>23.51</v>
      </c>
      <c r="F56" s="51">
        <v>7</v>
      </c>
      <c r="G56" s="52">
        <f>IF(OR(G57=0,G58=0),"",SUM(G57:G58))</f>
        <v>1500.01</v>
      </c>
      <c r="H56" s="53">
        <f>IF(OR(H57=0,H58=0),"",SUM(H57:H58))</f>
        <v>1710.01</v>
      </c>
      <c r="I56" s="87">
        <v>564.51</v>
      </c>
      <c r="J56" s="55"/>
      <c r="K56" s="56"/>
      <c r="L56" s="55"/>
      <c r="M56" s="57"/>
      <c r="N56" s="58">
        <f t="shared" si="18"/>
        <v>49983.672109296895</v>
      </c>
      <c r="O56" s="59">
        <f t="shared" si="21"/>
        <v>29994.913173127523</v>
      </c>
      <c r="P56" s="60">
        <f t="shared" si="21"/>
        <v>24011.484474691617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0.01</v>
      </c>
      <c r="F57" s="51"/>
      <c r="G57" s="52">
        <v>0.01</v>
      </c>
      <c r="H57" s="53">
        <v>0.01</v>
      </c>
      <c r="I57" s="83">
        <v>0.01</v>
      </c>
      <c r="J57" s="55">
        <f>IF(OR(D57=0,C57=0),"",C57/D57*100-100)</f>
        <v>0</v>
      </c>
      <c r="K57" s="56">
        <f>IF(OR(E57=0,C57=0),"",C57/E57*100-100)</f>
        <v>0</v>
      </c>
      <c r="L57" s="55">
        <f>IF(OR(H57=0,G57=0),"",G57/H57*100-100)</f>
        <v>0</v>
      </c>
      <c r="M57" s="57">
        <f>IF(OR(I57=0,G57=0),"",G57/I57*100-100)</f>
        <v>0</v>
      </c>
      <c r="N57" s="58"/>
      <c r="O57" s="59"/>
      <c r="P57" s="60"/>
    </row>
    <row r="58" spans="1:16" ht="12.75">
      <c r="A58" s="61" t="s">
        <v>67</v>
      </c>
      <c r="B58" s="47">
        <v>7</v>
      </c>
      <c r="C58" s="48">
        <v>30</v>
      </c>
      <c r="D58" s="48">
        <v>57</v>
      </c>
      <c r="E58" s="68">
        <v>23.5</v>
      </c>
      <c r="F58" s="51">
        <v>7</v>
      </c>
      <c r="G58" s="52">
        <v>1500</v>
      </c>
      <c r="H58" s="53">
        <v>1710</v>
      </c>
      <c r="I58" s="83">
        <v>564.5</v>
      </c>
      <c r="J58" s="55"/>
      <c r="K58" s="56"/>
      <c r="L58" s="55"/>
      <c r="M58" s="57"/>
      <c r="N58" s="58">
        <f aca="true" t="shared" si="22" ref="N58:P59">(G58/C58)*1000</f>
        <v>50000</v>
      </c>
      <c r="O58" s="59">
        <f t="shared" si="22"/>
        <v>30000</v>
      </c>
      <c r="P58" s="60">
        <f t="shared" si="22"/>
        <v>24021.27659574468</v>
      </c>
    </row>
    <row r="59" spans="1:16" ht="12.75">
      <c r="A59" s="17" t="s">
        <v>68</v>
      </c>
      <c r="B59" s="47">
        <v>6</v>
      </c>
      <c r="C59" s="48">
        <f>IF(OR(C60=0,C61=0),"",SUM(C60:C61))</f>
        <v>2.01</v>
      </c>
      <c r="D59" s="49">
        <f>IF(OR(D60=0,D61=0),"",SUM(D60:D61))</f>
        <v>32.01</v>
      </c>
      <c r="E59" s="50">
        <v>67.51</v>
      </c>
      <c r="F59" s="51">
        <v>6</v>
      </c>
      <c r="G59" s="88">
        <f>IF(OR(G60=0,G61=0),"",SUM(G60:G61))</f>
        <v>60.01</v>
      </c>
      <c r="H59" s="89">
        <f>IF(OR(H60=0,H61=0),"",SUM(H60:H61))</f>
        <v>752.01</v>
      </c>
      <c r="I59" s="90">
        <v>1485.76</v>
      </c>
      <c r="J59" s="55">
        <f aca="true" t="shared" si="23" ref="J59:J69">IF(OR(D59=0,C59=0),"",C59/D59*100-100)</f>
        <v>-93.72071227741331</v>
      </c>
      <c r="K59" s="56">
        <f aca="true" t="shared" si="24" ref="K59:K69">IF(OR(E59=0,C59=0),"",C59/E59*100-100)</f>
        <v>-97.02266330913939</v>
      </c>
      <c r="L59" s="55">
        <f aca="true" t="shared" si="25" ref="L59:L89">IF(OR(H59=0,G59=0),"",G59/H59*100-100)</f>
        <v>-92.02005292482812</v>
      </c>
      <c r="M59" s="57">
        <f aca="true" t="shared" si="26" ref="M59:M89">IF(OR(I59=0,G59=0),"",G59/I59*100-100)</f>
        <v>-95.96098966185656</v>
      </c>
      <c r="N59" s="58">
        <f t="shared" si="22"/>
        <v>29855.721393034826</v>
      </c>
      <c r="O59" s="59">
        <f t="shared" si="22"/>
        <v>23492.970946579197</v>
      </c>
      <c r="P59" s="60">
        <f t="shared" si="22"/>
        <v>22007.99881499037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0.01</v>
      </c>
      <c r="F60" s="51"/>
      <c r="G60" s="52">
        <v>0.01</v>
      </c>
      <c r="H60" s="53">
        <v>0.01</v>
      </c>
      <c r="I60" s="83">
        <v>0.01</v>
      </c>
      <c r="J60" s="55">
        <f t="shared" si="23"/>
        <v>0</v>
      </c>
      <c r="K60" s="56">
        <f t="shared" si="24"/>
        <v>0</v>
      </c>
      <c r="L60" s="55">
        <f t="shared" si="25"/>
        <v>0</v>
      </c>
      <c r="M60" s="57">
        <f t="shared" si="26"/>
        <v>0</v>
      </c>
      <c r="N60" s="58"/>
      <c r="O60" s="59"/>
      <c r="P60" s="60"/>
    </row>
    <row r="61" spans="1:16" ht="12.75">
      <c r="A61" s="61" t="s">
        <v>70</v>
      </c>
      <c r="B61" s="47">
        <v>6</v>
      </c>
      <c r="C61" s="48">
        <v>2</v>
      </c>
      <c r="D61" s="49">
        <v>32</v>
      </c>
      <c r="E61" s="62">
        <v>67.5</v>
      </c>
      <c r="F61" s="51">
        <v>6</v>
      </c>
      <c r="G61" s="52">
        <v>60</v>
      </c>
      <c r="H61" s="53">
        <v>752</v>
      </c>
      <c r="I61" s="83">
        <v>1485.75</v>
      </c>
      <c r="J61" s="55">
        <f t="shared" si="23"/>
        <v>-93.75</v>
      </c>
      <c r="K61" s="56">
        <f t="shared" si="24"/>
        <v>-97.03703703703704</v>
      </c>
      <c r="L61" s="55">
        <f t="shared" si="25"/>
        <v>-92.02127659574468</v>
      </c>
      <c r="M61" s="57">
        <f t="shared" si="26"/>
        <v>-95.96163553760726</v>
      </c>
      <c r="N61" s="58">
        <f aca="true" t="shared" si="27" ref="N61:P64">(G61/C61)*1000</f>
        <v>30000</v>
      </c>
      <c r="O61" s="59">
        <f t="shared" si="27"/>
        <v>23500</v>
      </c>
      <c r="P61" s="60">
        <f t="shared" si="27"/>
        <v>22011.111111111113</v>
      </c>
    </row>
    <row r="62" spans="1:16" ht="12.75">
      <c r="A62" s="61" t="s">
        <v>71</v>
      </c>
      <c r="B62" s="47">
        <v>7</v>
      </c>
      <c r="C62" s="48">
        <v>2</v>
      </c>
      <c r="D62" s="49">
        <v>5</v>
      </c>
      <c r="E62" s="62">
        <v>3.75</v>
      </c>
      <c r="F62" s="51">
        <v>7</v>
      </c>
      <c r="G62" s="52">
        <v>60</v>
      </c>
      <c r="H62" s="53">
        <v>50</v>
      </c>
      <c r="I62" s="83">
        <v>43</v>
      </c>
      <c r="J62" s="55">
        <f t="shared" si="23"/>
        <v>-60</v>
      </c>
      <c r="K62" s="56">
        <f t="shared" si="24"/>
        <v>-46.666666666666664</v>
      </c>
      <c r="L62" s="55">
        <f t="shared" si="25"/>
        <v>20</v>
      </c>
      <c r="M62" s="57">
        <f t="shared" si="26"/>
        <v>39.534883720930225</v>
      </c>
      <c r="N62" s="58">
        <f t="shared" si="27"/>
        <v>30000</v>
      </c>
      <c r="O62" s="59">
        <f t="shared" si="27"/>
        <v>10000</v>
      </c>
      <c r="P62" s="60">
        <f t="shared" si="27"/>
        <v>11466.666666666666</v>
      </c>
    </row>
    <row r="63" spans="1:16" ht="12.75">
      <c r="A63" s="17" t="s">
        <v>72</v>
      </c>
      <c r="B63" s="47">
        <v>6</v>
      </c>
      <c r="C63" s="48">
        <f>IF(OR(C64=0,C65=0),"",SUM(C64:C65))</f>
        <v>10.01</v>
      </c>
      <c r="D63" s="49">
        <f>IF(OR(D64=0,D65=0),"",SUM(D64:D65))</f>
        <v>63.01</v>
      </c>
      <c r="E63" s="50">
        <f>IF(OR(E64=0,E65=0),"",SUM(E64:E65))</f>
        <v>69.26</v>
      </c>
      <c r="F63" s="51">
        <v>6</v>
      </c>
      <c r="G63" s="52">
        <f>IF(OR(G64=0,G65=0),"",SUM(G64:G65))</f>
        <v>360.01</v>
      </c>
      <c r="H63" s="53">
        <f>IF(OR(H64=0,H65=0),"",SUM(H64:H65))</f>
        <v>1512.01</v>
      </c>
      <c r="I63" s="87">
        <f>IF(OR(I64=0,I65=0),"",SUM(I64:I65))</f>
        <v>1850.51</v>
      </c>
      <c r="J63" s="55">
        <f t="shared" si="23"/>
        <v>-84.11363275670529</v>
      </c>
      <c r="K63" s="56">
        <f t="shared" si="24"/>
        <v>-85.54721339878718</v>
      </c>
      <c r="L63" s="55">
        <f t="shared" si="25"/>
        <v>-76.18997228854306</v>
      </c>
      <c r="M63" s="57">
        <f t="shared" si="26"/>
        <v>-80.5453631701531</v>
      </c>
      <c r="N63" s="58">
        <f t="shared" si="27"/>
        <v>35965.03496503497</v>
      </c>
      <c r="O63" s="59">
        <f t="shared" si="27"/>
        <v>23996.349785748294</v>
      </c>
      <c r="P63" s="60">
        <f t="shared" si="27"/>
        <v>26718.30782558475</v>
      </c>
    </row>
    <row r="64" spans="1:16" ht="12.75">
      <c r="A64" s="61" t="s">
        <v>73</v>
      </c>
      <c r="B64" s="47">
        <v>6</v>
      </c>
      <c r="C64" s="48">
        <v>10</v>
      </c>
      <c r="D64" s="49">
        <v>63</v>
      </c>
      <c r="E64" s="62">
        <v>69.25</v>
      </c>
      <c r="F64" s="51">
        <v>6</v>
      </c>
      <c r="G64" s="52">
        <v>360</v>
      </c>
      <c r="H64" s="53">
        <v>1512</v>
      </c>
      <c r="I64" s="83">
        <v>1850.5</v>
      </c>
      <c r="J64" s="55">
        <f t="shared" si="23"/>
        <v>-84.12698412698413</v>
      </c>
      <c r="K64" s="56">
        <f t="shared" si="24"/>
        <v>-85.5595667870036</v>
      </c>
      <c r="L64" s="55">
        <f t="shared" si="25"/>
        <v>-76.19047619047619</v>
      </c>
      <c r="M64" s="57">
        <f t="shared" si="26"/>
        <v>-80.54579843285599</v>
      </c>
      <c r="N64" s="58">
        <f t="shared" si="27"/>
        <v>36000</v>
      </c>
      <c r="O64" s="59">
        <f t="shared" si="27"/>
        <v>24000</v>
      </c>
      <c r="P64" s="60">
        <f t="shared" si="27"/>
        <v>26722.021660649818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0.01</v>
      </c>
      <c r="F65" s="51"/>
      <c r="G65" s="52">
        <v>0.01</v>
      </c>
      <c r="H65" s="53">
        <v>0.01</v>
      </c>
      <c r="I65" s="83">
        <v>0.01</v>
      </c>
      <c r="J65" s="55">
        <f t="shared" si="23"/>
        <v>0</v>
      </c>
      <c r="K65" s="56">
        <f t="shared" si="24"/>
        <v>0</v>
      </c>
      <c r="L65" s="55">
        <f t="shared" si="25"/>
        <v>0</v>
      </c>
      <c r="M65" s="57">
        <f t="shared" si="26"/>
        <v>0</v>
      </c>
      <c r="N65" s="58"/>
      <c r="O65" s="59"/>
      <c r="P65" s="60"/>
    </row>
    <row r="66" spans="1:16" ht="12.75">
      <c r="A66" s="17" t="s">
        <v>75</v>
      </c>
      <c r="B66" s="47">
        <v>7</v>
      </c>
      <c r="C66" s="91">
        <f>IF(OR(C67=0,C68=0,C69=0),"",SUM(C67:C69))</f>
        <v>58.01</v>
      </c>
      <c r="D66" s="92">
        <f>IF(OR(D67=0,D68=0,D69=0),"",SUM(D67:D69))</f>
        <v>180.01</v>
      </c>
      <c r="E66" s="93">
        <f>IF(OR(E67=0,E68=0,E69=0),"",SUM(E67:E69))</f>
        <v>226.01999999999998</v>
      </c>
      <c r="F66" s="51"/>
      <c r="G66" s="94">
        <f>IF(OR(G67=0,G68=0,G69=0),"",SUM(G67:G69))</f>
        <v>3280.01</v>
      </c>
      <c r="H66" s="94">
        <f>IF(OR(H67=0,H68=0,H69=0),"",SUM(H67:H69))</f>
        <v>6228.01</v>
      </c>
      <c r="I66" s="95">
        <f>IF(OR(I67=0,I68=0,I69=0),"",SUM(I67:I69))</f>
        <v>7013.02</v>
      </c>
      <c r="J66" s="55">
        <f t="shared" si="23"/>
        <v>-67.77401255485807</v>
      </c>
      <c r="K66" s="56">
        <f t="shared" si="24"/>
        <v>-74.33412972303336</v>
      </c>
      <c r="L66" s="55">
        <f t="shared" si="25"/>
        <v>-47.33454185205226</v>
      </c>
      <c r="M66" s="57">
        <f t="shared" si="26"/>
        <v>-53.2297070306373</v>
      </c>
      <c r="N66" s="58">
        <f>(G66/C66)*1000</f>
        <v>56542.14790553353</v>
      </c>
      <c r="O66" s="59">
        <f>(H66/D66)*1000</f>
        <v>34598.133437031276</v>
      </c>
      <c r="P66" s="60">
        <f>(I66/E66)*1000</f>
        <v>31028.31607822317</v>
      </c>
    </row>
    <row r="67" spans="1:16" ht="12.75">
      <c r="A67" s="61" t="s">
        <v>76</v>
      </c>
      <c r="B67" s="96"/>
      <c r="C67" s="48">
        <v>0.01</v>
      </c>
      <c r="D67" s="49">
        <v>0.01</v>
      </c>
      <c r="E67" s="62">
        <v>0.01</v>
      </c>
      <c r="F67" s="51"/>
      <c r="G67" s="52">
        <v>0.01</v>
      </c>
      <c r="H67" s="53">
        <v>0.01</v>
      </c>
      <c r="I67" s="83">
        <v>0.01</v>
      </c>
      <c r="J67" s="55">
        <f t="shared" si="23"/>
        <v>0</v>
      </c>
      <c r="K67" s="56">
        <f t="shared" si="24"/>
        <v>0</v>
      </c>
      <c r="L67" s="55">
        <f t="shared" si="25"/>
        <v>0</v>
      </c>
      <c r="M67" s="57">
        <f t="shared" si="26"/>
        <v>0</v>
      </c>
      <c r="N67" s="58"/>
      <c r="O67" s="59"/>
      <c r="P67" s="60"/>
    </row>
    <row r="68" spans="1:16" ht="12.75">
      <c r="A68" s="61" t="s">
        <v>77</v>
      </c>
      <c r="B68" s="47">
        <v>7</v>
      </c>
      <c r="C68" s="48">
        <f>28+10</f>
        <v>38</v>
      </c>
      <c r="D68" s="49">
        <v>165</v>
      </c>
      <c r="E68" s="62">
        <v>226</v>
      </c>
      <c r="F68" s="51">
        <v>7</v>
      </c>
      <c r="G68" s="52">
        <f>2380+300</f>
        <v>2680</v>
      </c>
      <c r="H68" s="53">
        <v>5853</v>
      </c>
      <c r="I68" s="83">
        <v>7013</v>
      </c>
      <c r="J68" s="55">
        <f t="shared" si="23"/>
        <v>-76.96969696969697</v>
      </c>
      <c r="K68" s="56">
        <f t="shared" si="24"/>
        <v>-83.1858407079646</v>
      </c>
      <c r="L68" s="55">
        <f t="shared" si="25"/>
        <v>-54.21151546215616</v>
      </c>
      <c r="M68" s="57">
        <f t="shared" si="26"/>
        <v>-61.785255953229715</v>
      </c>
      <c r="N68" s="58">
        <f aca="true" t="shared" si="28" ref="N68:N88">(G68/C68)*1000</f>
        <v>70526.31578947368</v>
      </c>
      <c r="O68" s="59">
        <f>(H68/D68)*1000</f>
        <v>35472.72727272728</v>
      </c>
      <c r="P68" s="60">
        <f>(I68/E68)*1000</f>
        <v>31030.973451327434</v>
      </c>
    </row>
    <row r="69" spans="1:16" ht="12.75">
      <c r="A69" s="61" t="s">
        <v>78</v>
      </c>
      <c r="B69" s="47">
        <v>7</v>
      </c>
      <c r="C69" s="48">
        <v>20</v>
      </c>
      <c r="D69" s="49">
        <v>15</v>
      </c>
      <c r="E69" s="62">
        <v>0.01</v>
      </c>
      <c r="F69" s="51">
        <v>7</v>
      </c>
      <c r="G69" s="52">
        <v>600</v>
      </c>
      <c r="H69" s="53">
        <v>375</v>
      </c>
      <c r="I69" s="83">
        <v>0.01</v>
      </c>
      <c r="J69" s="55">
        <f t="shared" si="23"/>
        <v>33.333333333333314</v>
      </c>
      <c r="K69" s="56">
        <f t="shared" si="24"/>
        <v>199900</v>
      </c>
      <c r="L69" s="55">
        <f t="shared" si="25"/>
        <v>60</v>
      </c>
      <c r="M69" s="57">
        <f t="shared" si="26"/>
        <v>5999900</v>
      </c>
      <c r="N69" s="58">
        <f t="shared" si="28"/>
        <v>30000</v>
      </c>
      <c r="O69" s="59"/>
      <c r="P69" s="60"/>
    </row>
    <row r="70" spans="1:16" ht="12.75">
      <c r="A70" s="61" t="s">
        <v>79</v>
      </c>
      <c r="B70" s="47">
        <v>7</v>
      </c>
      <c r="C70" s="48">
        <v>28</v>
      </c>
      <c r="D70" s="49">
        <v>40</v>
      </c>
      <c r="E70" s="62">
        <v>7.0075</v>
      </c>
      <c r="F70" s="51">
        <v>7</v>
      </c>
      <c r="G70" s="52">
        <v>2380</v>
      </c>
      <c r="H70" s="53">
        <v>2628</v>
      </c>
      <c r="I70" s="83">
        <v>315.0075</v>
      </c>
      <c r="J70" s="55"/>
      <c r="K70" s="56"/>
      <c r="L70" s="55">
        <f t="shared" si="25"/>
        <v>-9.436834094368336</v>
      </c>
      <c r="M70" s="57">
        <f t="shared" si="26"/>
        <v>655.5375665658754</v>
      </c>
      <c r="N70" s="58">
        <f t="shared" si="28"/>
        <v>85000</v>
      </c>
      <c r="O70" s="59"/>
      <c r="P70" s="60"/>
    </row>
    <row r="71" spans="1:16" ht="12.75">
      <c r="A71" s="61" t="s">
        <v>80</v>
      </c>
      <c r="B71" s="47">
        <v>7</v>
      </c>
      <c r="C71" s="48">
        <v>25</v>
      </c>
      <c r="D71" s="49">
        <v>131</v>
      </c>
      <c r="E71" s="62">
        <v>145.75</v>
      </c>
      <c r="F71" s="51">
        <v>7</v>
      </c>
      <c r="G71" s="52">
        <v>625</v>
      </c>
      <c r="H71" s="53">
        <v>3930</v>
      </c>
      <c r="I71" s="83">
        <v>4466.5</v>
      </c>
      <c r="J71" s="55">
        <f aca="true" t="shared" si="29" ref="J71:J89">IF(OR(D71=0,C71=0),"",C71/D71*100-100)</f>
        <v>-80.91603053435114</v>
      </c>
      <c r="K71" s="56">
        <f aca="true" t="shared" si="30" ref="K71:K89">IF(OR(E71=0,C71=0),"",C71/E71*100-100)</f>
        <v>-82.84734133790738</v>
      </c>
      <c r="L71" s="55">
        <f t="shared" si="25"/>
        <v>-84.09669211195929</v>
      </c>
      <c r="M71" s="57">
        <f t="shared" si="26"/>
        <v>-86.00694055748349</v>
      </c>
      <c r="N71" s="58">
        <f t="shared" si="28"/>
        <v>25000</v>
      </c>
      <c r="O71" s="59">
        <f aca="true" t="shared" si="31" ref="O71:O86">(H71/D71)*1000</f>
        <v>30000</v>
      </c>
      <c r="P71" s="60">
        <f aca="true" t="shared" si="32" ref="P71:P86">(I71/E71)*1000</f>
        <v>30644.93996569468</v>
      </c>
    </row>
    <row r="72" spans="1:16" ht="12.75">
      <c r="A72" s="61" t="s">
        <v>81</v>
      </c>
      <c r="B72" s="47">
        <v>7</v>
      </c>
      <c r="C72" s="48">
        <v>1</v>
      </c>
      <c r="D72" s="49">
        <v>3</v>
      </c>
      <c r="E72" s="62">
        <v>6.5</v>
      </c>
      <c r="F72" s="51">
        <v>7</v>
      </c>
      <c r="G72" s="52">
        <v>15</v>
      </c>
      <c r="H72" s="53">
        <v>38</v>
      </c>
      <c r="I72" s="86">
        <v>39.75</v>
      </c>
      <c r="J72" s="55">
        <f t="shared" si="29"/>
        <v>-66.66666666666667</v>
      </c>
      <c r="K72" s="56">
        <f t="shared" si="30"/>
        <v>-84.61538461538461</v>
      </c>
      <c r="L72" s="55">
        <f t="shared" si="25"/>
        <v>-60.526315789473685</v>
      </c>
      <c r="M72" s="57">
        <f t="shared" si="26"/>
        <v>-62.264150943396224</v>
      </c>
      <c r="N72" s="58">
        <f t="shared" si="28"/>
        <v>15000</v>
      </c>
      <c r="O72" s="59">
        <f t="shared" si="31"/>
        <v>12666.666666666666</v>
      </c>
      <c r="P72" s="60">
        <f t="shared" si="32"/>
        <v>6115.384615384615</v>
      </c>
    </row>
    <row r="73" spans="1:16" ht="12.75">
      <c r="A73" s="61" t="s">
        <v>82</v>
      </c>
      <c r="B73" s="47">
        <v>7</v>
      </c>
      <c r="C73" s="48">
        <v>15</v>
      </c>
      <c r="D73" s="49">
        <v>50</v>
      </c>
      <c r="E73" s="62">
        <v>55.75</v>
      </c>
      <c r="F73" s="51">
        <v>7</v>
      </c>
      <c r="G73" s="52">
        <v>225</v>
      </c>
      <c r="H73" s="53">
        <v>508</v>
      </c>
      <c r="I73" s="86">
        <v>627</v>
      </c>
      <c r="J73" s="55">
        <f t="shared" si="29"/>
        <v>-70</v>
      </c>
      <c r="K73" s="56">
        <f t="shared" si="30"/>
        <v>-73.09417040358744</v>
      </c>
      <c r="L73" s="55">
        <f t="shared" si="25"/>
        <v>-55.70866141732284</v>
      </c>
      <c r="M73" s="57">
        <f t="shared" si="26"/>
        <v>-64.11483253588517</v>
      </c>
      <c r="N73" s="58">
        <f t="shared" si="28"/>
        <v>15000</v>
      </c>
      <c r="O73" s="59">
        <f t="shared" si="31"/>
        <v>10160</v>
      </c>
      <c r="P73" s="60">
        <f t="shared" si="32"/>
        <v>11246.636771300447</v>
      </c>
    </row>
    <row r="74" spans="1:16" ht="12.75">
      <c r="A74" s="61" t="s">
        <v>83</v>
      </c>
      <c r="B74" s="47">
        <v>5</v>
      </c>
      <c r="C74" s="48">
        <v>20</v>
      </c>
      <c r="D74" s="49">
        <v>30</v>
      </c>
      <c r="E74" s="62">
        <v>49.5</v>
      </c>
      <c r="F74" s="51">
        <v>5</v>
      </c>
      <c r="G74" s="52">
        <v>400</v>
      </c>
      <c r="H74" s="53">
        <v>651</v>
      </c>
      <c r="I74" s="83">
        <v>1101.25</v>
      </c>
      <c r="J74" s="55">
        <f t="shared" si="29"/>
        <v>-33.33333333333334</v>
      </c>
      <c r="K74" s="56">
        <f t="shared" si="30"/>
        <v>-59.5959595959596</v>
      </c>
      <c r="L74" s="55">
        <f t="shared" si="25"/>
        <v>-38.55606758832565</v>
      </c>
      <c r="M74" s="57">
        <f t="shared" si="26"/>
        <v>-63.677639046538026</v>
      </c>
      <c r="N74" s="58">
        <f t="shared" si="28"/>
        <v>20000</v>
      </c>
      <c r="O74" s="59">
        <f t="shared" si="31"/>
        <v>21700</v>
      </c>
      <c r="P74" s="60">
        <f t="shared" si="32"/>
        <v>22247.47474747475</v>
      </c>
    </row>
    <row r="75" spans="1:16" ht="12.75">
      <c r="A75" s="61" t="s">
        <v>84</v>
      </c>
      <c r="B75" s="47">
        <v>7</v>
      </c>
      <c r="C75" s="48">
        <v>450</v>
      </c>
      <c r="D75" s="49">
        <v>323</v>
      </c>
      <c r="E75" s="62">
        <v>479.25</v>
      </c>
      <c r="F75" s="51">
        <v>7</v>
      </c>
      <c r="G75" s="52">
        <v>8325</v>
      </c>
      <c r="H75" s="53">
        <v>4122</v>
      </c>
      <c r="I75" s="83">
        <v>4229.5</v>
      </c>
      <c r="J75" s="55">
        <f t="shared" si="29"/>
        <v>39.31888544891643</v>
      </c>
      <c r="K75" s="56">
        <f t="shared" si="30"/>
        <v>-6.103286384976528</v>
      </c>
      <c r="L75" s="55">
        <f t="shared" si="25"/>
        <v>101.96506550218339</v>
      </c>
      <c r="M75" s="57">
        <f t="shared" si="26"/>
        <v>96.83177680576901</v>
      </c>
      <c r="N75" s="58">
        <f t="shared" si="28"/>
        <v>18500</v>
      </c>
      <c r="O75" s="59">
        <f t="shared" si="31"/>
        <v>12761.609907120743</v>
      </c>
      <c r="P75" s="60">
        <f t="shared" si="32"/>
        <v>8825.247782994262</v>
      </c>
    </row>
    <row r="76" spans="1:16" ht="12.75">
      <c r="A76" s="17" t="s">
        <v>85</v>
      </c>
      <c r="B76" s="47">
        <v>7</v>
      </c>
      <c r="C76" s="48">
        <f>IF(OR(C77=0,C78=0,C79=0),"",SUM(C77:C79))</f>
        <v>125</v>
      </c>
      <c r="D76" s="49">
        <f>IF(OR(D77=0,D78=0,D79=0),"",SUM(D77:D79))</f>
        <v>213</v>
      </c>
      <c r="E76" s="50">
        <f>IF(OR(E77=0,E78=0,E79=0),"",SUM(E77:E79))</f>
        <v>192</v>
      </c>
      <c r="F76" s="51">
        <v>7</v>
      </c>
      <c r="G76" s="52">
        <f>IF(OR(G77=0,G78=0,G79=0),"",SUM(G77:G79))</f>
        <v>5140</v>
      </c>
      <c r="H76" s="53">
        <f>IF(OR(H77=0,H78=0,H79=0),"",SUM(H77:H79))</f>
        <v>8043</v>
      </c>
      <c r="I76" s="87">
        <f>IF(OR(I77=0,I78=0,I79=0),"",SUM(I77:I79))</f>
        <v>7411.75</v>
      </c>
      <c r="J76" s="55">
        <f t="shared" si="29"/>
        <v>-41.31455399061033</v>
      </c>
      <c r="K76" s="56">
        <f t="shared" si="30"/>
        <v>-34.89583333333334</v>
      </c>
      <c r="L76" s="55">
        <f t="shared" si="25"/>
        <v>-36.093497451199795</v>
      </c>
      <c r="M76" s="57">
        <f t="shared" si="26"/>
        <v>-30.65065605288899</v>
      </c>
      <c r="N76" s="58">
        <f t="shared" si="28"/>
        <v>41120</v>
      </c>
      <c r="O76" s="59">
        <f t="shared" si="31"/>
        <v>37760.56338028169</v>
      </c>
      <c r="P76" s="60">
        <f t="shared" si="32"/>
        <v>38602.864583333336</v>
      </c>
    </row>
    <row r="77" spans="1:16" ht="12.75">
      <c r="A77" s="61" t="s">
        <v>86</v>
      </c>
      <c r="B77" s="47">
        <v>7</v>
      </c>
      <c r="C77" s="48">
        <v>70</v>
      </c>
      <c r="D77" s="49">
        <v>70</v>
      </c>
      <c r="E77" s="62">
        <v>61.5</v>
      </c>
      <c r="F77" s="51">
        <v>7</v>
      </c>
      <c r="G77" s="52">
        <v>2940</v>
      </c>
      <c r="H77" s="53">
        <v>2660</v>
      </c>
      <c r="I77" s="83">
        <v>2371.25</v>
      </c>
      <c r="J77" s="55">
        <f t="shared" si="29"/>
        <v>0</v>
      </c>
      <c r="K77" s="56">
        <f t="shared" si="30"/>
        <v>13.821138211382106</v>
      </c>
      <c r="L77" s="55">
        <f t="shared" si="25"/>
        <v>10.5263157894737</v>
      </c>
      <c r="M77" s="57">
        <f t="shared" si="26"/>
        <v>23.985239852398536</v>
      </c>
      <c r="N77" s="58">
        <f t="shared" si="28"/>
        <v>42000</v>
      </c>
      <c r="O77" s="59">
        <f t="shared" si="31"/>
        <v>38000</v>
      </c>
      <c r="P77" s="60">
        <f t="shared" si="32"/>
        <v>38556.91056910569</v>
      </c>
    </row>
    <row r="78" spans="1:16" ht="12.75">
      <c r="A78" s="61" t="s">
        <v>87</v>
      </c>
      <c r="B78" s="47">
        <v>7</v>
      </c>
      <c r="C78" s="48">
        <v>45</v>
      </c>
      <c r="D78" s="48">
        <v>130</v>
      </c>
      <c r="E78" s="68">
        <v>103.75</v>
      </c>
      <c r="F78" s="51">
        <v>7</v>
      </c>
      <c r="G78" s="52">
        <v>1800</v>
      </c>
      <c r="H78" s="53">
        <f>4180+760</f>
        <v>4940</v>
      </c>
      <c r="I78" s="86">
        <v>4006</v>
      </c>
      <c r="J78" s="55">
        <f t="shared" si="29"/>
        <v>-65.38461538461539</v>
      </c>
      <c r="K78" s="56">
        <f t="shared" si="30"/>
        <v>-56.626506024096386</v>
      </c>
      <c r="L78" s="55">
        <f t="shared" si="25"/>
        <v>-63.56275303643725</v>
      </c>
      <c r="M78" s="57">
        <f t="shared" si="26"/>
        <v>-55.06739890164753</v>
      </c>
      <c r="N78" s="58">
        <f t="shared" si="28"/>
        <v>40000</v>
      </c>
      <c r="O78" s="59">
        <f t="shared" si="31"/>
        <v>38000</v>
      </c>
      <c r="P78" s="60">
        <f t="shared" si="32"/>
        <v>38612.048192771086</v>
      </c>
    </row>
    <row r="79" spans="1:16" ht="12.75">
      <c r="A79" s="61" t="s">
        <v>144</v>
      </c>
      <c r="B79" s="47">
        <v>7</v>
      </c>
      <c r="C79" s="48">
        <v>10</v>
      </c>
      <c r="D79" s="48">
        <v>13</v>
      </c>
      <c r="E79" s="68">
        <v>26.75</v>
      </c>
      <c r="F79" s="51">
        <v>7</v>
      </c>
      <c r="G79" s="52">
        <v>400</v>
      </c>
      <c r="H79" s="52">
        <v>443</v>
      </c>
      <c r="I79" s="83">
        <v>1034.5</v>
      </c>
      <c r="J79" s="55">
        <f t="shared" si="29"/>
        <v>-23.076923076923066</v>
      </c>
      <c r="K79" s="56">
        <f t="shared" si="30"/>
        <v>-62.61682242990654</v>
      </c>
      <c r="L79" s="55">
        <f t="shared" si="25"/>
        <v>-9.706546275395027</v>
      </c>
      <c r="M79" s="57">
        <f t="shared" si="26"/>
        <v>-61.33397776703722</v>
      </c>
      <c r="N79" s="58">
        <f t="shared" si="28"/>
        <v>40000</v>
      </c>
      <c r="O79" s="59">
        <f t="shared" si="31"/>
        <v>34076.92307692308</v>
      </c>
      <c r="P79" s="60">
        <f t="shared" si="32"/>
        <v>38672.89719626168</v>
      </c>
    </row>
    <row r="80" spans="1:16" ht="12.75">
      <c r="A80" s="97" t="s">
        <v>89</v>
      </c>
      <c r="B80" s="47">
        <v>5</v>
      </c>
      <c r="C80" s="48">
        <v>2</v>
      </c>
      <c r="D80" s="48">
        <v>7</v>
      </c>
      <c r="E80" s="68">
        <v>9.25</v>
      </c>
      <c r="F80" s="51">
        <v>6</v>
      </c>
      <c r="G80" s="52">
        <v>40</v>
      </c>
      <c r="H80" s="52">
        <v>175</v>
      </c>
      <c r="I80" s="83">
        <v>230</v>
      </c>
      <c r="J80" s="55">
        <f t="shared" si="29"/>
        <v>-71.42857142857143</v>
      </c>
      <c r="K80" s="56">
        <f t="shared" si="30"/>
        <v>-78.37837837837839</v>
      </c>
      <c r="L80" s="55">
        <f t="shared" si="25"/>
        <v>-77.14285714285714</v>
      </c>
      <c r="M80" s="57">
        <f t="shared" si="26"/>
        <v>-82.6086956521739</v>
      </c>
      <c r="N80" s="59">
        <f t="shared" si="28"/>
        <v>20000</v>
      </c>
      <c r="O80" s="59">
        <f t="shared" si="31"/>
        <v>25000</v>
      </c>
      <c r="P80" s="60">
        <f t="shared" si="32"/>
        <v>24864.864864864863</v>
      </c>
    </row>
    <row r="81" spans="1:16" ht="12.75">
      <c r="A81" s="97" t="s">
        <v>90</v>
      </c>
      <c r="B81" s="47"/>
      <c r="C81" s="48">
        <v>0.01</v>
      </c>
      <c r="D81" s="48">
        <v>4</v>
      </c>
      <c r="E81" s="68">
        <v>3.5</v>
      </c>
      <c r="F81" s="51"/>
      <c r="G81" s="52"/>
      <c r="H81" s="52">
        <v>81</v>
      </c>
      <c r="I81" s="83">
        <v>78.75</v>
      </c>
      <c r="J81" s="55">
        <f t="shared" si="29"/>
        <v>-99.75</v>
      </c>
      <c r="K81" s="56">
        <f t="shared" si="30"/>
        <v>-99.71428571428571</v>
      </c>
      <c r="L81" s="55">
        <f t="shared" si="25"/>
      </c>
      <c r="M81" s="57">
        <f t="shared" si="26"/>
      </c>
      <c r="N81" s="58">
        <f t="shared" si="28"/>
        <v>0</v>
      </c>
      <c r="O81" s="59">
        <f t="shared" si="31"/>
        <v>20250</v>
      </c>
      <c r="P81" s="60">
        <f t="shared" si="32"/>
        <v>22500</v>
      </c>
    </row>
    <row r="82" spans="1:16" ht="12.75">
      <c r="A82" s="97" t="s">
        <v>91</v>
      </c>
      <c r="B82" s="47">
        <v>7</v>
      </c>
      <c r="C82" s="48">
        <v>1</v>
      </c>
      <c r="D82" s="48">
        <v>2</v>
      </c>
      <c r="E82" s="68">
        <v>7.25</v>
      </c>
      <c r="F82" s="51"/>
      <c r="G82" s="52"/>
      <c r="H82" s="52">
        <v>36</v>
      </c>
      <c r="I82" s="83">
        <v>126.5</v>
      </c>
      <c r="J82" s="55">
        <f t="shared" si="29"/>
        <v>-50</v>
      </c>
      <c r="K82" s="56">
        <f t="shared" si="30"/>
        <v>-86.20689655172414</v>
      </c>
      <c r="L82" s="55">
        <f t="shared" si="25"/>
      </c>
      <c r="M82" s="57">
        <f t="shared" si="26"/>
      </c>
      <c r="N82" s="58">
        <f t="shared" si="28"/>
        <v>0</v>
      </c>
      <c r="O82" s="59">
        <f t="shared" si="31"/>
        <v>18000</v>
      </c>
      <c r="P82" s="60">
        <f t="shared" si="32"/>
        <v>17448.275862068964</v>
      </c>
    </row>
    <row r="83" spans="1:16" ht="12.75">
      <c r="A83" s="97" t="s">
        <v>92</v>
      </c>
      <c r="B83" s="47"/>
      <c r="C83" s="48">
        <v>0.01</v>
      </c>
      <c r="D83" s="48">
        <v>0.01</v>
      </c>
      <c r="E83" s="68">
        <v>1.7525</v>
      </c>
      <c r="F83" s="51"/>
      <c r="G83" s="52"/>
      <c r="H83" s="52">
        <v>0.01</v>
      </c>
      <c r="I83" s="83">
        <v>22.2525</v>
      </c>
      <c r="J83" s="55">
        <f t="shared" si="29"/>
        <v>0</v>
      </c>
      <c r="K83" s="56">
        <f t="shared" si="30"/>
        <v>-99.42938659058488</v>
      </c>
      <c r="L83" s="55">
        <f t="shared" si="25"/>
      </c>
      <c r="M83" s="57">
        <f t="shared" si="26"/>
      </c>
      <c r="N83" s="58">
        <f t="shared" si="28"/>
        <v>0</v>
      </c>
      <c r="O83" s="59">
        <f t="shared" si="31"/>
        <v>1000</v>
      </c>
      <c r="P83" s="60">
        <f t="shared" si="32"/>
        <v>12697.574893009987</v>
      </c>
    </row>
    <row r="84" spans="1:16" ht="12.75">
      <c r="A84" s="61" t="s">
        <v>93</v>
      </c>
      <c r="B84" s="47">
        <v>5</v>
      </c>
      <c r="C84" s="48">
        <v>12</v>
      </c>
      <c r="D84" s="48">
        <v>28</v>
      </c>
      <c r="E84" s="68">
        <v>58</v>
      </c>
      <c r="F84" s="51">
        <v>5</v>
      </c>
      <c r="G84" s="52">
        <v>85</v>
      </c>
      <c r="H84" s="52">
        <v>392</v>
      </c>
      <c r="I84" s="83">
        <v>623</v>
      </c>
      <c r="J84" s="55">
        <f t="shared" si="29"/>
        <v>-57.142857142857146</v>
      </c>
      <c r="K84" s="56">
        <f t="shared" si="30"/>
        <v>-79.3103448275862</v>
      </c>
      <c r="L84" s="55">
        <f t="shared" si="25"/>
        <v>-78.31632653061224</v>
      </c>
      <c r="M84" s="57">
        <f t="shared" si="26"/>
        <v>-86.35634028892456</v>
      </c>
      <c r="N84" s="58">
        <f t="shared" si="28"/>
        <v>7083.333333333333</v>
      </c>
      <c r="O84" s="59">
        <f t="shared" si="31"/>
        <v>14000</v>
      </c>
      <c r="P84" s="60">
        <f t="shared" si="32"/>
        <v>10741.379310344828</v>
      </c>
    </row>
    <row r="85" spans="1:16" ht="12.75">
      <c r="A85" s="61" t="s">
        <v>94</v>
      </c>
      <c r="B85" s="47">
        <v>6</v>
      </c>
      <c r="C85" s="48">
        <v>2</v>
      </c>
      <c r="D85" s="48">
        <v>12</v>
      </c>
      <c r="E85" s="68">
        <v>10.5</v>
      </c>
      <c r="F85" s="51">
        <v>6</v>
      </c>
      <c r="G85" s="52">
        <v>13</v>
      </c>
      <c r="H85" s="52">
        <v>90</v>
      </c>
      <c r="I85" s="83">
        <v>72</v>
      </c>
      <c r="J85" s="55">
        <f t="shared" si="29"/>
        <v>-83.33333333333334</v>
      </c>
      <c r="K85" s="56">
        <f t="shared" si="30"/>
        <v>-80.95238095238095</v>
      </c>
      <c r="L85" s="55">
        <f t="shared" si="25"/>
        <v>-85.55555555555556</v>
      </c>
      <c r="M85" s="57">
        <f t="shared" si="26"/>
        <v>-81.94444444444444</v>
      </c>
      <c r="N85" s="58">
        <f t="shared" si="28"/>
        <v>6500</v>
      </c>
      <c r="O85" s="59">
        <f t="shared" si="31"/>
        <v>7500</v>
      </c>
      <c r="P85" s="60">
        <f t="shared" si="32"/>
        <v>6857.142857142857</v>
      </c>
    </row>
    <row r="86" spans="1:16" ht="12.75">
      <c r="A86" s="61" t="s">
        <v>95</v>
      </c>
      <c r="B86" s="47">
        <v>7</v>
      </c>
      <c r="C86" s="48">
        <v>165</v>
      </c>
      <c r="D86" s="48">
        <v>235</v>
      </c>
      <c r="E86" s="68">
        <v>338.75</v>
      </c>
      <c r="F86" s="51">
        <v>7</v>
      </c>
      <c r="G86" s="52">
        <v>297</v>
      </c>
      <c r="H86" s="52">
        <v>1433</v>
      </c>
      <c r="I86" s="83">
        <v>2279</v>
      </c>
      <c r="J86" s="55">
        <f t="shared" si="29"/>
        <v>-29.787234042553195</v>
      </c>
      <c r="K86" s="56">
        <f t="shared" si="30"/>
        <v>-51.291512915129154</v>
      </c>
      <c r="L86" s="55">
        <f t="shared" si="25"/>
        <v>-79.27424982554082</v>
      </c>
      <c r="M86" s="57">
        <f t="shared" si="26"/>
        <v>-86.96796840719614</v>
      </c>
      <c r="N86" s="58">
        <f t="shared" si="28"/>
        <v>1800</v>
      </c>
      <c r="O86" s="59">
        <f t="shared" si="31"/>
        <v>6097.872340425532</v>
      </c>
      <c r="P86" s="60">
        <f t="shared" si="32"/>
        <v>6727.675276752768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9"/>
      </c>
      <c r="K87" s="56">
        <f t="shared" si="30"/>
      </c>
      <c r="L87" s="55">
        <f t="shared" si="25"/>
      </c>
      <c r="M87" s="57">
        <f t="shared" si="26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9"/>
      </c>
      <c r="K88" s="56">
        <f t="shared" si="30"/>
      </c>
      <c r="L88" s="55">
        <f t="shared" si="25"/>
      </c>
      <c r="M88" s="57">
        <f t="shared" si="26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9"/>
      </c>
      <c r="K89" s="78">
        <f t="shared" si="30"/>
      </c>
      <c r="L89" s="77">
        <f t="shared" si="25"/>
      </c>
      <c r="M89" s="79">
        <f t="shared" si="26"/>
      </c>
      <c r="N89" s="80"/>
      <c r="O89" s="81"/>
      <c r="P89" s="82"/>
    </row>
    <row r="90" spans="1:16" ht="12.75">
      <c r="A90" s="61" t="s">
        <v>99</v>
      </c>
      <c r="B90" s="47"/>
      <c r="C90" s="48">
        <v>0.01</v>
      </c>
      <c r="D90" s="48">
        <v>0.01</v>
      </c>
      <c r="E90" s="68">
        <v>0.2575</v>
      </c>
      <c r="F90" s="51"/>
      <c r="G90" s="98">
        <v>0.01</v>
      </c>
      <c r="H90" s="98">
        <v>0.01</v>
      </c>
      <c r="I90" s="83">
        <v>123.0075</v>
      </c>
      <c r="J90" s="55"/>
      <c r="K90" s="56"/>
      <c r="L90" s="55"/>
      <c r="M90" s="57"/>
      <c r="N90" s="58">
        <f>(G90/C90)*1000</f>
        <v>1000</v>
      </c>
      <c r="O90" s="59"/>
      <c r="P90" s="60">
        <f>(I90/E90)*1000</f>
        <v>477699.0291262135</v>
      </c>
    </row>
    <row r="91" spans="1:16" ht="12.75">
      <c r="A91" s="61" t="s">
        <v>100</v>
      </c>
      <c r="B91" s="47">
        <v>2</v>
      </c>
      <c r="C91" s="99">
        <v>5</v>
      </c>
      <c r="D91" s="99">
        <v>5</v>
      </c>
      <c r="E91" s="68">
        <v>0.01</v>
      </c>
      <c r="F91" s="51">
        <v>2</v>
      </c>
      <c r="G91" s="98">
        <v>25</v>
      </c>
      <c r="H91" s="98">
        <v>125</v>
      </c>
      <c r="I91" s="83">
        <v>0.01</v>
      </c>
      <c r="J91" s="55"/>
      <c r="K91" s="56"/>
      <c r="L91" s="55"/>
      <c r="M91" s="57"/>
      <c r="N91" s="59">
        <f>(G91/C91)*1000</f>
        <v>5000</v>
      </c>
      <c r="O91" s="59"/>
      <c r="P91" s="60">
        <f>(I91/E91)*1000</f>
        <v>1000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aca="true" t="shared" si="33" ref="J92:J105">IF(OR(D92=0,C92=0),"",C92/D92*100-100)</f>
      </c>
      <c r="K92" s="78">
        <f aca="true" t="shared" si="34" ref="K92:K105">IF(OR(E92=0,C92=0),"",C92/E92*100-100)</f>
      </c>
      <c r="L92" s="77">
        <f aca="true" t="shared" si="35" ref="L92:L105">IF(OR(H92=0,G92=0),"",G92/H92*100-100)</f>
      </c>
      <c r="M92" s="79">
        <f aca="true" t="shared" si="36" ref="M92:M105">IF(OR(I92=0,G92=0),"",G92/I92*100-100)</f>
      </c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5.5</v>
      </c>
      <c r="F93" s="51"/>
      <c r="G93" s="52"/>
      <c r="H93" s="52">
        <v>18</v>
      </c>
      <c r="I93" s="100">
        <v>48.25</v>
      </c>
      <c r="J93" s="55">
        <f t="shared" si="33"/>
      </c>
      <c r="K93" s="56">
        <f t="shared" si="34"/>
      </c>
      <c r="L93" s="55">
        <f t="shared" si="35"/>
      </c>
      <c r="M93" s="57">
        <f t="shared" si="36"/>
      </c>
      <c r="N93" s="58"/>
      <c r="O93" s="59"/>
      <c r="P93" s="60">
        <f aca="true" t="shared" si="37" ref="P93:P99">(I93/E93)*1000</f>
        <v>8772.727272727274</v>
      </c>
    </row>
    <row r="94" spans="1:16" ht="12.75">
      <c r="A94" s="17" t="s">
        <v>103</v>
      </c>
      <c r="B94" s="47"/>
      <c r="C94" s="48"/>
      <c r="D94" s="48"/>
      <c r="E94" s="68">
        <f>SUM(E95:E97)</f>
        <v>0.0225</v>
      </c>
      <c r="F94" s="51"/>
      <c r="G94" s="101"/>
      <c r="H94" s="101">
        <f>SUM(H95:H97)</f>
        <v>0.03</v>
      </c>
      <c r="I94" s="84">
        <f>SUM(I95:I97)</f>
        <v>0.03</v>
      </c>
      <c r="J94" s="55">
        <f t="shared" si="33"/>
      </c>
      <c r="K94" s="56">
        <f t="shared" si="34"/>
      </c>
      <c r="L94" s="55">
        <f t="shared" si="35"/>
      </c>
      <c r="M94" s="57">
        <f t="shared" si="36"/>
      </c>
      <c r="N94" s="58"/>
      <c r="O94" s="59"/>
      <c r="P94" s="60">
        <f t="shared" si="37"/>
        <v>1333.3333333333333</v>
      </c>
    </row>
    <row r="95" spans="1:16" ht="12.75">
      <c r="A95" s="61" t="s">
        <v>104</v>
      </c>
      <c r="B95" s="47"/>
      <c r="C95" s="48"/>
      <c r="D95" s="48"/>
      <c r="E95" s="68">
        <v>0.0075</v>
      </c>
      <c r="F95" s="51"/>
      <c r="G95" s="52"/>
      <c r="H95" s="52">
        <v>0.01</v>
      </c>
      <c r="I95" s="100">
        <v>0.01</v>
      </c>
      <c r="J95" s="55">
        <f t="shared" si="33"/>
      </c>
      <c r="K95" s="56">
        <f t="shared" si="34"/>
      </c>
      <c r="L95" s="55">
        <f t="shared" si="35"/>
      </c>
      <c r="M95" s="57">
        <f t="shared" si="36"/>
      </c>
      <c r="N95" s="58"/>
      <c r="O95" s="59"/>
      <c r="P95" s="60">
        <f t="shared" si="37"/>
        <v>1333.3333333333335</v>
      </c>
    </row>
    <row r="96" spans="1:16" ht="12.75">
      <c r="A96" s="61" t="s">
        <v>105</v>
      </c>
      <c r="B96" s="47"/>
      <c r="C96" s="48"/>
      <c r="D96" s="48"/>
      <c r="E96" s="68">
        <v>0.0075</v>
      </c>
      <c r="F96" s="51"/>
      <c r="G96" s="52"/>
      <c r="H96" s="52">
        <v>0.01</v>
      </c>
      <c r="I96" s="100">
        <v>0.01</v>
      </c>
      <c r="J96" s="55">
        <f t="shared" si="33"/>
      </c>
      <c r="K96" s="56">
        <f t="shared" si="34"/>
      </c>
      <c r="L96" s="55">
        <f t="shared" si="35"/>
      </c>
      <c r="M96" s="57">
        <f t="shared" si="36"/>
      </c>
      <c r="N96" s="58"/>
      <c r="O96" s="59"/>
      <c r="P96" s="60">
        <f t="shared" si="37"/>
        <v>1333.3333333333335</v>
      </c>
    </row>
    <row r="97" spans="1:16" ht="12.75">
      <c r="A97" s="61" t="s">
        <v>106</v>
      </c>
      <c r="B97" s="47"/>
      <c r="C97" s="48"/>
      <c r="D97" s="48"/>
      <c r="E97" s="68">
        <v>0.0075</v>
      </c>
      <c r="F97" s="51"/>
      <c r="G97" s="52"/>
      <c r="H97" s="52">
        <v>0.01</v>
      </c>
      <c r="I97" s="100">
        <v>0.01</v>
      </c>
      <c r="J97" s="55">
        <f t="shared" si="33"/>
      </c>
      <c r="K97" s="56">
        <f t="shared" si="34"/>
      </c>
      <c r="L97" s="55">
        <f t="shared" si="35"/>
      </c>
      <c r="M97" s="57">
        <f t="shared" si="36"/>
      </c>
      <c r="N97" s="58"/>
      <c r="O97" s="59"/>
      <c r="P97" s="60">
        <f t="shared" si="37"/>
        <v>1333.3333333333335</v>
      </c>
    </row>
    <row r="98" spans="1:16" ht="12.75">
      <c r="A98" s="61" t="s">
        <v>107</v>
      </c>
      <c r="B98" s="47"/>
      <c r="C98" s="48"/>
      <c r="D98" s="48"/>
      <c r="E98" s="68">
        <v>0.5049999999999999</v>
      </c>
      <c r="F98" s="51"/>
      <c r="G98" s="52"/>
      <c r="H98" s="52">
        <v>0.01</v>
      </c>
      <c r="I98" s="100">
        <v>3.0075</v>
      </c>
      <c r="J98" s="55">
        <f t="shared" si="33"/>
      </c>
      <c r="K98" s="56">
        <f t="shared" si="34"/>
      </c>
      <c r="L98" s="55">
        <f t="shared" si="35"/>
      </c>
      <c r="M98" s="57">
        <f t="shared" si="36"/>
      </c>
      <c r="N98" s="58"/>
      <c r="O98" s="59"/>
      <c r="P98" s="60">
        <f t="shared" si="37"/>
        <v>5955.445544554456</v>
      </c>
    </row>
    <row r="99" spans="1:16" ht="12.75">
      <c r="A99" s="61" t="s">
        <v>108</v>
      </c>
      <c r="B99" s="47"/>
      <c r="C99" s="48"/>
      <c r="D99" s="48"/>
      <c r="E99" s="68">
        <v>0.0075</v>
      </c>
      <c r="F99" s="51"/>
      <c r="G99" s="52"/>
      <c r="H99" s="52">
        <v>0.01</v>
      </c>
      <c r="I99" s="100">
        <v>0.01</v>
      </c>
      <c r="J99" s="55">
        <f t="shared" si="33"/>
      </c>
      <c r="K99" s="56">
        <f t="shared" si="34"/>
      </c>
      <c r="L99" s="55">
        <f t="shared" si="35"/>
      </c>
      <c r="M99" s="57">
        <f t="shared" si="36"/>
      </c>
      <c r="N99" s="58"/>
      <c r="O99" s="59"/>
      <c r="P99" s="60">
        <f t="shared" si="37"/>
        <v>1333.3333333333335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33"/>
      </c>
      <c r="K100" s="78">
        <f t="shared" si="34"/>
      </c>
      <c r="L100" s="77">
        <f t="shared" si="35"/>
      </c>
      <c r="M100" s="79">
        <f t="shared" si="36"/>
      </c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71</v>
      </c>
      <c r="F101" s="51">
        <v>7</v>
      </c>
      <c r="G101" s="52">
        <v>480</v>
      </c>
      <c r="H101" s="52">
        <v>667</v>
      </c>
      <c r="I101" s="83">
        <v>544.5</v>
      </c>
      <c r="J101" s="55">
        <f t="shared" si="33"/>
      </c>
      <c r="K101" s="56">
        <f t="shared" si="34"/>
      </c>
      <c r="L101" s="55">
        <f t="shared" si="35"/>
        <v>-28.035982008995504</v>
      </c>
      <c r="M101" s="57">
        <f t="shared" si="36"/>
        <v>-11.8457300275482</v>
      </c>
      <c r="N101" s="58"/>
      <c r="O101" s="59"/>
      <c r="P101" s="60">
        <f aca="true" t="shared" si="38" ref="P101:P107">(I101/E101)*1000</f>
        <v>7669.014084507042</v>
      </c>
    </row>
    <row r="102" spans="1:16" ht="12.75">
      <c r="A102" s="61" t="s">
        <v>111</v>
      </c>
      <c r="B102" s="47"/>
      <c r="C102" s="48"/>
      <c r="D102" s="48"/>
      <c r="E102" s="68">
        <v>50</v>
      </c>
      <c r="F102" s="51">
        <v>7</v>
      </c>
      <c r="G102" s="52">
        <v>285</v>
      </c>
      <c r="H102" s="52">
        <v>285</v>
      </c>
      <c r="I102" s="83">
        <v>261.75</v>
      </c>
      <c r="J102" s="55">
        <f t="shared" si="33"/>
      </c>
      <c r="K102" s="56">
        <f t="shared" si="34"/>
      </c>
      <c r="L102" s="55">
        <f t="shared" si="35"/>
        <v>0</v>
      </c>
      <c r="M102" s="57">
        <f t="shared" si="36"/>
        <v>8.882521489971353</v>
      </c>
      <c r="N102" s="58"/>
      <c r="O102" s="59"/>
      <c r="P102" s="60">
        <f t="shared" si="38"/>
        <v>5235</v>
      </c>
    </row>
    <row r="103" spans="1:16" ht="12.75">
      <c r="A103" s="61" t="s">
        <v>112</v>
      </c>
      <c r="B103" s="47"/>
      <c r="C103" s="48"/>
      <c r="D103" s="48"/>
      <c r="E103" s="68">
        <v>3.5</v>
      </c>
      <c r="F103" s="51">
        <v>6</v>
      </c>
      <c r="G103" s="52">
        <v>49</v>
      </c>
      <c r="H103" s="52">
        <v>68</v>
      </c>
      <c r="I103" s="83">
        <v>17</v>
      </c>
      <c r="J103" s="55">
        <f t="shared" si="33"/>
      </c>
      <c r="K103" s="56">
        <f t="shared" si="34"/>
      </c>
      <c r="L103" s="55">
        <f t="shared" si="35"/>
        <v>-27.941176470588232</v>
      </c>
      <c r="M103" s="57">
        <f t="shared" si="36"/>
        <v>188.23529411764707</v>
      </c>
      <c r="N103" s="58"/>
      <c r="O103" s="59"/>
      <c r="P103" s="60">
        <f t="shared" si="38"/>
        <v>4857.142857142857</v>
      </c>
    </row>
    <row r="104" spans="1:16" ht="12.75">
      <c r="A104" s="61" t="s">
        <v>113</v>
      </c>
      <c r="B104" s="47"/>
      <c r="C104" s="48"/>
      <c r="D104" s="48"/>
      <c r="E104" s="68">
        <v>38.25</v>
      </c>
      <c r="F104" s="51">
        <v>7</v>
      </c>
      <c r="G104" s="52">
        <v>340</v>
      </c>
      <c r="H104" s="52">
        <v>338</v>
      </c>
      <c r="I104" s="83">
        <v>209.25</v>
      </c>
      <c r="J104" s="55">
        <f t="shared" si="33"/>
      </c>
      <c r="K104" s="56">
        <f t="shared" si="34"/>
      </c>
      <c r="L104" s="55">
        <f t="shared" si="35"/>
        <v>0.5917159763313578</v>
      </c>
      <c r="M104" s="57">
        <f t="shared" si="36"/>
        <v>62.48506571087216</v>
      </c>
      <c r="N104" s="58"/>
      <c r="O104" s="59"/>
      <c r="P104" s="60">
        <f t="shared" si="38"/>
        <v>5470.588235294118</v>
      </c>
    </row>
    <row r="105" spans="1:16" ht="12.75">
      <c r="A105" s="61" t="s">
        <v>114</v>
      </c>
      <c r="B105" s="47"/>
      <c r="C105" s="48"/>
      <c r="D105" s="48"/>
      <c r="E105" s="68">
        <v>1394</v>
      </c>
      <c r="F105" s="51">
        <v>6</v>
      </c>
      <c r="G105" s="52">
        <v>1650</v>
      </c>
      <c r="H105" s="52">
        <v>2065</v>
      </c>
      <c r="I105" s="83">
        <v>2443.5</v>
      </c>
      <c r="J105" s="55">
        <f t="shared" si="33"/>
      </c>
      <c r="K105" s="56">
        <f t="shared" si="34"/>
      </c>
      <c r="L105" s="55">
        <f t="shared" si="35"/>
        <v>-20.096852300242134</v>
      </c>
      <c r="M105" s="57">
        <f t="shared" si="36"/>
        <v>-32.47391037446286</v>
      </c>
      <c r="N105" s="58"/>
      <c r="O105" s="59"/>
      <c r="P105" s="60">
        <f t="shared" si="38"/>
        <v>1752.8694404591106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f>IF(OR(E107=0,E108=0),"",SUM(E107:E108))</f>
        <v>212.2575</v>
      </c>
      <c r="F106" s="51">
        <v>7</v>
      </c>
      <c r="G106" s="52">
        <f>IF(OR(G107=0,G108=0),"",SUM(G107:G108))</f>
        <v>1148</v>
      </c>
      <c r="H106" s="53">
        <f>IF(OR(H107=0,H108=0),"",SUM(H107:H108))</f>
        <v>1823</v>
      </c>
      <c r="I106" s="87">
        <f>IF(OR(I107=0,I108=0),"",SUM(I107:I108))</f>
        <v>1186.2575</v>
      </c>
      <c r="J106" s="55">
        <f>IF(OR(F106=0,E106=0),"",E106/F106*100-100)</f>
        <v>2932.25</v>
      </c>
      <c r="K106" s="56">
        <f>IF(OR(G106=0,F106=0),"",F106/G106*100-100)</f>
        <v>-99.39024390243902</v>
      </c>
      <c r="L106" s="55"/>
      <c r="M106" s="55"/>
      <c r="N106" s="58"/>
      <c r="O106" s="59"/>
      <c r="P106" s="60">
        <f t="shared" si="38"/>
        <v>5588.766003557001</v>
      </c>
    </row>
    <row r="107" spans="1:16" ht="12.75">
      <c r="A107" s="61" t="s">
        <v>116</v>
      </c>
      <c r="B107" s="47"/>
      <c r="C107" s="48"/>
      <c r="D107" s="48"/>
      <c r="E107" s="68">
        <v>207.75</v>
      </c>
      <c r="F107" s="51">
        <v>7</v>
      </c>
      <c r="G107" s="52">
        <v>1080</v>
      </c>
      <c r="H107" s="52">
        <v>1728</v>
      </c>
      <c r="I107" s="83">
        <v>1161</v>
      </c>
      <c r="J107" s="55">
        <f aca="true" t="shared" si="39" ref="J107:J130">IF(OR(D107=0,C107=0),"",C107/D107*100-100)</f>
      </c>
      <c r="K107" s="56">
        <f aca="true" t="shared" si="40" ref="K107:K130">IF(OR(E107=0,C107=0),"",C107/E107*100-100)</f>
      </c>
      <c r="L107" s="55">
        <f aca="true" t="shared" si="41" ref="L107:L130">IF(OR(H107=0,G107=0),"",G107/H107*100-100)</f>
        <v>-37.5</v>
      </c>
      <c r="M107" s="57">
        <f aca="true" t="shared" si="42" ref="M107:M130">IF(OR(I107=0,G107=0),"",G107/I107*100-100)</f>
        <v>-6.976744186046517</v>
      </c>
      <c r="N107" s="58"/>
      <c r="O107" s="59"/>
      <c r="P107" s="60">
        <f t="shared" si="38"/>
        <v>5588.447653429604</v>
      </c>
    </row>
    <row r="108" spans="1:16" ht="12.75">
      <c r="A108" s="61" t="s">
        <v>117</v>
      </c>
      <c r="B108" s="47"/>
      <c r="C108" s="48"/>
      <c r="D108" s="48"/>
      <c r="E108" s="68">
        <v>4.5075</v>
      </c>
      <c r="F108" s="51">
        <v>6</v>
      </c>
      <c r="G108" s="52">
        <v>68</v>
      </c>
      <c r="H108" s="52">
        <v>95</v>
      </c>
      <c r="I108" s="83">
        <v>25.2575</v>
      </c>
      <c r="J108" s="55">
        <f t="shared" si="39"/>
      </c>
      <c r="K108" s="56">
        <f t="shared" si="40"/>
      </c>
      <c r="L108" s="55">
        <f t="shared" si="41"/>
        <v>-28.421052631578945</v>
      </c>
      <c r="M108" s="57">
        <f t="shared" si="42"/>
        <v>169.22696228842915</v>
      </c>
      <c r="N108" s="58"/>
      <c r="O108" s="59"/>
      <c r="P108" s="60"/>
    </row>
    <row r="109" spans="1:16" ht="12.75">
      <c r="A109" s="61" t="s">
        <v>118</v>
      </c>
      <c r="B109" s="47"/>
      <c r="C109" s="48"/>
      <c r="D109" s="48"/>
      <c r="E109" s="68">
        <v>193</v>
      </c>
      <c r="F109" s="51">
        <v>6</v>
      </c>
      <c r="G109" s="52">
        <v>840</v>
      </c>
      <c r="H109" s="52">
        <v>933</v>
      </c>
      <c r="I109" s="83">
        <v>1018.75</v>
      </c>
      <c r="J109" s="55">
        <f t="shared" si="39"/>
      </c>
      <c r="K109" s="56">
        <f t="shared" si="40"/>
      </c>
      <c r="L109" s="55">
        <f t="shared" si="41"/>
        <v>-9.967845659163984</v>
      </c>
      <c r="M109" s="57">
        <f t="shared" si="42"/>
        <v>-17.546012269938643</v>
      </c>
      <c r="N109" s="58"/>
      <c r="O109" s="59"/>
      <c r="P109" s="60">
        <f aca="true" t="shared" si="43" ref="P109:P119">(I109/E109)*1000</f>
        <v>5278.4974093264245</v>
      </c>
    </row>
    <row r="110" spans="1:16" ht="12.75">
      <c r="A110" s="61" t="s">
        <v>119</v>
      </c>
      <c r="B110" s="47"/>
      <c r="C110" s="48"/>
      <c r="D110" s="48"/>
      <c r="E110" s="68">
        <v>74.5</v>
      </c>
      <c r="F110" s="51">
        <v>6</v>
      </c>
      <c r="G110" s="52">
        <v>50</v>
      </c>
      <c r="H110" s="52">
        <v>143</v>
      </c>
      <c r="I110" s="83">
        <v>396.25</v>
      </c>
      <c r="J110" s="55">
        <f t="shared" si="39"/>
      </c>
      <c r="K110" s="56">
        <f t="shared" si="40"/>
      </c>
      <c r="L110" s="55">
        <f t="shared" si="41"/>
        <v>-65.03496503496504</v>
      </c>
      <c r="M110" s="57">
        <f t="shared" si="42"/>
        <v>-87.38170347003154</v>
      </c>
      <c r="N110" s="58"/>
      <c r="O110" s="59"/>
      <c r="P110" s="60">
        <f t="shared" si="43"/>
        <v>5318.791946308725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9"/>
      </c>
      <c r="K111" s="56">
        <f t="shared" si="40"/>
      </c>
      <c r="L111" s="55">
        <f t="shared" si="41"/>
      </c>
      <c r="M111" s="57">
        <f t="shared" si="42"/>
      </c>
      <c r="N111" s="58"/>
      <c r="O111" s="59"/>
      <c r="P111" s="60">
        <f t="shared" si="43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0.7549999999999999</v>
      </c>
      <c r="F112" s="51"/>
      <c r="G112" s="52"/>
      <c r="H112" s="52">
        <v>0.01</v>
      </c>
      <c r="I112" s="83">
        <v>0.01</v>
      </c>
      <c r="J112" s="55">
        <f t="shared" si="39"/>
      </c>
      <c r="K112" s="56">
        <f t="shared" si="40"/>
      </c>
      <c r="L112" s="55">
        <f t="shared" si="41"/>
      </c>
      <c r="M112" s="57">
        <f t="shared" si="42"/>
      </c>
      <c r="N112" s="58"/>
      <c r="O112" s="59"/>
      <c r="P112" s="60">
        <f t="shared" si="43"/>
        <v>13.245033112582783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9"/>
      </c>
      <c r="K113" s="56">
        <f t="shared" si="40"/>
      </c>
      <c r="L113" s="55">
        <f t="shared" si="41"/>
        <v>0</v>
      </c>
      <c r="M113" s="57">
        <f t="shared" si="42"/>
        <v>0</v>
      </c>
      <c r="N113" s="58"/>
      <c r="O113" s="59"/>
      <c r="P113" s="60">
        <f t="shared" si="43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9"/>
      </c>
      <c r="K114" s="56">
        <f t="shared" si="40"/>
      </c>
      <c r="L114" s="55">
        <f t="shared" si="41"/>
      </c>
      <c r="M114" s="57">
        <f t="shared" si="42"/>
      </c>
      <c r="N114" s="58"/>
      <c r="O114" s="59"/>
      <c r="P114" s="60">
        <f t="shared" si="43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3325</v>
      </c>
      <c r="F115" s="51">
        <v>7</v>
      </c>
      <c r="G115" s="52">
        <v>3125</v>
      </c>
      <c r="H115" s="52">
        <v>2036</v>
      </c>
      <c r="I115" s="83">
        <v>1372</v>
      </c>
      <c r="J115" s="55">
        <f t="shared" si="39"/>
      </c>
      <c r="K115" s="56">
        <f t="shared" si="40"/>
      </c>
      <c r="L115" s="55">
        <f t="shared" si="41"/>
        <v>53.48722986247546</v>
      </c>
      <c r="M115" s="57">
        <f t="shared" si="42"/>
        <v>127.76967930029156</v>
      </c>
      <c r="N115" s="58"/>
      <c r="O115" s="59"/>
      <c r="P115" s="60">
        <f t="shared" si="43"/>
        <v>412.6315789473684</v>
      </c>
    </row>
    <row r="116" spans="1:16" ht="12.75">
      <c r="A116" s="61" t="s">
        <v>125</v>
      </c>
      <c r="B116" s="47"/>
      <c r="C116" s="48"/>
      <c r="D116" s="48"/>
      <c r="E116" s="68">
        <v>162.25</v>
      </c>
      <c r="F116" s="51"/>
      <c r="G116" s="52"/>
      <c r="H116" s="52">
        <v>234</v>
      </c>
      <c r="I116" s="83">
        <v>190.75</v>
      </c>
      <c r="J116" s="55">
        <f t="shared" si="39"/>
      </c>
      <c r="K116" s="56">
        <f t="shared" si="40"/>
      </c>
      <c r="L116" s="55">
        <f t="shared" si="41"/>
      </c>
      <c r="M116" s="57">
        <f t="shared" si="42"/>
      </c>
      <c r="N116" s="58"/>
      <c r="O116" s="59"/>
      <c r="P116" s="60">
        <f t="shared" si="43"/>
        <v>1175.6548536209552</v>
      </c>
    </row>
    <row r="117" spans="1:16" ht="12.75">
      <c r="A117" s="61" t="s">
        <v>126</v>
      </c>
      <c r="B117" s="47"/>
      <c r="C117" s="48"/>
      <c r="D117" s="48"/>
      <c r="E117" s="68">
        <v>0.0075</v>
      </c>
      <c r="F117" s="51"/>
      <c r="G117" s="52"/>
      <c r="H117" s="52">
        <v>0.01</v>
      </c>
      <c r="I117" s="83">
        <v>0.01</v>
      </c>
      <c r="J117" s="55">
        <f t="shared" si="39"/>
      </c>
      <c r="K117" s="56">
        <f t="shared" si="40"/>
      </c>
      <c r="L117" s="55">
        <f t="shared" si="41"/>
      </c>
      <c r="M117" s="57">
        <f t="shared" si="42"/>
      </c>
      <c r="N117" s="58"/>
      <c r="O117" s="59"/>
      <c r="P117" s="60">
        <f t="shared" si="43"/>
        <v>1333.3333333333335</v>
      </c>
    </row>
    <row r="118" spans="1:16" ht="12.75">
      <c r="A118" s="61" t="s">
        <v>127</v>
      </c>
      <c r="B118" s="47"/>
      <c r="C118" s="48"/>
      <c r="D118" s="48"/>
      <c r="E118" s="68">
        <v>0.505</v>
      </c>
      <c r="F118" s="51"/>
      <c r="G118" s="52"/>
      <c r="H118" s="52">
        <v>0.01</v>
      </c>
      <c r="I118" s="83">
        <v>0.01</v>
      </c>
      <c r="J118" s="55">
        <f t="shared" si="39"/>
      </c>
      <c r="K118" s="56">
        <f t="shared" si="40"/>
      </c>
      <c r="L118" s="55">
        <f t="shared" si="41"/>
      </c>
      <c r="M118" s="57">
        <f t="shared" si="42"/>
      </c>
      <c r="N118" s="58"/>
      <c r="O118" s="59"/>
      <c r="P118" s="60">
        <f t="shared" si="43"/>
        <v>19.801980198019802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>
        <f t="shared" si="39"/>
      </c>
      <c r="K119" s="56">
        <f t="shared" si="40"/>
      </c>
      <c r="L119" s="55">
        <f t="shared" si="41"/>
        <v>0</v>
      </c>
      <c r="M119" s="57">
        <f t="shared" si="42"/>
        <v>0</v>
      </c>
      <c r="N119" s="58"/>
      <c r="O119" s="59"/>
      <c r="P119" s="60">
        <f t="shared" si="43"/>
        <v>1333.3333333333335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39"/>
      </c>
      <c r="K120" s="78">
        <f t="shared" si="40"/>
      </c>
      <c r="L120" s="77">
        <f t="shared" si="41"/>
      </c>
      <c r="M120" s="79">
        <f t="shared" si="42"/>
      </c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605.0025</v>
      </c>
      <c r="F121" s="51"/>
      <c r="G121" s="52"/>
      <c r="H121" s="52">
        <v>528</v>
      </c>
      <c r="I121" s="83">
        <v>589</v>
      </c>
      <c r="J121" s="55">
        <f t="shared" si="39"/>
      </c>
      <c r="K121" s="56">
        <f t="shared" si="40"/>
      </c>
      <c r="L121" s="55">
        <f t="shared" si="41"/>
      </c>
      <c r="M121" s="57">
        <f t="shared" si="42"/>
      </c>
      <c r="N121" s="58"/>
      <c r="O121" s="59"/>
      <c r="P121" s="60">
        <f>(I121/E121)*1000</f>
        <v>973.549696075636</v>
      </c>
    </row>
    <row r="122" spans="1:16" ht="12.75">
      <c r="A122" s="61" t="s">
        <v>131</v>
      </c>
      <c r="B122" s="47"/>
      <c r="C122" s="48"/>
      <c r="D122" s="48"/>
      <c r="E122" s="68">
        <v>584674.75</v>
      </c>
      <c r="F122" s="51"/>
      <c r="G122" s="52"/>
      <c r="H122" s="52">
        <v>2402700</v>
      </c>
      <c r="I122" s="83">
        <v>1928582.25</v>
      </c>
      <c r="J122" s="55">
        <f t="shared" si="39"/>
      </c>
      <c r="K122" s="56">
        <f t="shared" si="40"/>
      </c>
      <c r="L122" s="55">
        <f t="shared" si="41"/>
      </c>
      <c r="M122" s="57">
        <f t="shared" si="42"/>
      </c>
      <c r="N122" s="58"/>
      <c r="O122" s="59"/>
      <c r="P122" s="60">
        <f>(I122/E122)*1000</f>
        <v>3298.555735475151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503035</v>
      </c>
      <c r="I123" s="83">
        <v>411842.25</v>
      </c>
      <c r="J123" s="55">
        <f t="shared" si="39"/>
      </c>
      <c r="K123" s="56">
        <f t="shared" si="40"/>
      </c>
      <c r="L123" s="55">
        <f t="shared" si="41"/>
      </c>
      <c r="M123" s="57">
        <f t="shared" si="42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39"/>
      </c>
      <c r="K124" s="78">
        <f t="shared" si="40"/>
      </c>
      <c r="L124" s="77">
        <f t="shared" si="41"/>
      </c>
      <c r="M124" s="79">
        <f t="shared" si="42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4.255</v>
      </c>
      <c r="F125" s="51"/>
      <c r="G125" s="52">
        <v>0.01</v>
      </c>
      <c r="H125" s="52">
        <v>117</v>
      </c>
      <c r="I125" s="83">
        <v>39.504999999999995</v>
      </c>
      <c r="J125" s="55">
        <f t="shared" si="39"/>
      </c>
      <c r="K125" s="56">
        <f t="shared" si="40"/>
      </c>
      <c r="L125" s="55">
        <f t="shared" si="41"/>
        <v>-99.99145299145299</v>
      </c>
      <c r="M125" s="57">
        <f t="shared" si="42"/>
        <v>-99.97468674851285</v>
      </c>
      <c r="N125" s="58"/>
      <c r="O125" s="59"/>
      <c r="P125" s="60">
        <f>(I125/E125)*1000</f>
        <v>9284.371327849587</v>
      </c>
    </row>
    <row r="126" spans="1:16" ht="12.75">
      <c r="A126" s="61" t="s">
        <v>135</v>
      </c>
      <c r="B126" s="47"/>
      <c r="C126" s="48"/>
      <c r="D126" s="48"/>
      <c r="E126" s="68">
        <v>330</v>
      </c>
      <c r="F126" s="51">
        <v>7</v>
      </c>
      <c r="G126" s="52">
        <v>1200</v>
      </c>
      <c r="H126" s="52">
        <v>803</v>
      </c>
      <c r="I126" s="83">
        <v>1023.75</v>
      </c>
      <c r="J126" s="55">
        <f t="shared" si="39"/>
      </c>
      <c r="K126" s="56">
        <f t="shared" si="40"/>
      </c>
      <c r="L126" s="55">
        <f t="shared" si="41"/>
        <v>49.439601494396015</v>
      </c>
      <c r="M126" s="57">
        <f t="shared" si="42"/>
        <v>17.216117216117226</v>
      </c>
      <c r="N126" s="58"/>
      <c r="O126" s="59"/>
      <c r="P126" s="60">
        <f>(I126/E126)*1000</f>
        <v>3102.272727272727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>
        <v>0.01</v>
      </c>
      <c r="H127" s="52">
        <v>0.01</v>
      </c>
      <c r="I127" s="83">
        <v>0.01</v>
      </c>
      <c r="J127" s="55">
        <f t="shared" si="39"/>
      </c>
      <c r="K127" s="56">
        <f t="shared" si="40"/>
      </c>
      <c r="L127" s="55">
        <f t="shared" si="41"/>
        <v>0</v>
      </c>
      <c r="M127" s="57">
        <f t="shared" si="42"/>
        <v>0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5908</v>
      </c>
      <c r="I128" s="83">
        <v>5927.25</v>
      </c>
      <c r="J128" s="55">
        <f t="shared" si="39"/>
      </c>
      <c r="K128" s="56">
        <f t="shared" si="40"/>
      </c>
      <c r="L128" s="55">
        <f t="shared" si="41"/>
      </c>
      <c r="M128" s="57">
        <f t="shared" si="42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39"/>
      </c>
      <c r="K129" s="78">
        <f t="shared" si="40"/>
      </c>
      <c r="L129" s="77">
        <f t="shared" si="41"/>
      </c>
      <c r="M129" s="79">
        <f t="shared" si="42"/>
      </c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3.505</v>
      </c>
      <c r="F130" s="106"/>
      <c r="G130" s="107">
        <v>0.01</v>
      </c>
      <c r="H130" s="107">
        <v>0.01</v>
      </c>
      <c r="I130" s="108">
        <v>4.005000000000001</v>
      </c>
      <c r="J130" s="109">
        <f t="shared" si="39"/>
      </c>
      <c r="K130" s="110">
        <f t="shared" si="40"/>
      </c>
      <c r="L130" s="109">
        <f t="shared" si="41"/>
        <v>0</v>
      </c>
      <c r="M130" s="111">
        <f t="shared" si="42"/>
        <v>-99.75031210986268</v>
      </c>
      <c r="N130" s="112"/>
      <c r="O130" s="113"/>
      <c r="P130" s="114">
        <f>(I130/E130)*1000</f>
        <v>1142.6533523537805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SheetLayoutView="95" workbookViewId="0" topLeftCell="E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150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3</v>
      </c>
      <c r="C5" s="48">
        <f>IF(OR(C6=0,C7=0),"",SUM(C6:C7))</f>
        <v>22713</v>
      </c>
      <c r="D5" s="49">
        <f>IF(OR(D6=0,D7=0),"",SUM(D6:D7))</f>
        <v>24506</v>
      </c>
      <c r="E5" s="50">
        <v>23105.75</v>
      </c>
      <c r="F5" s="51">
        <v>7</v>
      </c>
      <c r="G5" s="52">
        <f>IF(OR(G6=0,G7=0),"",SUM(G6:G7))</f>
        <v>62700</v>
      </c>
      <c r="H5" s="53">
        <f>IF(OR(H6=0,H7=0),"",SUM(H6:H7))</f>
        <v>44182</v>
      </c>
      <c r="I5" s="54">
        <v>49014</v>
      </c>
      <c r="J5" s="55">
        <f aca="true" t="shared" si="0" ref="J5:J16">IF(OR(D5=0,C5=0),"",C5/D5*100-100)</f>
        <v>-7.3165755325226485</v>
      </c>
      <c r="K5" s="56">
        <f aca="true" t="shared" si="1" ref="K5:K16">IF(OR(E5=0,C5=0),"",C5/E5*100-100)</f>
        <v>-1.6997933414842663</v>
      </c>
      <c r="L5" s="55">
        <f aca="true" t="shared" si="2" ref="L5:L16">IF(OR(H5=0,G5=0),"",G5/H5*100-100)</f>
        <v>41.91299624281382</v>
      </c>
      <c r="M5" s="57">
        <f aca="true" t="shared" si="3" ref="M5:M16">IF(OR(I5=0,G5=0),"",G5/I5*100-100)</f>
        <v>27.922634349369574</v>
      </c>
      <c r="N5" s="58">
        <f aca="true" t="shared" si="4" ref="N5:N16">(G5/C5)*1000</f>
        <v>2760.5336151102892</v>
      </c>
      <c r="O5" s="59">
        <f aca="true" t="shared" si="5" ref="O5:O13">(H5/D5)*1000</f>
        <v>1802.9054109197748</v>
      </c>
      <c r="P5" s="60">
        <f aca="true" t="shared" si="6" ref="P5:P13">(I5/E5)*1000</f>
        <v>2121.2901550479855</v>
      </c>
    </row>
    <row r="6" spans="1:16" ht="12.75">
      <c r="A6" s="61" t="s">
        <v>15</v>
      </c>
      <c r="B6" s="47">
        <v>3</v>
      </c>
      <c r="C6" s="48">
        <v>4971</v>
      </c>
      <c r="D6" s="49">
        <v>4919</v>
      </c>
      <c r="E6" s="62">
        <v>6351.5</v>
      </c>
      <c r="F6" s="51">
        <v>7</v>
      </c>
      <c r="G6" s="52">
        <v>10500</v>
      </c>
      <c r="H6" s="53">
        <v>8562</v>
      </c>
      <c r="I6" s="63">
        <v>8822.5</v>
      </c>
      <c r="J6" s="55">
        <f t="shared" si="0"/>
        <v>1.0571254319983865</v>
      </c>
      <c r="K6" s="56">
        <f t="shared" si="1"/>
        <v>-21.735023222860733</v>
      </c>
      <c r="L6" s="55">
        <f t="shared" si="2"/>
        <v>22.634898388227057</v>
      </c>
      <c r="M6" s="57">
        <f t="shared" si="3"/>
        <v>19.013884953244542</v>
      </c>
      <c r="N6" s="58">
        <f t="shared" si="4"/>
        <v>2112.251056125528</v>
      </c>
      <c r="O6" s="59">
        <f t="shared" si="5"/>
        <v>1740.5976824557836</v>
      </c>
      <c r="P6" s="60">
        <f t="shared" si="6"/>
        <v>1389.0419585924585</v>
      </c>
    </row>
    <row r="7" spans="1:16" ht="12.75">
      <c r="A7" s="64" t="s">
        <v>16</v>
      </c>
      <c r="B7" s="47">
        <v>3</v>
      </c>
      <c r="C7" s="48">
        <v>17742</v>
      </c>
      <c r="D7" s="49">
        <v>19587</v>
      </c>
      <c r="E7" s="62">
        <v>16754.25</v>
      </c>
      <c r="F7" s="51">
        <v>7</v>
      </c>
      <c r="G7" s="52">
        <v>52200</v>
      </c>
      <c r="H7" s="53">
        <v>35620</v>
      </c>
      <c r="I7" s="63">
        <v>40191.5</v>
      </c>
      <c r="J7" s="55">
        <f t="shared" si="0"/>
        <v>-9.419512942257626</v>
      </c>
      <c r="K7" s="56">
        <f t="shared" si="1"/>
        <v>5.895519047405884</v>
      </c>
      <c r="L7" s="55">
        <f t="shared" si="2"/>
        <v>46.54688377316114</v>
      </c>
      <c r="M7" s="57">
        <f t="shared" si="3"/>
        <v>29.878208078822638</v>
      </c>
      <c r="N7" s="58">
        <f t="shared" si="4"/>
        <v>2942.171119377748</v>
      </c>
      <c r="O7" s="59">
        <f t="shared" si="5"/>
        <v>1818.5531219686527</v>
      </c>
      <c r="P7" s="60">
        <f t="shared" si="6"/>
        <v>2398.883865287912</v>
      </c>
    </row>
    <row r="8" spans="1:16" ht="12.75">
      <c r="A8" s="17" t="s">
        <v>17</v>
      </c>
      <c r="B8" s="47">
        <v>4</v>
      </c>
      <c r="C8" s="48">
        <f>IF(OR(C9=0,C10=0),"",SUM(C9:C10))</f>
        <v>13692</v>
      </c>
      <c r="D8" s="49">
        <f>IF(OR(D9=0,D10=0),"",SUM(D9:D10))</f>
        <v>13846</v>
      </c>
      <c r="E8" s="50">
        <v>12470.25</v>
      </c>
      <c r="F8" s="51">
        <v>7</v>
      </c>
      <c r="G8" s="65">
        <f>IF(OR(G9=0,G10=0),"",SUM(G9:G10))</f>
        <v>36508</v>
      </c>
      <c r="H8" s="66">
        <f>IF(OR(H9=0,H10=0),"",SUM(H9:H10))</f>
        <v>23839</v>
      </c>
      <c r="I8" s="67">
        <v>27270.25</v>
      </c>
      <c r="J8" s="55">
        <f t="shared" si="0"/>
        <v>-1.112234580384225</v>
      </c>
      <c r="K8" s="56">
        <f t="shared" si="1"/>
        <v>9.797317615925905</v>
      </c>
      <c r="L8" s="55">
        <f t="shared" si="2"/>
        <v>53.144007718444556</v>
      </c>
      <c r="M8" s="57">
        <f t="shared" si="3"/>
        <v>33.87482696344918</v>
      </c>
      <c r="N8" s="58">
        <f t="shared" si="4"/>
        <v>2666.3745252702306</v>
      </c>
      <c r="O8" s="59">
        <f t="shared" si="5"/>
        <v>1721.7246858298424</v>
      </c>
      <c r="P8" s="60">
        <f t="shared" si="6"/>
        <v>2186.8246426495057</v>
      </c>
    </row>
    <row r="9" spans="1:16" ht="12.75">
      <c r="A9" s="61" t="s">
        <v>18</v>
      </c>
      <c r="B9" s="47">
        <v>4</v>
      </c>
      <c r="C9" s="48">
        <v>11392</v>
      </c>
      <c r="D9" s="48">
        <v>12052</v>
      </c>
      <c r="E9" s="68">
        <v>11095.5</v>
      </c>
      <c r="F9" s="51">
        <v>7</v>
      </c>
      <c r="G9" s="52">
        <v>30758</v>
      </c>
      <c r="H9" s="53">
        <v>20762</v>
      </c>
      <c r="I9" s="63">
        <v>24253.5</v>
      </c>
      <c r="J9" s="55">
        <f t="shared" si="0"/>
        <v>-5.476269498838377</v>
      </c>
      <c r="K9" s="56">
        <f t="shared" si="1"/>
        <v>2.6722545175972243</v>
      </c>
      <c r="L9" s="55">
        <f t="shared" si="2"/>
        <v>48.14565070802428</v>
      </c>
      <c r="M9" s="57">
        <f t="shared" si="3"/>
        <v>26.818809656338246</v>
      </c>
      <c r="N9" s="58">
        <f t="shared" si="4"/>
        <v>2699.9648876404494</v>
      </c>
      <c r="O9" s="59">
        <f t="shared" si="5"/>
        <v>1722.7016262860936</v>
      </c>
      <c r="P9" s="60">
        <f t="shared" si="6"/>
        <v>2185.8861700689467</v>
      </c>
    </row>
    <row r="10" spans="1:16" ht="12.75">
      <c r="A10" s="64" t="s">
        <v>19</v>
      </c>
      <c r="B10" s="47">
        <v>3</v>
      </c>
      <c r="C10" s="48">
        <v>2300</v>
      </c>
      <c r="D10" s="48">
        <v>1794</v>
      </c>
      <c r="E10" s="68">
        <v>1374.75</v>
      </c>
      <c r="F10" s="51">
        <v>7</v>
      </c>
      <c r="G10" s="52">
        <v>5750</v>
      </c>
      <c r="H10" s="53">
        <v>3077</v>
      </c>
      <c r="I10" s="63">
        <v>3016.75</v>
      </c>
      <c r="J10" s="55">
        <f t="shared" si="0"/>
        <v>28.205128205128204</v>
      </c>
      <c r="K10" s="56">
        <f t="shared" si="1"/>
        <v>67.30314602655028</v>
      </c>
      <c r="L10" s="55">
        <f t="shared" si="2"/>
        <v>86.87032824179394</v>
      </c>
      <c r="M10" s="57">
        <f t="shared" si="3"/>
        <v>90.60246954504018</v>
      </c>
      <c r="N10" s="58">
        <f t="shared" si="4"/>
        <v>2500</v>
      </c>
      <c r="O10" s="59">
        <f t="shared" si="5"/>
        <v>1715.1616499442587</v>
      </c>
      <c r="P10" s="60">
        <f t="shared" si="6"/>
        <v>2194.398981633024</v>
      </c>
    </row>
    <row r="11" spans="1:16" ht="12.75">
      <c r="A11" s="61" t="s">
        <v>20</v>
      </c>
      <c r="B11" s="47">
        <v>3</v>
      </c>
      <c r="C11" s="48">
        <v>8463</v>
      </c>
      <c r="D11" s="48">
        <v>8780</v>
      </c>
      <c r="E11" s="68">
        <v>8513.75</v>
      </c>
      <c r="F11" s="51">
        <v>7</v>
      </c>
      <c r="G11" s="52">
        <v>8463</v>
      </c>
      <c r="H11" s="53">
        <v>17499</v>
      </c>
      <c r="I11" s="63">
        <v>17429</v>
      </c>
      <c r="J11" s="55">
        <f t="shared" si="0"/>
        <v>-3.610478359908882</v>
      </c>
      <c r="K11" s="56">
        <f t="shared" si="1"/>
        <v>-0.5960945529290882</v>
      </c>
      <c r="L11" s="55">
        <f t="shared" si="2"/>
        <v>-51.63723641350934</v>
      </c>
      <c r="M11" s="57">
        <f t="shared" si="3"/>
        <v>-51.442997303345</v>
      </c>
      <c r="N11" s="58">
        <f t="shared" si="4"/>
        <v>1000</v>
      </c>
      <c r="O11" s="59">
        <f t="shared" si="5"/>
        <v>1993.0523917995445</v>
      </c>
      <c r="P11" s="60">
        <f t="shared" si="6"/>
        <v>2047.1590074878873</v>
      </c>
    </row>
    <row r="12" spans="1:16" ht="12.75">
      <c r="A12" s="61" t="s">
        <v>21</v>
      </c>
      <c r="B12" s="47"/>
      <c r="C12" s="48">
        <v>0.01</v>
      </c>
      <c r="D12" s="48">
        <v>3</v>
      </c>
      <c r="E12" s="68">
        <v>42.75</v>
      </c>
      <c r="F12" s="51"/>
      <c r="G12" s="52">
        <v>0.01</v>
      </c>
      <c r="H12" s="53">
        <v>2</v>
      </c>
      <c r="I12" s="63">
        <v>34.75</v>
      </c>
      <c r="J12" s="55">
        <f t="shared" si="0"/>
        <v>-99.66666666666667</v>
      </c>
      <c r="K12" s="56">
        <f t="shared" si="1"/>
        <v>-99.9766081871345</v>
      </c>
      <c r="L12" s="55">
        <f t="shared" si="2"/>
        <v>-99.5</v>
      </c>
      <c r="M12" s="57">
        <f t="shared" si="3"/>
        <v>-99.97122302158273</v>
      </c>
      <c r="N12" s="58">
        <f t="shared" si="4"/>
        <v>1000</v>
      </c>
      <c r="O12" s="59">
        <f t="shared" si="5"/>
        <v>666.6666666666666</v>
      </c>
      <c r="P12" s="60">
        <f t="shared" si="6"/>
        <v>812.8654970760234</v>
      </c>
    </row>
    <row r="13" spans="1:16" ht="12.75">
      <c r="A13" s="64" t="s">
        <v>22</v>
      </c>
      <c r="B13" s="47">
        <v>3</v>
      </c>
      <c r="C13" s="69">
        <v>1405</v>
      </c>
      <c r="D13" s="69">
        <v>1431</v>
      </c>
      <c r="E13" s="68">
        <v>2048.75</v>
      </c>
      <c r="F13" s="51">
        <v>5</v>
      </c>
      <c r="G13" s="52">
        <v>3442</v>
      </c>
      <c r="H13" s="53">
        <v>3215</v>
      </c>
      <c r="I13" s="63">
        <v>4393.5</v>
      </c>
      <c r="J13" s="55">
        <f t="shared" si="0"/>
        <v>-1.8169112508735168</v>
      </c>
      <c r="K13" s="56">
        <f t="shared" si="1"/>
        <v>-31.421598535692496</v>
      </c>
      <c r="L13" s="55">
        <f t="shared" si="2"/>
        <v>7.06065318818041</v>
      </c>
      <c r="M13" s="57">
        <f t="shared" si="3"/>
        <v>-21.65699328553545</v>
      </c>
      <c r="N13" s="58">
        <f t="shared" si="4"/>
        <v>2449.8220640569393</v>
      </c>
      <c r="O13" s="59">
        <f t="shared" si="5"/>
        <v>2246.680642907058</v>
      </c>
      <c r="P13" s="60">
        <f t="shared" si="6"/>
        <v>2144.4783404514947</v>
      </c>
    </row>
    <row r="14" spans="1:16" ht="12.75">
      <c r="A14" s="61" t="s">
        <v>23</v>
      </c>
      <c r="B14" s="47"/>
      <c r="C14" s="48">
        <v>0.01</v>
      </c>
      <c r="D14" s="48">
        <v>0.01</v>
      </c>
      <c r="E14" s="68">
        <v>0.01</v>
      </c>
      <c r="F14" s="51"/>
      <c r="G14" s="52">
        <v>0.01</v>
      </c>
      <c r="H14" s="53">
        <v>0.01</v>
      </c>
      <c r="I14" s="63">
        <v>0.01</v>
      </c>
      <c r="J14" s="55">
        <f t="shared" si="0"/>
        <v>0</v>
      </c>
      <c r="K14" s="56">
        <f t="shared" si="1"/>
        <v>0</v>
      </c>
      <c r="L14" s="55">
        <f t="shared" si="2"/>
        <v>0</v>
      </c>
      <c r="M14" s="57">
        <f t="shared" si="3"/>
        <v>0</v>
      </c>
      <c r="N14" s="58">
        <f t="shared" si="4"/>
        <v>1000</v>
      </c>
      <c r="O14" s="59"/>
      <c r="P14" s="60"/>
    </row>
    <row r="15" spans="1:16" ht="12.75">
      <c r="A15" s="61" t="s">
        <v>24</v>
      </c>
      <c r="B15" s="47">
        <v>7</v>
      </c>
      <c r="C15" s="48">
        <v>250</v>
      </c>
      <c r="D15" s="48">
        <v>282</v>
      </c>
      <c r="E15" s="68">
        <v>506</v>
      </c>
      <c r="F15" s="51">
        <v>6</v>
      </c>
      <c r="G15" s="52">
        <v>2125</v>
      </c>
      <c r="H15" s="53">
        <v>1811</v>
      </c>
      <c r="I15" s="63">
        <v>3234.5</v>
      </c>
      <c r="J15" s="55">
        <f t="shared" si="0"/>
        <v>-11.347517730496463</v>
      </c>
      <c r="K15" s="56">
        <f t="shared" si="1"/>
        <v>-50.59288537549407</v>
      </c>
      <c r="L15" s="55">
        <f t="shared" si="2"/>
        <v>17.33848702374378</v>
      </c>
      <c r="M15" s="57">
        <f t="shared" si="3"/>
        <v>-34.302055959189985</v>
      </c>
      <c r="N15" s="58">
        <f t="shared" si="4"/>
        <v>8500</v>
      </c>
      <c r="O15" s="59">
        <f>(H15/D15)*1000</f>
        <v>6421.985815602837</v>
      </c>
      <c r="P15" s="60">
        <f>(I15/E15)*1000</f>
        <v>6392.292490118577</v>
      </c>
    </row>
    <row r="16" spans="1:16" ht="12.75">
      <c r="A16" s="61" t="s">
        <v>25</v>
      </c>
      <c r="B16" s="47">
        <v>6</v>
      </c>
      <c r="C16" s="48">
        <v>50</v>
      </c>
      <c r="D16" s="48">
        <v>50</v>
      </c>
      <c r="E16" s="68">
        <v>44.75</v>
      </c>
      <c r="F16" s="51">
        <v>7</v>
      </c>
      <c r="G16" s="52">
        <v>275</v>
      </c>
      <c r="H16" s="53">
        <v>500</v>
      </c>
      <c r="I16" s="63">
        <v>202.75</v>
      </c>
      <c r="J16" s="55">
        <f t="shared" si="0"/>
        <v>0</v>
      </c>
      <c r="K16" s="56">
        <f t="shared" si="1"/>
        <v>11.731843575418992</v>
      </c>
      <c r="L16" s="55">
        <f t="shared" si="2"/>
        <v>-44.99999999999999</v>
      </c>
      <c r="M16" s="57">
        <f t="shared" si="3"/>
        <v>35.635018495684335</v>
      </c>
      <c r="N16" s="58">
        <f t="shared" si="4"/>
        <v>5500</v>
      </c>
      <c r="O16" s="59">
        <f>(H16/D16)*1000</f>
        <v>10000</v>
      </c>
      <c r="P16" s="60">
        <f>(I16/E16)*1000</f>
        <v>4530.72625698324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6</v>
      </c>
      <c r="C18" s="48">
        <v>23</v>
      </c>
      <c r="D18" s="48">
        <v>24</v>
      </c>
      <c r="E18" s="68">
        <v>30.25</v>
      </c>
      <c r="F18" s="51">
        <v>7</v>
      </c>
      <c r="G18" s="52">
        <v>21</v>
      </c>
      <c r="H18" s="52">
        <v>20</v>
      </c>
      <c r="I18" s="83">
        <v>28.5</v>
      </c>
      <c r="J18" s="55"/>
      <c r="K18" s="56">
        <f aca="true" t="shared" si="7" ref="K18:K25">IF(OR(E18=0,C18=0),"",C18/E18*100-100)</f>
        <v>-23.966942148760324</v>
      </c>
      <c r="L18" s="55"/>
      <c r="M18" s="57">
        <f aca="true" t="shared" si="8" ref="M18:M25">IF(OR(I18=0,G18=0),"",G18/I18*100-100)</f>
        <v>-26.31578947368422</v>
      </c>
      <c r="N18" s="58">
        <f aca="true" t="shared" si="9" ref="N18:N25">(G18/C18)*1000</f>
        <v>913.0434782608695</v>
      </c>
      <c r="O18" s="59"/>
      <c r="P18" s="60">
        <f aca="true" t="shared" si="10" ref="P18:P25">(I18/E18)*1000</f>
        <v>942.1487603305785</v>
      </c>
    </row>
    <row r="19" spans="1:16" ht="12.75">
      <c r="A19" s="61" t="s">
        <v>28</v>
      </c>
      <c r="B19" s="47">
        <v>6</v>
      </c>
      <c r="C19" s="48">
        <v>1479</v>
      </c>
      <c r="D19" s="48">
        <v>1790</v>
      </c>
      <c r="E19" s="68">
        <v>2949.75</v>
      </c>
      <c r="F19" s="51">
        <v>6</v>
      </c>
      <c r="G19" s="52">
        <v>1869</v>
      </c>
      <c r="H19" s="52">
        <v>2016</v>
      </c>
      <c r="I19" s="83">
        <v>3900</v>
      </c>
      <c r="J19" s="55">
        <f aca="true" t="shared" si="11" ref="J19:J25">IF(OR(D19=0,C19=0),"",C19/D19*100-100)</f>
        <v>-17.374301675977648</v>
      </c>
      <c r="K19" s="56">
        <f t="shared" si="7"/>
        <v>-49.86015764047801</v>
      </c>
      <c r="L19" s="55">
        <f aca="true" t="shared" si="12" ref="L19:L25">IF(OR(H19=0,G19=0),"",G19/H19*100-100)</f>
        <v>-7.291666666666657</v>
      </c>
      <c r="M19" s="57">
        <f t="shared" si="8"/>
        <v>-52.07692307692307</v>
      </c>
      <c r="N19" s="58">
        <f t="shared" si="9"/>
        <v>1263.6916835699797</v>
      </c>
      <c r="O19" s="59">
        <f aca="true" t="shared" si="13" ref="O19:O25">(H19/D19)*1000</f>
        <v>1126.2569832402235</v>
      </c>
      <c r="P19" s="60">
        <f t="shared" si="10"/>
        <v>1322.1459445715739</v>
      </c>
    </row>
    <row r="20" spans="1:16" ht="12.75">
      <c r="A20" s="61" t="s">
        <v>29</v>
      </c>
      <c r="B20" s="47"/>
      <c r="C20" s="48">
        <v>0.01</v>
      </c>
      <c r="D20" s="48">
        <v>15</v>
      </c>
      <c r="E20" s="68">
        <v>17</v>
      </c>
      <c r="F20" s="51"/>
      <c r="G20" s="52">
        <v>0.01</v>
      </c>
      <c r="H20" s="52">
        <v>1707</v>
      </c>
      <c r="I20" s="83">
        <v>14.5</v>
      </c>
      <c r="J20" s="55">
        <f t="shared" si="11"/>
        <v>-99.93333333333334</v>
      </c>
      <c r="K20" s="56">
        <f t="shared" si="7"/>
        <v>-99.94117647058823</v>
      </c>
      <c r="L20" s="55">
        <f t="shared" si="12"/>
        <v>-99.99941417691858</v>
      </c>
      <c r="M20" s="57">
        <f t="shared" si="8"/>
        <v>-99.93103448275862</v>
      </c>
      <c r="N20" s="58">
        <f t="shared" si="9"/>
        <v>1000</v>
      </c>
      <c r="O20" s="59">
        <f t="shared" si="13"/>
        <v>113800</v>
      </c>
      <c r="P20" s="60">
        <f t="shared" si="10"/>
        <v>852.9411764705882</v>
      </c>
    </row>
    <row r="21" spans="1:16" ht="12.75">
      <c r="A21" s="61" t="s">
        <v>30</v>
      </c>
      <c r="B21" s="47">
        <v>6</v>
      </c>
      <c r="C21" s="48">
        <v>3300</v>
      </c>
      <c r="D21" s="48">
        <v>3969</v>
      </c>
      <c r="E21" s="68">
        <v>2813</v>
      </c>
      <c r="F21" s="51">
        <v>6</v>
      </c>
      <c r="G21" s="52">
        <v>3960</v>
      </c>
      <c r="H21" s="52">
        <v>6089</v>
      </c>
      <c r="I21" s="83">
        <v>4896.75</v>
      </c>
      <c r="J21" s="55">
        <f t="shared" si="11"/>
        <v>-16.855631141345427</v>
      </c>
      <c r="K21" s="56">
        <f t="shared" si="7"/>
        <v>17.312477781727694</v>
      </c>
      <c r="L21" s="55">
        <f t="shared" si="12"/>
        <v>-34.964690425357205</v>
      </c>
      <c r="M21" s="57">
        <f t="shared" si="8"/>
        <v>-19.13003522744677</v>
      </c>
      <c r="N21" s="58">
        <f t="shared" si="9"/>
        <v>1200</v>
      </c>
      <c r="O21" s="59">
        <f t="shared" si="13"/>
        <v>1534.1395817586294</v>
      </c>
      <c r="P21" s="60">
        <f t="shared" si="10"/>
        <v>1740.7571987202275</v>
      </c>
    </row>
    <row r="22" spans="1:16" ht="12.75">
      <c r="A22" s="61" t="s">
        <v>31</v>
      </c>
      <c r="B22" s="47">
        <v>6</v>
      </c>
      <c r="C22" s="48">
        <v>1500</v>
      </c>
      <c r="D22" s="48">
        <v>1498</v>
      </c>
      <c r="E22" s="68">
        <v>1027.5</v>
      </c>
      <c r="F22" s="51">
        <v>6</v>
      </c>
      <c r="G22" s="52">
        <v>1800</v>
      </c>
      <c r="H22" s="52">
        <v>1277</v>
      </c>
      <c r="I22" s="83">
        <v>1021.75</v>
      </c>
      <c r="J22" s="55">
        <f t="shared" si="11"/>
        <v>0.13351134846462287</v>
      </c>
      <c r="K22" s="56">
        <f t="shared" si="7"/>
        <v>45.98540145985402</v>
      </c>
      <c r="L22" s="55">
        <f t="shared" si="12"/>
        <v>40.95536413469068</v>
      </c>
      <c r="M22" s="57">
        <f t="shared" si="8"/>
        <v>76.16833863469537</v>
      </c>
      <c r="N22" s="58">
        <f t="shared" si="9"/>
        <v>1200</v>
      </c>
      <c r="O22" s="59">
        <f t="shared" si="13"/>
        <v>852.4699599465955</v>
      </c>
      <c r="P22" s="60">
        <f t="shared" si="10"/>
        <v>994.403892944039</v>
      </c>
    </row>
    <row r="23" spans="1:16" ht="12.75">
      <c r="A23" s="61" t="s">
        <v>32</v>
      </c>
      <c r="B23" s="47">
        <v>6</v>
      </c>
      <c r="C23" s="48">
        <v>2340</v>
      </c>
      <c r="D23" s="48">
        <v>2304</v>
      </c>
      <c r="E23" s="68">
        <v>1530.75</v>
      </c>
      <c r="F23" s="51">
        <v>6</v>
      </c>
      <c r="G23" s="52">
        <v>2574</v>
      </c>
      <c r="H23" s="52">
        <v>2475</v>
      </c>
      <c r="I23" s="83">
        <v>1634.5</v>
      </c>
      <c r="J23" s="55">
        <f t="shared" si="11"/>
        <v>1.5625</v>
      </c>
      <c r="K23" s="56">
        <f t="shared" si="7"/>
        <v>52.86624203821657</v>
      </c>
      <c r="L23" s="55">
        <f t="shared" si="12"/>
        <v>4</v>
      </c>
      <c r="M23" s="57">
        <f t="shared" si="8"/>
        <v>57.47935148363413</v>
      </c>
      <c r="N23" s="58">
        <f t="shared" si="9"/>
        <v>1100</v>
      </c>
      <c r="O23" s="59">
        <f t="shared" si="13"/>
        <v>1074.21875</v>
      </c>
      <c r="P23" s="60">
        <f t="shared" si="10"/>
        <v>1067.777233382329</v>
      </c>
    </row>
    <row r="24" spans="1:16" ht="12.75">
      <c r="A24" s="61" t="s">
        <v>33</v>
      </c>
      <c r="B24" s="47">
        <v>6</v>
      </c>
      <c r="C24" s="48">
        <v>125</v>
      </c>
      <c r="D24" s="48">
        <v>181</v>
      </c>
      <c r="E24" s="68">
        <v>88.75</v>
      </c>
      <c r="F24" s="51">
        <v>6</v>
      </c>
      <c r="G24" s="52">
        <v>144</v>
      </c>
      <c r="H24" s="52">
        <v>203</v>
      </c>
      <c r="I24" s="83">
        <v>99.25</v>
      </c>
      <c r="J24" s="55">
        <f t="shared" si="11"/>
        <v>-30.939226519337012</v>
      </c>
      <c r="K24" s="56">
        <f t="shared" si="7"/>
        <v>40.8450704225352</v>
      </c>
      <c r="L24" s="55">
        <f t="shared" si="12"/>
        <v>-29.06403940886699</v>
      </c>
      <c r="M24" s="57">
        <f t="shared" si="8"/>
        <v>45.088161209068005</v>
      </c>
      <c r="N24" s="58">
        <f t="shared" si="9"/>
        <v>1152</v>
      </c>
      <c r="O24" s="59">
        <f t="shared" si="13"/>
        <v>1121.5469613259668</v>
      </c>
      <c r="P24" s="60">
        <f t="shared" si="10"/>
        <v>1118.3098591549297</v>
      </c>
    </row>
    <row r="25" spans="1:16" ht="12.75">
      <c r="A25" s="61" t="s">
        <v>34</v>
      </c>
      <c r="B25" s="47"/>
      <c r="C25" s="48">
        <v>0.01</v>
      </c>
      <c r="D25" s="48">
        <v>7</v>
      </c>
      <c r="E25" s="68">
        <v>0.01</v>
      </c>
      <c r="F25" s="51"/>
      <c r="G25" s="52">
        <v>0.01</v>
      </c>
      <c r="H25" s="52">
        <v>7</v>
      </c>
      <c r="I25" s="83">
        <v>0.01</v>
      </c>
      <c r="J25" s="55">
        <f t="shared" si="11"/>
        <v>-99.85714285714286</v>
      </c>
      <c r="K25" s="56">
        <f t="shared" si="7"/>
        <v>0</v>
      </c>
      <c r="L25" s="55">
        <f t="shared" si="12"/>
        <v>-99.85714285714286</v>
      </c>
      <c r="M25" s="57">
        <f t="shared" si="8"/>
        <v>0</v>
      </c>
      <c r="N25" s="58">
        <f t="shared" si="9"/>
        <v>1000</v>
      </c>
      <c r="O25" s="59">
        <f t="shared" si="13"/>
        <v>1000</v>
      </c>
      <c r="P25" s="60">
        <f t="shared" si="10"/>
        <v>1000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 t="s">
        <v>151</v>
      </c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IF(OR(C28=0,C29=0,C30=0,C31=0),"",SUM(C28:C31))</f>
        <v>1280</v>
      </c>
      <c r="D27" s="49">
        <f>IF(OR(D28=0,D29=0,D30=0,D31=0),"",SUM(D28:D31))</f>
        <v>1268</v>
      </c>
      <c r="E27" s="50">
        <v>1603.5</v>
      </c>
      <c r="F27" s="51"/>
      <c r="G27" s="52">
        <f>IF(OR(G28=0,G29=0,G30=0,G31=0),"",SUM(G28:G31))</f>
      </c>
      <c r="H27" s="53">
        <f>IF(OR(H28=0,H29=0,H30=0,H31=0),"",SUM(H28:H31))</f>
        <v>32374</v>
      </c>
      <c r="I27" s="84">
        <v>40840.25</v>
      </c>
      <c r="J27" s="55">
        <f>IF(OR(D27=0,C27=0),"",C27/D27*100-100)</f>
        <v>0.9463722397476317</v>
      </c>
      <c r="K27" s="56">
        <f>IF(OR(E27=0,C27=0),"",C27/E27*100-100)</f>
        <v>-20.174618023074515</v>
      </c>
      <c r="L27" s="55"/>
      <c r="M27" s="55"/>
      <c r="N27" s="58"/>
      <c r="O27" s="59">
        <f aca="true" t="shared" si="14" ref="N27:P31">(H27/D27)*1000</f>
        <v>25531.545741324924</v>
      </c>
      <c r="P27" s="60">
        <f t="shared" si="14"/>
        <v>25469.44184596196</v>
      </c>
    </row>
    <row r="28" spans="1:16" ht="12.75">
      <c r="A28" s="61" t="s">
        <v>37</v>
      </c>
      <c r="B28" s="47">
        <v>4</v>
      </c>
      <c r="C28" s="48">
        <v>350</v>
      </c>
      <c r="D28" s="48">
        <v>370</v>
      </c>
      <c r="E28" s="68">
        <v>413.25</v>
      </c>
      <c r="F28" s="51">
        <v>4</v>
      </c>
      <c r="G28" s="52">
        <v>9450</v>
      </c>
      <c r="H28" s="52">
        <v>9916</v>
      </c>
      <c r="I28" s="83">
        <v>10943.25</v>
      </c>
      <c r="J28" s="55">
        <f>IF(OR(D28=0,C28=0),"",C28/D28*100-100)</f>
        <v>-5.4054054054054035</v>
      </c>
      <c r="K28" s="56">
        <f>IF(OR(E28=0,C28=0),"",C28/E28*100-100)</f>
        <v>-15.305505142165757</v>
      </c>
      <c r="L28" s="55">
        <f>IF(OR(H28=0,G28=0),"",G28/H28*100-100)</f>
        <v>-4.699475594997978</v>
      </c>
      <c r="M28" s="57">
        <f>IF(OR(I28=0,G28=0),"",G28/I28*100-100)</f>
        <v>-13.645397847988477</v>
      </c>
      <c r="N28" s="58">
        <f t="shared" si="14"/>
        <v>27000</v>
      </c>
      <c r="O28" s="59">
        <f t="shared" si="14"/>
        <v>26800</v>
      </c>
      <c r="P28" s="60">
        <f t="shared" si="14"/>
        <v>26480.943738656984</v>
      </c>
    </row>
    <row r="29" spans="1:16" ht="12.75">
      <c r="A29" s="61" t="s">
        <v>38</v>
      </c>
      <c r="B29" s="47">
        <v>6</v>
      </c>
      <c r="C29" s="48">
        <v>270</v>
      </c>
      <c r="D29" s="48">
        <v>414</v>
      </c>
      <c r="E29" s="68">
        <v>427.25</v>
      </c>
      <c r="F29" s="51">
        <v>6</v>
      </c>
      <c r="G29" s="52">
        <v>7560</v>
      </c>
      <c r="H29" s="52">
        <v>10980</v>
      </c>
      <c r="I29" s="83">
        <v>11422.5</v>
      </c>
      <c r="J29" s="55">
        <f>IF(OR(D29=0,C29=0),"",C29/D29*100-100)</f>
        <v>-34.78260869565217</v>
      </c>
      <c r="K29" s="56">
        <f>IF(OR(E29=0,C29=0),"",C29/E29*100-100)</f>
        <v>-36.80514921006437</v>
      </c>
      <c r="L29" s="55">
        <f>IF(OR(H29=0,G29=0),"",G29/H29*100-100)</f>
        <v>-31.14754098360656</v>
      </c>
      <c r="M29" s="57">
        <f>IF(OR(I29=0,G29=0),"",G29/I29*100-100)</f>
        <v>-33.81483913328957</v>
      </c>
      <c r="N29" s="58">
        <f t="shared" si="14"/>
        <v>28000</v>
      </c>
      <c r="O29" s="59">
        <f t="shared" si="14"/>
        <v>26521.73913043478</v>
      </c>
      <c r="P29" s="60">
        <f t="shared" si="14"/>
        <v>26734.932709186658</v>
      </c>
    </row>
    <row r="30" spans="1:16" ht="12.75">
      <c r="A30" s="61" t="s">
        <v>39</v>
      </c>
      <c r="B30" s="47">
        <v>6</v>
      </c>
      <c r="C30" s="48">
        <v>415</v>
      </c>
      <c r="D30" s="48">
        <v>239</v>
      </c>
      <c r="E30" s="68">
        <v>441</v>
      </c>
      <c r="F30" s="51">
        <v>7</v>
      </c>
      <c r="G30" s="52">
        <v>12000</v>
      </c>
      <c r="H30" s="52">
        <v>5982</v>
      </c>
      <c r="I30" s="83">
        <v>12353.5</v>
      </c>
      <c r="J30" s="55">
        <f>IF(OR(D30=0,C30=0),"",C30/D30*100-100)</f>
        <v>73.64016736401672</v>
      </c>
      <c r="K30" s="56">
        <f>IF(OR(E30=0,C30=0),"",C30/E30*100-100)</f>
        <v>-5.895691609977334</v>
      </c>
      <c r="L30" s="55">
        <f>IF(OR(H30=0,G30=0),"",G30/H30*100-100)</f>
        <v>100.60180541624874</v>
      </c>
      <c r="M30" s="57">
        <f>IF(OR(I30=0,G30=0),"",G30/I30*100-100)</f>
        <v>-2.861537216173545</v>
      </c>
      <c r="N30" s="58">
        <f t="shared" si="14"/>
        <v>28915.66265060241</v>
      </c>
      <c r="O30" s="59">
        <f t="shared" si="14"/>
        <v>25029.28870292887</v>
      </c>
      <c r="P30" s="60">
        <f t="shared" si="14"/>
        <v>28012.471655328798</v>
      </c>
    </row>
    <row r="31" spans="1:16" ht="12.75">
      <c r="A31" s="61" t="s">
        <v>40</v>
      </c>
      <c r="B31" s="47">
        <v>7</v>
      </c>
      <c r="C31" s="48">
        <v>245</v>
      </c>
      <c r="D31" s="48">
        <v>245</v>
      </c>
      <c r="E31" s="68">
        <v>322</v>
      </c>
      <c r="F31" s="51"/>
      <c r="G31" s="52"/>
      <c r="H31" s="52">
        <v>5496</v>
      </c>
      <c r="I31" s="83">
        <v>6121</v>
      </c>
      <c r="J31" s="55">
        <f>IF(OR(D31=0,C31=0),"",C31/D31*100-100)</f>
        <v>0</v>
      </c>
      <c r="K31" s="56">
        <f>IF(OR(E31=0,C31=0),"",C31/E31*100-100)</f>
        <v>-23.91304347826086</v>
      </c>
      <c r="L31" s="55">
        <f>IF(OR(H31=0,G31=0),"",G31/H31*100-100)</f>
      </c>
      <c r="M31" s="57">
        <f>IF(OR(I31=0,G31=0),"",G31/I31*100-100)</f>
      </c>
      <c r="N31" s="58">
        <f t="shared" si="14"/>
        <v>0</v>
      </c>
      <c r="O31" s="59">
        <f t="shared" si="14"/>
        <v>22432.65306122449</v>
      </c>
      <c r="P31" s="60">
        <f t="shared" si="14"/>
        <v>19009.316770186335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/>
      <c r="C33" s="48">
        <v>0.01</v>
      </c>
      <c r="D33" s="48">
        <v>0.01</v>
      </c>
      <c r="E33" s="68">
        <v>22.0025</v>
      </c>
      <c r="F33" s="51"/>
      <c r="G33" s="52">
        <v>0.01</v>
      </c>
      <c r="H33" s="52">
        <v>0.01</v>
      </c>
      <c r="I33" s="83">
        <v>1658.2525</v>
      </c>
      <c r="J33" s="55">
        <f aca="true" t="shared" si="15" ref="J33:J39">IF(OR(D33=0,C33=0),"",C33/D33*100-100)</f>
        <v>0</v>
      </c>
      <c r="K33" s="56"/>
      <c r="L33" s="55">
        <f aca="true" t="shared" si="16" ref="L33:L39">IF(OR(H33=0,G33=0),"",G33/H33*100-100)</f>
        <v>0</v>
      </c>
      <c r="M33" s="57"/>
      <c r="N33" s="58">
        <f aca="true" t="shared" si="17" ref="N33:N39">(G33/C33)*1000</f>
        <v>1000</v>
      </c>
      <c r="O33" s="59">
        <f aca="true" t="shared" si="18" ref="O33:O39">(H33/D33)*1000</f>
        <v>1000</v>
      </c>
      <c r="P33" s="60">
        <f aca="true" t="shared" si="19" ref="P33:P39">(I33/E33)*1000</f>
        <v>75366.54925576638</v>
      </c>
    </row>
    <row r="34" spans="1:16" ht="12.75">
      <c r="A34" s="61" t="s">
        <v>43</v>
      </c>
      <c r="B34" s="47"/>
      <c r="C34" s="48">
        <v>0.01</v>
      </c>
      <c r="D34" s="48">
        <v>0.01</v>
      </c>
      <c r="E34" s="68">
        <v>0.01</v>
      </c>
      <c r="F34" s="51"/>
      <c r="G34" s="52"/>
      <c r="H34" s="52">
        <v>0.01</v>
      </c>
      <c r="I34" s="83">
        <v>0.01</v>
      </c>
      <c r="J34" s="55">
        <f t="shared" si="15"/>
        <v>0</v>
      </c>
      <c r="K34" s="56">
        <f aca="true" t="shared" si="20" ref="K34:K39">IF(OR(E34=0,C34=0),"",C34/E34*100-100)</f>
        <v>0</v>
      </c>
      <c r="L34" s="55">
        <f t="shared" si="16"/>
      </c>
      <c r="M34" s="57">
        <f aca="true" t="shared" si="21" ref="M34:M39">IF(OR(I34=0,G34=0),"",G34/I34*100-100)</f>
      </c>
      <c r="N34" s="58">
        <f t="shared" si="17"/>
        <v>0</v>
      </c>
      <c r="O34" s="59">
        <f t="shared" si="18"/>
        <v>1000</v>
      </c>
      <c r="P34" s="60">
        <f t="shared" si="19"/>
        <v>1000</v>
      </c>
    </row>
    <row r="35" spans="1:16" ht="12.75">
      <c r="A35" s="61" t="s">
        <v>44</v>
      </c>
      <c r="B35" s="47">
        <v>6</v>
      </c>
      <c r="C35" s="48">
        <v>2750</v>
      </c>
      <c r="D35" s="48">
        <v>2789</v>
      </c>
      <c r="E35" s="68">
        <v>4959.5</v>
      </c>
      <c r="F35" s="51">
        <v>7</v>
      </c>
      <c r="G35" s="52">
        <v>2612</v>
      </c>
      <c r="H35" s="52">
        <v>3130</v>
      </c>
      <c r="I35" s="83">
        <v>5273.5</v>
      </c>
      <c r="J35" s="55">
        <f t="shared" si="15"/>
        <v>-1.398350663320187</v>
      </c>
      <c r="K35" s="56">
        <f t="shared" si="20"/>
        <v>-44.55086198205465</v>
      </c>
      <c r="L35" s="55">
        <f t="shared" si="16"/>
        <v>-16.549520766773156</v>
      </c>
      <c r="M35" s="57">
        <f t="shared" si="21"/>
        <v>-50.46932777093012</v>
      </c>
      <c r="N35" s="58">
        <f t="shared" si="17"/>
        <v>949.8181818181818</v>
      </c>
      <c r="O35" s="59">
        <f t="shared" si="18"/>
        <v>1122.266045177483</v>
      </c>
      <c r="P35" s="60">
        <f t="shared" si="19"/>
        <v>1063.3128339550358</v>
      </c>
    </row>
    <row r="36" spans="1:16" ht="12.75">
      <c r="A36" s="61" t="s">
        <v>45</v>
      </c>
      <c r="B36" s="47"/>
      <c r="C36" s="48">
        <v>0.01</v>
      </c>
      <c r="D36" s="48">
        <v>0.01</v>
      </c>
      <c r="E36" s="68">
        <v>0.01</v>
      </c>
      <c r="F36" s="51"/>
      <c r="G36" s="52">
        <v>0.01</v>
      </c>
      <c r="H36" s="52">
        <v>0.01</v>
      </c>
      <c r="I36" s="83">
        <v>0.01</v>
      </c>
      <c r="J36" s="55">
        <f t="shared" si="15"/>
        <v>0</v>
      </c>
      <c r="K36" s="56">
        <f t="shared" si="20"/>
        <v>0</v>
      </c>
      <c r="L36" s="55">
        <f t="shared" si="16"/>
        <v>0</v>
      </c>
      <c r="M36" s="57">
        <f t="shared" si="21"/>
        <v>0</v>
      </c>
      <c r="N36" s="58">
        <f t="shared" si="17"/>
        <v>1000</v>
      </c>
      <c r="O36" s="59">
        <f t="shared" si="18"/>
        <v>1000</v>
      </c>
      <c r="P36" s="60">
        <f t="shared" si="19"/>
        <v>1000</v>
      </c>
    </row>
    <row r="37" spans="1:16" ht="12.75">
      <c r="A37" s="61" t="s">
        <v>46</v>
      </c>
      <c r="B37" s="47">
        <v>6</v>
      </c>
      <c r="C37" s="48">
        <v>425</v>
      </c>
      <c r="D37" s="48">
        <v>261</v>
      </c>
      <c r="E37" s="68">
        <v>225.25</v>
      </c>
      <c r="F37" s="51"/>
      <c r="G37" s="52"/>
      <c r="H37" s="52">
        <v>178</v>
      </c>
      <c r="I37" s="83">
        <v>149.25</v>
      </c>
      <c r="J37" s="55">
        <f t="shared" si="15"/>
        <v>62.83524904214559</v>
      </c>
      <c r="K37" s="56">
        <f t="shared" si="20"/>
        <v>88.67924528301887</v>
      </c>
      <c r="L37" s="55">
        <f t="shared" si="16"/>
      </c>
      <c r="M37" s="57">
        <f t="shared" si="21"/>
      </c>
      <c r="N37" s="58">
        <f t="shared" si="17"/>
        <v>0</v>
      </c>
      <c r="O37" s="59">
        <f t="shared" si="18"/>
        <v>681.9923371647509</v>
      </c>
      <c r="P37" s="60">
        <f t="shared" si="19"/>
        <v>662.597114317425</v>
      </c>
    </row>
    <row r="38" spans="1:16" ht="12.75">
      <c r="A38" s="61" t="s">
        <v>47</v>
      </c>
      <c r="B38" s="47">
        <v>7</v>
      </c>
      <c r="C38" s="48">
        <v>250</v>
      </c>
      <c r="D38" s="48">
        <v>245</v>
      </c>
      <c r="E38" s="68">
        <v>51.505</v>
      </c>
      <c r="F38" s="51">
        <v>7</v>
      </c>
      <c r="G38" s="52">
        <v>350</v>
      </c>
      <c r="H38" s="52">
        <v>221</v>
      </c>
      <c r="I38" s="83">
        <v>82.755</v>
      </c>
      <c r="J38" s="55">
        <f t="shared" si="15"/>
        <v>2.040816326530617</v>
      </c>
      <c r="K38" s="56">
        <f t="shared" si="20"/>
        <v>385.38976798369083</v>
      </c>
      <c r="L38" s="55">
        <f t="shared" si="16"/>
        <v>58.371040723981906</v>
      </c>
      <c r="M38" s="57">
        <f t="shared" si="21"/>
        <v>322.93517008035775</v>
      </c>
      <c r="N38" s="58">
        <f t="shared" si="17"/>
        <v>1400</v>
      </c>
      <c r="O38" s="59">
        <f t="shared" si="18"/>
        <v>902.0408163265306</v>
      </c>
      <c r="P38" s="60">
        <f t="shared" si="19"/>
        <v>1606.7372099796135</v>
      </c>
    </row>
    <row r="39" spans="1:16" ht="12.75">
      <c r="A39" s="61" t="s">
        <v>48</v>
      </c>
      <c r="B39" s="47"/>
      <c r="C39" s="48">
        <v>0.01</v>
      </c>
      <c r="D39" s="48">
        <v>0.01</v>
      </c>
      <c r="E39" s="68">
        <v>0.01</v>
      </c>
      <c r="F39" s="51"/>
      <c r="G39" s="52"/>
      <c r="H39" s="52">
        <v>0.01</v>
      </c>
      <c r="I39" s="83">
        <v>0.01</v>
      </c>
      <c r="J39" s="55">
        <f t="shared" si="15"/>
        <v>0</v>
      </c>
      <c r="K39" s="56">
        <f t="shared" si="20"/>
        <v>0</v>
      </c>
      <c r="L39" s="55">
        <f t="shared" si="16"/>
      </c>
      <c r="M39" s="57">
        <f t="shared" si="21"/>
      </c>
      <c r="N39" s="58">
        <f t="shared" si="17"/>
        <v>0</v>
      </c>
      <c r="O39" s="59">
        <f t="shared" si="18"/>
        <v>1000</v>
      </c>
      <c r="P39" s="60">
        <f t="shared" si="19"/>
        <v>1000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5</v>
      </c>
      <c r="C41" s="48">
        <v>45</v>
      </c>
      <c r="D41" s="48">
        <v>46</v>
      </c>
      <c r="E41" s="68">
        <v>134.75</v>
      </c>
      <c r="F41" s="51">
        <v>7</v>
      </c>
      <c r="G41" s="52">
        <v>1467</v>
      </c>
      <c r="H41" s="52">
        <v>1257</v>
      </c>
      <c r="I41" s="83">
        <v>4866.75</v>
      </c>
      <c r="J41" s="55">
        <f>IF(OR(D41=0,C41=0),"",C41/D41*100-100)</f>
        <v>-2.173913043478265</v>
      </c>
      <c r="K41" s="56">
        <f>IF(OR(E41=0,C41=0),"",C41/E41*100-100)</f>
        <v>-66.60482374768088</v>
      </c>
      <c r="L41" s="55">
        <f>IF(OR(H41=0,G41=0),"",G41/H41*100-100)</f>
        <v>16.706443914081134</v>
      </c>
      <c r="M41" s="57">
        <f>IF(OR(I41=0,G41=0),"",G41/I41*100-100)</f>
        <v>-69.85668053629219</v>
      </c>
      <c r="N41" s="58">
        <f aca="true" t="shared" si="22" ref="N41:P43">(G41/C41)*1000</f>
        <v>32600</v>
      </c>
      <c r="O41" s="59">
        <f t="shared" si="22"/>
        <v>27326.08695652174</v>
      </c>
      <c r="P41" s="60">
        <f t="shared" si="22"/>
        <v>36116.88311688312</v>
      </c>
    </row>
    <row r="42" spans="1:16" ht="12.75">
      <c r="A42" s="61" t="s">
        <v>51</v>
      </c>
      <c r="B42" s="47">
        <v>3</v>
      </c>
      <c r="C42" s="48">
        <v>430</v>
      </c>
      <c r="D42" s="48">
        <v>432</v>
      </c>
      <c r="E42" s="68">
        <v>421.25</v>
      </c>
      <c r="F42" s="51">
        <v>5</v>
      </c>
      <c r="G42" s="52">
        <v>11524</v>
      </c>
      <c r="H42" s="52">
        <v>11540</v>
      </c>
      <c r="I42" s="83">
        <v>12700.5</v>
      </c>
      <c r="J42" s="55">
        <f>IF(OR(D42=0,C42=0),"",C42/D42*100-100)</f>
        <v>-0.4629629629629619</v>
      </c>
      <c r="K42" s="56">
        <f>IF(OR(E42=0,C42=0),"",C42/E42*100-100)</f>
        <v>2.0771513353115694</v>
      </c>
      <c r="L42" s="55">
        <f>IF(OR(H42=0,G42=0),"",G42/H42*100-100)</f>
        <v>-0.13864818024264025</v>
      </c>
      <c r="M42" s="57">
        <f>IF(OR(I42=0,G42=0),"",G42/I42*100-100)</f>
        <v>-9.26341482618794</v>
      </c>
      <c r="N42" s="58">
        <f t="shared" si="22"/>
        <v>26800</v>
      </c>
      <c r="O42" s="59">
        <f t="shared" si="22"/>
        <v>26712.962962962964</v>
      </c>
      <c r="P42" s="60">
        <f t="shared" si="22"/>
        <v>30149.554896142432</v>
      </c>
    </row>
    <row r="43" spans="1:16" ht="12.75">
      <c r="A43" s="61" t="s">
        <v>52</v>
      </c>
      <c r="B43" s="47">
        <v>5</v>
      </c>
      <c r="C43" s="48">
        <v>760</v>
      </c>
      <c r="D43" s="48">
        <v>759</v>
      </c>
      <c r="E43" s="68">
        <v>1500.25</v>
      </c>
      <c r="F43" s="51">
        <v>5</v>
      </c>
      <c r="G43" s="52">
        <v>5510</v>
      </c>
      <c r="H43" s="52">
        <v>4059</v>
      </c>
      <c r="I43" s="83">
        <v>11741.5</v>
      </c>
      <c r="J43" s="55">
        <f>IF(OR(D43=0,C43=0),"",C43/D43*100-100)</f>
        <v>0.13175230566535845</v>
      </c>
      <c r="K43" s="56">
        <f>IF(OR(E43=0,C43=0),"",C43/E43*100-100)</f>
        <v>-49.3417763706049</v>
      </c>
      <c r="L43" s="55">
        <f>IF(OR(H43=0,G43=0),"",G43/H43*100-100)</f>
        <v>35.747721113574784</v>
      </c>
      <c r="M43" s="57">
        <f>IF(OR(I43=0,G43=0),"",G43/I43*100-100)</f>
        <v>-53.072435378784654</v>
      </c>
      <c r="N43" s="58">
        <f t="shared" si="22"/>
        <v>7250</v>
      </c>
      <c r="O43" s="59">
        <f t="shared" si="22"/>
        <v>5347.826086956521</v>
      </c>
      <c r="P43" s="60">
        <f t="shared" si="22"/>
        <v>7826.362272954508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119</v>
      </c>
      <c r="E45" s="68">
        <v>158.75</v>
      </c>
      <c r="F45" s="51"/>
      <c r="G45" s="52"/>
      <c r="H45" s="52">
        <v>4760</v>
      </c>
      <c r="I45" s="83">
        <v>6350</v>
      </c>
      <c r="J45" s="55">
        <f aca="true" t="shared" si="23" ref="J45:J91">IF(OR(D45=0,C45=0),"",C45/D45*100-100)</f>
      </c>
      <c r="K45" s="56">
        <f aca="true" t="shared" si="24" ref="K45:K57">IF(OR(E45=0,C45=0),"",C45/E45*100-100)</f>
      </c>
      <c r="L45" s="55">
        <f aca="true" t="shared" si="25" ref="L45:L91">IF(OR(H45=0,G45=0),"",G45/H45*100-100)</f>
      </c>
      <c r="M45" s="57">
        <f aca="true" t="shared" si="26" ref="M45:M57">IF(OR(I45=0,G45=0),"",G45/I45*100-100)</f>
      </c>
      <c r="N45" s="58"/>
      <c r="O45" s="59">
        <f>(H45/D45)*1000</f>
        <v>40000</v>
      </c>
      <c r="P45" s="60">
        <f>(I45/E45)*1000</f>
        <v>40000</v>
      </c>
    </row>
    <row r="46" spans="1:16" ht="12.75">
      <c r="A46" s="61" t="s">
        <v>55</v>
      </c>
      <c r="B46" s="47"/>
      <c r="C46" s="48">
        <v>0.01</v>
      </c>
      <c r="D46" s="48">
        <v>0.01</v>
      </c>
      <c r="E46" s="68">
        <v>0.01</v>
      </c>
      <c r="F46" s="51"/>
      <c r="G46" s="52"/>
      <c r="H46" s="52">
        <v>0.01</v>
      </c>
      <c r="I46" s="83">
        <v>0.01</v>
      </c>
      <c r="J46" s="55">
        <f t="shared" si="23"/>
        <v>0</v>
      </c>
      <c r="K46" s="56">
        <f t="shared" si="24"/>
        <v>0</v>
      </c>
      <c r="L46" s="55">
        <f t="shared" si="25"/>
      </c>
      <c r="M46" s="57">
        <f t="shared" si="26"/>
      </c>
      <c r="N46" s="58"/>
      <c r="O46" s="59"/>
      <c r="P46" s="60"/>
    </row>
    <row r="47" spans="1:16" ht="12.75">
      <c r="A47" s="61" t="s">
        <v>56</v>
      </c>
      <c r="B47" s="47">
        <v>7</v>
      </c>
      <c r="C47" s="48">
        <v>700</v>
      </c>
      <c r="D47" s="48">
        <v>670</v>
      </c>
      <c r="E47" s="68">
        <v>375.25</v>
      </c>
      <c r="F47" s="51">
        <v>7</v>
      </c>
      <c r="G47" s="52">
        <v>4450</v>
      </c>
      <c r="H47" s="52">
        <v>2355</v>
      </c>
      <c r="I47" s="83">
        <v>2085.25</v>
      </c>
      <c r="J47" s="55">
        <f t="shared" si="23"/>
        <v>4.477611940298502</v>
      </c>
      <c r="K47" s="56">
        <f t="shared" si="24"/>
        <v>86.54230512991339</v>
      </c>
      <c r="L47" s="55">
        <f t="shared" si="25"/>
        <v>88.9596602972399</v>
      </c>
      <c r="M47" s="57">
        <f t="shared" si="26"/>
        <v>113.40366862486513</v>
      </c>
      <c r="N47" s="58">
        <f aca="true" t="shared" si="27" ref="N47:O49">(G47/C47)*1000</f>
        <v>6357.142857142857</v>
      </c>
      <c r="O47" s="59">
        <f t="shared" si="27"/>
        <v>3514.9253731343283</v>
      </c>
      <c r="P47" s="60">
        <f aca="true" t="shared" si="28" ref="P47:P57">(I47/E47)*1000</f>
        <v>5556.962025316456</v>
      </c>
    </row>
    <row r="48" spans="1:16" ht="12.75">
      <c r="A48" s="61" t="s">
        <v>57</v>
      </c>
      <c r="B48" s="47"/>
      <c r="C48" s="48"/>
      <c r="D48" s="48">
        <v>26</v>
      </c>
      <c r="E48" s="68">
        <v>24.75</v>
      </c>
      <c r="F48" s="51"/>
      <c r="G48" s="52"/>
      <c r="H48" s="52">
        <v>650</v>
      </c>
      <c r="I48" s="83">
        <v>563.25</v>
      </c>
      <c r="J48" s="55">
        <f t="shared" si="23"/>
      </c>
      <c r="K48" s="56">
        <f t="shared" si="24"/>
      </c>
      <c r="L48" s="55">
        <f t="shared" si="25"/>
      </c>
      <c r="M48" s="57">
        <f t="shared" si="26"/>
      </c>
      <c r="N48" s="58"/>
      <c r="O48" s="59">
        <f t="shared" si="27"/>
        <v>25000</v>
      </c>
      <c r="P48" s="60">
        <f t="shared" si="28"/>
        <v>22757.575757575756</v>
      </c>
    </row>
    <row r="49" spans="1:16" ht="12.75">
      <c r="A49" s="64" t="s">
        <v>58</v>
      </c>
      <c r="B49" s="47">
        <v>5</v>
      </c>
      <c r="C49" s="48">
        <v>230</v>
      </c>
      <c r="D49" s="48">
        <v>229</v>
      </c>
      <c r="E49" s="68">
        <v>341</v>
      </c>
      <c r="F49" s="51">
        <v>5</v>
      </c>
      <c r="G49" s="52">
        <v>5932</v>
      </c>
      <c r="H49" s="52">
        <v>5906</v>
      </c>
      <c r="I49" s="83">
        <v>9659</v>
      </c>
      <c r="J49" s="55">
        <f t="shared" si="23"/>
        <v>0.4366812227074206</v>
      </c>
      <c r="K49" s="56">
        <f t="shared" si="24"/>
        <v>-32.55131964809385</v>
      </c>
      <c r="L49" s="55">
        <f t="shared" si="25"/>
        <v>0.44023027429732053</v>
      </c>
      <c r="M49" s="57">
        <f t="shared" si="26"/>
        <v>-38.58577492494047</v>
      </c>
      <c r="N49" s="58">
        <f t="shared" si="27"/>
        <v>25791.304347826088</v>
      </c>
      <c r="O49" s="59">
        <f t="shared" si="27"/>
        <v>25790.393013100438</v>
      </c>
      <c r="P49" s="60">
        <f t="shared" si="28"/>
        <v>28325.513196480937</v>
      </c>
    </row>
    <row r="50" spans="1:16" ht="12.75">
      <c r="A50" s="64" t="s">
        <v>59</v>
      </c>
      <c r="B50" s="47">
        <v>6</v>
      </c>
      <c r="C50" s="48">
        <v>10</v>
      </c>
      <c r="D50" s="48">
        <v>10</v>
      </c>
      <c r="E50" s="68">
        <v>9.5</v>
      </c>
      <c r="F50" s="51"/>
      <c r="G50" s="52"/>
      <c r="H50" s="52">
        <v>250</v>
      </c>
      <c r="I50" s="83">
        <v>230.5</v>
      </c>
      <c r="J50" s="55">
        <f t="shared" si="23"/>
        <v>0</v>
      </c>
      <c r="K50" s="56">
        <f t="shared" si="24"/>
        <v>5.263157894736835</v>
      </c>
      <c r="L50" s="55">
        <f t="shared" si="25"/>
      </c>
      <c r="M50" s="57">
        <f t="shared" si="26"/>
      </c>
      <c r="N50" s="58"/>
      <c r="O50" s="59">
        <f>(H50/D50)*1000</f>
        <v>25000</v>
      </c>
      <c r="P50" s="60">
        <f t="shared" si="28"/>
        <v>24263.157894736843</v>
      </c>
    </row>
    <row r="51" spans="1:16" ht="12.75">
      <c r="A51" s="64" t="s">
        <v>60</v>
      </c>
      <c r="B51" s="47">
        <v>6</v>
      </c>
      <c r="C51" s="48">
        <v>18</v>
      </c>
      <c r="D51" s="48">
        <v>18</v>
      </c>
      <c r="E51" s="68">
        <v>18.25</v>
      </c>
      <c r="F51" s="51">
        <v>6</v>
      </c>
      <c r="G51" s="52">
        <v>342</v>
      </c>
      <c r="H51" s="52">
        <v>342</v>
      </c>
      <c r="I51" s="83">
        <v>363</v>
      </c>
      <c r="J51" s="55">
        <f t="shared" si="23"/>
        <v>0</v>
      </c>
      <c r="K51" s="56">
        <f t="shared" si="24"/>
        <v>-1.3698630136986338</v>
      </c>
      <c r="L51" s="55">
        <f t="shared" si="25"/>
        <v>0</v>
      </c>
      <c r="M51" s="57">
        <f t="shared" si="26"/>
        <v>-5.785123966942152</v>
      </c>
      <c r="N51" s="58">
        <f aca="true" t="shared" si="29" ref="N51:N57">(G51/C51)*1000</f>
        <v>19000</v>
      </c>
      <c r="O51" s="59">
        <f>(H51/D51)*1000</f>
        <v>19000</v>
      </c>
      <c r="P51" s="60">
        <f t="shared" si="28"/>
        <v>19890.41095890411</v>
      </c>
    </row>
    <row r="52" spans="1:16" ht="12.75">
      <c r="A52" s="64" t="s">
        <v>61</v>
      </c>
      <c r="B52" s="47"/>
      <c r="C52" s="48">
        <v>0.01</v>
      </c>
      <c r="D52" s="48">
        <v>4</v>
      </c>
      <c r="E52" s="68">
        <v>4</v>
      </c>
      <c r="F52" s="51"/>
      <c r="G52" s="52"/>
      <c r="H52" s="53">
        <v>0.01</v>
      </c>
      <c r="I52" s="86">
        <v>52</v>
      </c>
      <c r="J52" s="55">
        <f t="shared" si="23"/>
        <v>-99.75</v>
      </c>
      <c r="K52" s="56">
        <f t="shared" si="24"/>
        <v>-99.75</v>
      </c>
      <c r="L52" s="55">
        <f t="shared" si="25"/>
      </c>
      <c r="M52" s="57">
        <f t="shared" si="26"/>
      </c>
      <c r="N52" s="58">
        <f t="shared" si="29"/>
        <v>0</v>
      </c>
      <c r="O52" s="59"/>
      <c r="P52" s="60">
        <f t="shared" si="28"/>
        <v>13000</v>
      </c>
    </row>
    <row r="53" spans="1:16" ht="12.75">
      <c r="A53" s="61" t="s">
        <v>62</v>
      </c>
      <c r="B53" s="47">
        <v>5</v>
      </c>
      <c r="C53" s="48">
        <v>100</v>
      </c>
      <c r="D53" s="48">
        <v>105</v>
      </c>
      <c r="E53" s="68">
        <v>133.25</v>
      </c>
      <c r="F53" s="51">
        <v>6</v>
      </c>
      <c r="G53" s="52">
        <v>3900</v>
      </c>
      <c r="H53" s="53">
        <v>4100</v>
      </c>
      <c r="I53" s="86">
        <v>5214</v>
      </c>
      <c r="J53" s="55">
        <f t="shared" si="23"/>
        <v>-4.761904761904773</v>
      </c>
      <c r="K53" s="56">
        <f t="shared" si="24"/>
        <v>-24.953095684803003</v>
      </c>
      <c r="L53" s="55">
        <f t="shared" si="25"/>
        <v>-4.878048780487802</v>
      </c>
      <c r="M53" s="57">
        <f t="shared" si="26"/>
        <v>-25.20138089758342</v>
      </c>
      <c r="N53" s="58">
        <f t="shared" si="29"/>
        <v>39000</v>
      </c>
      <c r="O53" s="59">
        <f>(H53/D53)*1000</f>
        <v>39047.61904761905</v>
      </c>
      <c r="P53" s="60">
        <f t="shared" si="28"/>
        <v>39129.45590994372</v>
      </c>
    </row>
    <row r="54" spans="1:16" ht="12.75" customHeight="1">
      <c r="A54" s="61" t="s">
        <v>63</v>
      </c>
      <c r="B54" s="47">
        <v>5</v>
      </c>
      <c r="C54" s="48">
        <v>470</v>
      </c>
      <c r="D54" s="48">
        <v>471</v>
      </c>
      <c r="E54" s="68">
        <v>601.25</v>
      </c>
      <c r="F54" s="51">
        <v>6</v>
      </c>
      <c r="G54" s="52">
        <v>13700</v>
      </c>
      <c r="H54" s="53">
        <v>11785</v>
      </c>
      <c r="I54" s="83">
        <v>13378.25</v>
      </c>
      <c r="J54" s="55">
        <f t="shared" si="23"/>
        <v>-0.21231422505307762</v>
      </c>
      <c r="K54" s="56">
        <f t="shared" si="24"/>
        <v>-21.829521829521823</v>
      </c>
      <c r="L54" s="55">
        <f t="shared" si="25"/>
        <v>16.24946966482817</v>
      </c>
      <c r="M54" s="57">
        <f t="shared" si="26"/>
        <v>2.4050230785043</v>
      </c>
      <c r="N54" s="58">
        <f t="shared" si="29"/>
        <v>29148.936170212768</v>
      </c>
      <c r="O54" s="59">
        <f>(H54/D54)*1000</f>
        <v>25021.23142250531</v>
      </c>
      <c r="P54" s="60">
        <f t="shared" si="28"/>
        <v>22250.72765072765</v>
      </c>
    </row>
    <row r="55" spans="1:16" ht="12.75" customHeight="1">
      <c r="A55" s="61" t="s">
        <v>64</v>
      </c>
      <c r="B55" s="47">
        <v>5</v>
      </c>
      <c r="C55" s="48">
        <v>13</v>
      </c>
      <c r="D55" s="48">
        <v>13</v>
      </c>
      <c r="E55" s="68">
        <v>22.75</v>
      </c>
      <c r="F55" s="51"/>
      <c r="G55" s="52"/>
      <c r="H55" s="53">
        <v>455</v>
      </c>
      <c r="I55" s="83">
        <v>715.5</v>
      </c>
      <c r="J55" s="55">
        <f t="shared" si="23"/>
        <v>0</v>
      </c>
      <c r="K55" s="56">
        <f t="shared" si="24"/>
        <v>-42.85714285714286</v>
      </c>
      <c r="L55" s="55">
        <f t="shared" si="25"/>
      </c>
      <c r="M55" s="57">
        <f t="shared" si="26"/>
      </c>
      <c r="N55" s="58">
        <f t="shared" si="29"/>
        <v>0</v>
      </c>
      <c r="O55" s="59">
        <f>(H55/D55)*1000</f>
        <v>35000</v>
      </c>
      <c r="P55" s="60">
        <f t="shared" si="28"/>
        <v>31450.54945054945</v>
      </c>
    </row>
    <row r="56" spans="1:16" ht="12.75">
      <c r="A56" s="17" t="s">
        <v>65</v>
      </c>
      <c r="B56" s="47">
        <v>5</v>
      </c>
      <c r="C56" s="48">
        <f>IF(OR(C57=0,C58=0),"",SUM(C57:C58))</f>
        <v>182.01</v>
      </c>
      <c r="D56" s="49">
        <f>IF(OR(D57=0,D58=0),"",SUM(D57:D58))</f>
        <v>182.01</v>
      </c>
      <c r="E56" s="50">
        <v>187.51</v>
      </c>
      <c r="F56" s="51">
        <v>7</v>
      </c>
      <c r="G56" s="52">
        <f>IF(OR(G57=0,G58=0),"",SUM(G57:G58))</f>
        <v>9100.01</v>
      </c>
      <c r="H56" s="53">
        <f>IF(OR(H57=0,H58=0),"",SUM(H57:H58))</f>
        <v>9100.01</v>
      </c>
      <c r="I56" s="87">
        <v>11211.26</v>
      </c>
      <c r="J56" s="55">
        <f t="shared" si="23"/>
        <v>0</v>
      </c>
      <c r="K56" s="56">
        <f t="shared" si="24"/>
        <v>-2.933176897232144</v>
      </c>
      <c r="L56" s="55">
        <f t="shared" si="25"/>
        <v>0</v>
      </c>
      <c r="M56" s="57">
        <f t="shared" si="26"/>
        <v>-18.831514031429123</v>
      </c>
      <c r="N56" s="58">
        <f t="shared" si="29"/>
        <v>49997.30784022857</v>
      </c>
      <c r="O56" s="59">
        <f>(H56/D56)*1000</f>
        <v>49997.30784022857</v>
      </c>
      <c r="P56" s="60">
        <f t="shared" si="28"/>
        <v>59790.19785611435</v>
      </c>
    </row>
    <row r="57" spans="1:16" ht="12.75">
      <c r="A57" s="61" t="s">
        <v>66</v>
      </c>
      <c r="B57" s="47">
        <v>5</v>
      </c>
      <c r="C57" s="48">
        <v>182</v>
      </c>
      <c r="D57" s="48">
        <v>182</v>
      </c>
      <c r="E57" s="68">
        <v>187.5</v>
      </c>
      <c r="F57" s="51">
        <v>7</v>
      </c>
      <c r="G57" s="52">
        <v>9100</v>
      </c>
      <c r="H57" s="53">
        <v>9100</v>
      </c>
      <c r="I57" s="83">
        <v>11211.25</v>
      </c>
      <c r="J57" s="55">
        <f t="shared" si="23"/>
        <v>0</v>
      </c>
      <c r="K57" s="56">
        <f t="shared" si="24"/>
        <v>-2.933333333333337</v>
      </c>
      <c r="L57" s="55">
        <f t="shared" si="25"/>
        <v>0</v>
      </c>
      <c r="M57" s="57">
        <f t="shared" si="26"/>
        <v>-18.831530828408958</v>
      </c>
      <c r="N57" s="58">
        <f t="shared" si="29"/>
        <v>50000</v>
      </c>
      <c r="O57" s="59">
        <f>(H57/D57)*1000</f>
        <v>50000</v>
      </c>
      <c r="P57" s="60">
        <f t="shared" si="28"/>
        <v>59793.333333333336</v>
      </c>
    </row>
    <row r="58" spans="1:16" ht="12.75">
      <c r="A58" s="61" t="s">
        <v>67</v>
      </c>
      <c r="B58" s="47"/>
      <c r="C58" s="48">
        <v>0.01</v>
      </c>
      <c r="D58" s="48">
        <v>0.01</v>
      </c>
      <c r="E58" s="68">
        <v>0.01</v>
      </c>
      <c r="F58" s="51"/>
      <c r="G58" s="52">
        <v>0.01</v>
      </c>
      <c r="H58" s="53">
        <v>0.01</v>
      </c>
      <c r="I58" s="83">
        <v>0.01</v>
      </c>
      <c r="J58" s="55">
        <f t="shared" si="23"/>
        <v>0</v>
      </c>
      <c r="K58" s="56"/>
      <c r="L58" s="55">
        <f t="shared" si="25"/>
        <v>0</v>
      </c>
      <c r="M58" s="57"/>
      <c r="N58" s="58"/>
      <c r="O58" s="59"/>
      <c r="P58" s="60"/>
    </row>
    <row r="59" spans="1:16" ht="12.75">
      <c r="A59" s="17" t="s">
        <v>68</v>
      </c>
      <c r="B59" s="47">
        <v>3</v>
      </c>
      <c r="C59" s="48">
        <v>150</v>
      </c>
      <c r="D59" s="49">
        <f>IF(OR(D60=0,D61=0),"",SUM(D60:D61))</f>
        <v>145</v>
      </c>
      <c r="E59" s="50">
        <v>150.75</v>
      </c>
      <c r="F59" s="51">
        <v>6</v>
      </c>
      <c r="G59" s="88">
        <f>IF(OR(G60=0,G61=0),"",SUM(G60:G61))</f>
        <v>10770</v>
      </c>
      <c r="H59" s="89">
        <f>IF(OR(H60=0,H61=0),"",SUM(H60:H61))</f>
        <v>10410</v>
      </c>
      <c r="I59" s="90">
        <v>10194.5</v>
      </c>
      <c r="J59" s="55">
        <f t="shared" si="23"/>
        <v>3.448275862068968</v>
      </c>
      <c r="K59" s="56">
        <f aca="true" t="shared" si="30" ref="K59:K91">IF(OR(E59=0,C59=0),"",C59/E59*100-100)</f>
        <v>-0.4975124378109399</v>
      </c>
      <c r="L59" s="55">
        <f t="shared" si="25"/>
        <v>3.458213256484143</v>
      </c>
      <c r="M59" s="57">
        <f aca="true" t="shared" si="31" ref="M59:M91">IF(OR(I59=0,G59=0),"",G59/I59*100-100)</f>
        <v>5.6452008435921215</v>
      </c>
      <c r="N59" s="58">
        <f aca="true" t="shared" si="32" ref="N59:N86">(G59/C59)*1000</f>
        <v>71800</v>
      </c>
      <c r="O59" s="59">
        <f aca="true" t="shared" si="33" ref="O59:O69">(H59/D59)*1000</f>
        <v>71793.10344827586</v>
      </c>
      <c r="P59" s="60">
        <f aca="true" t="shared" si="34" ref="P59:P69">(I59/E59)*1000</f>
        <v>67625.20729684908</v>
      </c>
    </row>
    <row r="60" spans="1:16" ht="12.75">
      <c r="A60" s="61" t="s">
        <v>69</v>
      </c>
      <c r="B60" s="47">
        <v>3</v>
      </c>
      <c r="C60" s="48">
        <v>140</v>
      </c>
      <c r="D60" s="49">
        <v>137</v>
      </c>
      <c r="E60" s="62">
        <v>103.25</v>
      </c>
      <c r="F60" s="51">
        <v>6</v>
      </c>
      <c r="G60" s="52">
        <v>10138</v>
      </c>
      <c r="H60" s="53">
        <v>7690</v>
      </c>
      <c r="I60" s="83">
        <v>5548.5</v>
      </c>
      <c r="J60" s="55">
        <f t="shared" si="23"/>
        <v>2.189781021897815</v>
      </c>
      <c r="K60" s="56">
        <f t="shared" si="30"/>
        <v>35.59322033898303</v>
      </c>
      <c r="L60" s="55">
        <f t="shared" si="25"/>
        <v>31.833550065019523</v>
      </c>
      <c r="M60" s="57">
        <f t="shared" si="31"/>
        <v>82.71604938271605</v>
      </c>
      <c r="N60" s="58">
        <f t="shared" si="32"/>
        <v>72414.28571428571</v>
      </c>
      <c r="O60" s="59">
        <f t="shared" si="33"/>
        <v>56131.38686131387</v>
      </c>
      <c r="P60" s="60">
        <f t="shared" si="34"/>
        <v>53738.498789346246</v>
      </c>
    </row>
    <row r="61" spans="1:16" ht="12.75">
      <c r="A61" s="61" t="s">
        <v>70</v>
      </c>
      <c r="B61" s="47">
        <v>3</v>
      </c>
      <c r="C61" s="48">
        <v>10</v>
      </c>
      <c r="D61" s="49">
        <v>8</v>
      </c>
      <c r="E61" s="62">
        <v>47.5</v>
      </c>
      <c r="F61" s="51">
        <v>6</v>
      </c>
      <c r="G61" s="52">
        <v>632</v>
      </c>
      <c r="H61" s="53">
        <v>2720</v>
      </c>
      <c r="I61" s="83">
        <v>4646</v>
      </c>
      <c r="J61" s="55">
        <f t="shared" si="23"/>
        <v>25</v>
      </c>
      <c r="K61" s="56">
        <f t="shared" si="30"/>
        <v>-78.94736842105263</v>
      </c>
      <c r="L61" s="55">
        <f t="shared" si="25"/>
        <v>-76.76470588235294</v>
      </c>
      <c r="M61" s="57">
        <f t="shared" si="31"/>
        <v>-86.39690055962117</v>
      </c>
      <c r="N61" s="58">
        <f t="shared" si="32"/>
        <v>63200</v>
      </c>
      <c r="O61" s="59">
        <f t="shared" si="33"/>
        <v>340000</v>
      </c>
      <c r="P61" s="60">
        <f t="shared" si="34"/>
        <v>97810.52631578948</v>
      </c>
    </row>
    <row r="62" spans="1:16" ht="12.75">
      <c r="A62" s="61" t="s">
        <v>71</v>
      </c>
      <c r="B62" s="47">
        <v>6</v>
      </c>
      <c r="C62" s="48">
        <v>12</v>
      </c>
      <c r="D62" s="49">
        <v>12</v>
      </c>
      <c r="E62" s="62">
        <v>12.25</v>
      </c>
      <c r="F62" s="51">
        <v>6</v>
      </c>
      <c r="G62" s="52">
        <v>120</v>
      </c>
      <c r="H62" s="53">
        <v>120</v>
      </c>
      <c r="I62" s="83">
        <v>141.75</v>
      </c>
      <c r="J62" s="55">
        <f t="shared" si="23"/>
        <v>0</v>
      </c>
      <c r="K62" s="56">
        <f t="shared" si="30"/>
        <v>-2.040816326530617</v>
      </c>
      <c r="L62" s="55">
        <f t="shared" si="25"/>
        <v>0</v>
      </c>
      <c r="M62" s="57">
        <f t="shared" si="31"/>
        <v>-15.343915343915342</v>
      </c>
      <c r="N62" s="58">
        <f t="shared" si="32"/>
        <v>10000</v>
      </c>
      <c r="O62" s="59">
        <f t="shared" si="33"/>
        <v>10000</v>
      </c>
      <c r="P62" s="60">
        <f t="shared" si="34"/>
        <v>11571.42857142857</v>
      </c>
    </row>
    <row r="63" spans="1:16" ht="12.75">
      <c r="A63" s="17" t="s">
        <v>72</v>
      </c>
      <c r="B63" s="47">
        <v>4</v>
      </c>
      <c r="C63" s="48">
        <f>IF(OR(C64=0,C65=0),"",SUM(C64:C65))</f>
        <v>117</v>
      </c>
      <c r="D63" s="49">
        <f>IF(OR(D64=0,D65=0),"",SUM(D64:D65))</f>
        <v>117</v>
      </c>
      <c r="E63" s="50">
        <v>148</v>
      </c>
      <c r="F63" s="51">
        <v>6</v>
      </c>
      <c r="G63" s="52">
        <f>IF(OR(G64=0,G65=0),"",SUM(G64:G65))</f>
        <v>5750</v>
      </c>
      <c r="H63" s="53">
        <f>IF(OR(H64=0,H65=0),"",SUM(H64:H65))</f>
        <v>5750</v>
      </c>
      <c r="I63" s="87">
        <v>7354.2575</v>
      </c>
      <c r="J63" s="55">
        <f t="shared" si="23"/>
        <v>0</v>
      </c>
      <c r="K63" s="56">
        <f t="shared" si="30"/>
        <v>-20.945945945945937</v>
      </c>
      <c r="L63" s="55">
        <f t="shared" si="25"/>
        <v>0</v>
      </c>
      <c r="M63" s="57">
        <f t="shared" si="31"/>
        <v>-21.813996858282422</v>
      </c>
      <c r="N63" s="58">
        <f t="shared" si="32"/>
        <v>49145.29914529915</v>
      </c>
      <c r="O63" s="59">
        <f t="shared" si="33"/>
        <v>49145.29914529915</v>
      </c>
      <c r="P63" s="60">
        <f t="shared" si="34"/>
        <v>49690.92905405405</v>
      </c>
    </row>
    <row r="64" spans="1:16" ht="12.75">
      <c r="A64" s="61" t="s">
        <v>73</v>
      </c>
      <c r="B64" s="47">
        <v>4</v>
      </c>
      <c r="C64" s="48">
        <v>10</v>
      </c>
      <c r="D64" s="49">
        <v>5</v>
      </c>
      <c r="E64" s="62">
        <v>34.25</v>
      </c>
      <c r="F64" s="51">
        <v>6</v>
      </c>
      <c r="G64" s="52">
        <v>150</v>
      </c>
      <c r="H64" s="53">
        <v>150</v>
      </c>
      <c r="I64" s="83">
        <v>712.0074999999999</v>
      </c>
      <c r="J64" s="55">
        <f t="shared" si="23"/>
        <v>100</v>
      </c>
      <c r="K64" s="56">
        <f t="shared" si="30"/>
        <v>-70.80291970802921</v>
      </c>
      <c r="L64" s="55">
        <f t="shared" si="25"/>
        <v>0</v>
      </c>
      <c r="M64" s="57">
        <f t="shared" si="31"/>
        <v>-78.9328061853281</v>
      </c>
      <c r="N64" s="58">
        <f t="shared" si="32"/>
        <v>15000</v>
      </c>
      <c r="O64" s="59">
        <f t="shared" si="33"/>
        <v>30000</v>
      </c>
      <c r="P64" s="60">
        <f t="shared" si="34"/>
        <v>20788.5401459854</v>
      </c>
    </row>
    <row r="65" spans="1:16" ht="12.75">
      <c r="A65" s="61" t="s">
        <v>74</v>
      </c>
      <c r="B65" s="47">
        <v>4</v>
      </c>
      <c r="C65" s="48">
        <v>107</v>
      </c>
      <c r="D65" s="49">
        <v>112</v>
      </c>
      <c r="E65" s="62">
        <v>113.75</v>
      </c>
      <c r="F65" s="51">
        <v>6</v>
      </c>
      <c r="G65" s="52">
        <v>5600</v>
      </c>
      <c r="H65" s="53">
        <v>5600</v>
      </c>
      <c r="I65" s="83">
        <v>6642.25</v>
      </c>
      <c r="J65" s="55">
        <f t="shared" si="23"/>
        <v>-4.464285714285708</v>
      </c>
      <c r="K65" s="56">
        <f t="shared" si="30"/>
        <v>-5.934065934065941</v>
      </c>
      <c r="L65" s="55">
        <f t="shared" si="25"/>
        <v>0</v>
      </c>
      <c r="M65" s="57">
        <f t="shared" si="31"/>
        <v>-15.691219089916814</v>
      </c>
      <c r="N65" s="58">
        <f t="shared" si="32"/>
        <v>52336.448598130846</v>
      </c>
      <c r="O65" s="59">
        <f t="shared" si="33"/>
        <v>50000</v>
      </c>
      <c r="P65" s="60">
        <f t="shared" si="34"/>
        <v>58393.406593406595</v>
      </c>
    </row>
    <row r="66" spans="1:16" ht="12.75">
      <c r="A66" s="17" t="s">
        <v>75</v>
      </c>
      <c r="B66" s="47">
        <v>7</v>
      </c>
      <c r="C66" s="91">
        <f>IF(OR(C67=0,C68=0,C69=0),"",SUM(C67:C69))</f>
        <v>890</v>
      </c>
      <c r="D66" s="92">
        <f>IF(OR(D67=0,D68=0,D69=0),"",SUM(D67:D69))</f>
        <v>905</v>
      </c>
      <c r="E66" s="93">
        <v>1057.25</v>
      </c>
      <c r="F66" s="51"/>
      <c r="G66" s="94">
        <f>IF(OR(G67=0,G68=0,G69=0),"",SUM(G67:G69))</f>
      </c>
      <c r="H66" s="94">
        <f>IF(OR(H67=0,H68=0,H69=0),"",SUM(H67:H69))</f>
        <v>59726</v>
      </c>
      <c r="I66" s="95">
        <v>69259</v>
      </c>
      <c r="J66" s="55">
        <f t="shared" si="23"/>
        <v>-1.6574585635359114</v>
      </c>
      <c r="K66" s="56">
        <f t="shared" si="30"/>
        <v>-15.81934263419248</v>
      </c>
      <c r="L66" s="55"/>
      <c r="M66" s="57"/>
      <c r="N66" s="58"/>
      <c r="O66" s="59">
        <f t="shared" si="33"/>
        <v>65995.58011049725</v>
      </c>
      <c r="P66" s="60">
        <f t="shared" si="34"/>
        <v>65508.63088200521</v>
      </c>
    </row>
    <row r="67" spans="1:16" ht="12.75">
      <c r="A67" s="61" t="s">
        <v>76</v>
      </c>
      <c r="B67" s="96">
        <v>5</v>
      </c>
      <c r="C67" s="48">
        <v>370</v>
      </c>
      <c r="D67" s="49">
        <v>371</v>
      </c>
      <c r="E67" s="62">
        <v>428.5</v>
      </c>
      <c r="F67" s="51">
        <v>5</v>
      </c>
      <c r="G67" s="52">
        <v>25900</v>
      </c>
      <c r="H67" s="53">
        <v>24488</v>
      </c>
      <c r="I67" s="83">
        <v>28120.5</v>
      </c>
      <c r="J67" s="55">
        <f t="shared" si="23"/>
        <v>-0.26954177897574993</v>
      </c>
      <c r="K67" s="56">
        <f t="shared" si="30"/>
        <v>-13.652275379229877</v>
      </c>
      <c r="L67" s="55">
        <f t="shared" si="25"/>
        <v>5.766089513230966</v>
      </c>
      <c r="M67" s="57">
        <f t="shared" si="31"/>
        <v>-7.896374531036074</v>
      </c>
      <c r="N67" s="58">
        <f t="shared" si="32"/>
        <v>70000</v>
      </c>
      <c r="O67" s="59">
        <f t="shared" si="33"/>
        <v>66005.39083557951</v>
      </c>
      <c r="P67" s="60">
        <f t="shared" si="34"/>
        <v>65625.43757292881</v>
      </c>
    </row>
    <row r="68" spans="1:16" ht="12.75">
      <c r="A68" s="61" t="s">
        <v>77</v>
      </c>
      <c r="B68" s="47">
        <v>4</v>
      </c>
      <c r="C68" s="48">
        <v>340</v>
      </c>
      <c r="D68" s="49">
        <v>344</v>
      </c>
      <c r="E68" s="62">
        <v>397</v>
      </c>
      <c r="F68" s="51">
        <v>6</v>
      </c>
      <c r="G68" s="52">
        <v>23120</v>
      </c>
      <c r="H68" s="53">
        <v>22696</v>
      </c>
      <c r="I68" s="83">
        <v>25941</v>
      </c>
      <c r="J68" s="55">
        <f t="shared" si="23"/>
        <v>-1.1627906976744242</v>
      </c>
      <c r="K68" s="56">
        <f t="shared" si="30"/>
        <v>-14.357682619647363</v>
      </c>
      <c r="L68" s="55">
        <f t="shared" si="25"/>
        <v>1.8681706027493732</v>
      </c>
      <c r="M68" s="57">
        <f t="shared" si="31"/>
        <v>-10.874677151998767</v>
      </c>
      <c r="N68" s="58">
        <f t="shared" si="32"/>
        <v>68000</v>
      </c>
      <c r="O68" s="59">
        <f t="shared" si="33"/>
        <v>65976.74418604652</v>
      </c>
      <c r="P68" s="60">
        <f t="shared" si="34"/>
        <v>65342.5692695214</v>
      </c>
    </row>
    <row r="69" spans="1:16" ht="12.75">
      <c r="A69" s="61" t="s">
        <v>78</v>
      </c>
      <c r="B69" s="47">
        <v>7</v>
      </c>
      <c r="C69" s="48">
        <v>180</v>
      </c>
      <c r="D69" s="49">
        <v>190</v>
      </c>
      <c r="E69" s="62">
        <v>231.75</v>
      </c>
      <c r="F69" s="51"/>
      <c r="G69" s="52"/>
      <c r="H69" s="53">
        <v>12542</v>
      </c>
      <c r="I69" s="83">
        <v>15197.5</v>
      </c>
      <c r="J69" s="55">
        <f t="shared" si="23"/>
        <v>-5.26315789473685</v>
      </c>
      <c r="K69" s="56">
        <f t="shared" si="30"/>
        <v>-22.330097087378647</v>
      </c>
      <c r="L69" s="55">
        <f t="shared" si="25"/>
      </c>
      <c r="M69" s="57">
        <f t="shared" si="31"/>
      </c>
      <c r="N69" s="58">
        <f t="shared" si="32"/>
        <v>0</v>
      </c>
      <c r="O69" s="59">
        <f t="shared" si="33"/>
        <v>66010.52631578948</v>
      </c>
      <c r="P69" s="60">
        <f t="shared" si="34"/>
        <v>65577.13052858683</v>
      </c>
    </row>
    <row r="70" spans="1:16" ht="12.75">
      <c r="A70" s="61" t="s">
        <v>79</v>
      </c>
      <c r="B70" s="47"/>
      <c r="C70" s="48">
        <v>0.01</v>
      </c>
      <c r="D70" s="49">
        <v>0.01</v>
      </c>
      <c r="E70" s="62">
        <v>0.01</v>
      </c>
      <c r="F70" s="51"/>
      <c r="G70" s="52"/>
      <c r="H70" s="53">
        <v>0.01</v>
      </c>
      <c r="I70" s="83">
        <v>0.01</v>
      </c>
      <c r="J70" s="55">
        <f t="shared" si="23"/>
        <v>0</v>
      </c>
      <c r="K70" s="56">
        <f t="shared" si="30"/>
        <v>0</v>
      </c>
      <c r="L70" s="55">
        <f t="shared" si="25"/>
      </c>
      <c r="M70" s="57">
        <f t="shared" si="31"/>
      </c>
      <c r="N70" s="58">
        <f t="shared" si="32"/>
        <v>0</v>
      </c>
      <c r="O70" s="59"/>
      <c r="P70" s="60"/>
    </row>
    <row r="71" spans="1:16" ht="12.75">
      <c r="A71" s="61" t="s">
        <v>80</v>
      </c>
      <c r="B71" s="47">
        <v>5</v>
      </c>
      <c r="C71" s="48">
        <v>410</v>
      </c>
      <c r="D71" s="49">
        <v>410</v>
      </c>
      <c r="E71" s="62">
        <v>451.75</v>
      </c>
      <c r="F71" s="51">
        <v>6</v>
      </c>
      <c r="G71" s="52">
        <v>17550</v>
      </c>
      <c r="H71" s="53">
        <v>17553</v>
      </c>
      <c r="I71" s="83">
        <v>17665.25</v>
      </c>
      <c r="J71" s="55">
        <f t="shared" si="23"/>
        <v>0</v>
      </c>
      <c r="K71" s="56">
        <f t="shared" si="30"/>
        <v>-9.24183729939125</v>
      </c>
      <c r="L71" s="55">
        <f t="shared" si="25"/>
        <v>-0.017091095539228718</v>
      </c>
      <c r="M71" s="57">
        <f t="shared" si="31"/>
        <v>-0.6524108065269445</v>
      </c>
      <c r="N71" s="58">
        <f t="shared" si="32"/>
        <v>42804.87804878049</v>
      </c>
      <c r="O71" s="59">
        <f aca="true" t="shared" si="35" ref="O71:O86">(H71/D71)*1000</f>
        <v>42812.19512195122</v>
      </c>
      <c r="P71" s="60">
        <f aca="true" t="shared" si="36" ref="P71:P86">(I71/E71)*1000</f>
        <v>39104.03984504704</v>
      </c>
    </row>
    <row r="72" spans="1:16" ht="12.75">
      <c r="A72" s="61" t="s">
        <v>81</v>
      </c>
      <c r="B72" s="47">
        <v>6</v>
      </c>
      <c r="C72" s="48">
        <v>7</v>
      </c>
      <c r="D72" s="49">
        <v>7</v>
      </c>
      <c r="E72" s="62">
        <v>9</v>
      </c>
      <c r="F72" s="51">
        <v>6</v>
      </c>
      <c r="G72" s="52">
        <v>73</v>
      </c>
      <c r="H72" s="53">
        <v>74</v>
      </c>
      <c r="I72" s="86">
        <v>85</v>
      </c>
      <c r="J72" s="55">
        <f t="shared" si="23"/>
        <v>0</v>
      </c>
      <c r="K72" s="56">
        <f t="shared" si="30"/>
        <v>-22.222222222222214</v>
      </c>
      <c r="L72" s="55">
        <f t="shared" si="25"/>
        <v>-1.3513513513513544</v>
      </c>
      <c r="M72" s="57">
        <f t="shared" si="31"/>
        <v>-14.117647058823536</v>
      </c>
      <c r="N72" s="58">
        <f t="shared" si="32"/>
        <v>10428.57142857143</v>
      </c>
      <c r="O72" s="59">
        <f t="shared" si="35"/>
        <v>10571.42857142857</v>
      </c>
      <c r="P72" s="60">
        <f t="shared" si="36"/>
        <v>9444.444444444445</v>
      </c>
    </row>
    <row r="73" spans="1:16" ht="12.75">
      <c r="A73" s="61" t="s">
        <v>82</v>
      </c>
      <c r="B73" s="47">
        <v>6</v>
      </c>
      <c r="C73" s="48">
        <v>270</v>
      </c>
      <c r="D73" s="49">
        <v>292</v>
      </c>
      <c r="E73" s="62">
        <v>415</v>
      </c>
      <c r="F73" s="51">
        <v>6</v>
      </c>
      <c r="G73" s="52">
        <v>4550</v>
      </c>
      <c r="H73" s="53">
        <v>5001</v>
      </c>
      <c r="I73" s="86">
        <v>7570</v>
      </c>
      <c r="J73" s="55">
        <f t="shared" si="23"/>
        <v>-7.534246575342465</v>
      </c>
      <c r="K73" s="56">
        <f t="shared" si="30"/>
        <v>-34.93975903614458</v>
      </c>
      <c r="L73" s="55">
        <f t="shared" si="25"/>
        <v>-9.018196360727856</v>
      </c>
      <c r="M73" s="57">
        <f t="shared" si="31"/>
        <v>-39.89431968295904</v>
      </c>
      <c r="N73" s="58">
        <f t="shared" si="32"/>
        <v>16851.85185185185</v>
      </c>
      <c r="O73" s="59">
        <f t="shared" si="35"/>
        <v>17126.712328767124</v>
      </c>
      <c r="P73" s="60">
        <f t="shared" si="36"/>
        <v>18240.963855421687</v>
      </c>
    </row>
    <row r="74" spans="1:16" ht="12.75">
      <c r="A74" s="61" t="s">
        <v>83</v>
      </c>
      <c r="B74" s="47">
        <v>5</v>
      </c>
      <c r="C74" s="48">
        <v>80</v>
      </c>
      <c r="D74" s="49">
        <v>75</v>
      </c>
      <c r="E74" s="62">
        <v>101</v>
      </c>
      <c r="F74" s="51">
        <v>5</v>
      </c>
      <c r="G74" s="52">
        <v>2120</v>
      </c>
      <c r="H74" s="53">
        <v>1988</v>
      </c>
      <c r="I74" s="83">
        <v>2686.25</v>
      </c>
      <c r="J74" s="55">
        <f t="shared" si="23"/>
        <v>6.666666666666671</v>
      </c>
      <c r="K74" s="56">
        <f t="shared" si="30"/>
        <v>-20.792079207920793</v>
      </c>
      <c r="L74" s="55">
        <f t="shared" si="25"/>
        <v>6.639839034205238</v>
      </c>
      <c r="M74" s="57">
        <f t="shared" si="31"/>
        <v>-21.07957189390413</v>
      </c>
      <c r="N74" s="58">
        <f t="shared" si="32"/>
        <v>26500</v>
      </c>
      <c r="O74" s="59">
        <f t="shared" si="35"/>
        <v>26506.666666666668</v>
      </c>
      <c r="P74" s="60">
        <f t="shared" si="36"/>
        <v>26596.534653465347</v>
      </c>
    </row>
    <row r="75" spans="1:16" ht="12.75">
      <c r="A75" s="61" t="s">
        <v>84</v>
      </c>
      <c r="B75" s="47">
        <v>6</v>
      </c>
      <c r="C75" s="48">
        <v>610</v>
      </c>
      <c r="D75" s="49">
        <v>790</v>
      </c>
      <c r="E75" s="62">
        <v>817.25</v>
      </c>
      <c r="F75" s="51">
        <v>6</v>
      </c>
      <c r="G75" s="52">
        <v>5795</v>
      </c>
      <c r="H75" s="53">
        <v>7480</v>
      </c>
      <c r="I75" s="83">
        <v>7294.5</v>
      </c>
      <c r="J75" s="55">
        <f t="shared" si="23"/>
        <v>-22.784810126582272</v>
      </c>
      <c r="K75" s="56">
        <f t="shared" si="30"/>
        <v>-25.35943713673906</v>
      </c>
      <c r="L75" s="55">
        <f t="shared" si="25"/>
        <v>-22.52673796791443</v>
      </c>
      <c r="M75" s="57">
        <f t="shared" si="31"/>
        <v>-20.556583727465892</v>
      </c>
      <c r="N75" s="58">
        <f t="shared" si="32"/>
        <v>9500</v>
      </c>
      <c r="O75" s="59">
        <f t="shared" si="35"/>
        <v>9468.354430379748</v>
      </c>
      <c r="P75" s="60">
        <f t="shared" si="36"/>
        <v>8925.665341082899</v>
      </c>
    </row>
    <row r="76" spans="1:16" ht="12.75">
      <c r="A76" s="17" t="s">
        <v>85</v>
      </c>
      <c r="B76" s="47">
        <v>4</v>
      </c>
      <c r="C76" s="48">
        <f>IF(OR(C77=0,C78=0,C79=0),"",SUM(C77:C79))</f>
        <v>620.01</v>
      </c>
      <c r="D76" s="49">
        <f>IF(OR(D77=0,D78=0,D79=0),"",SUM(D77:D79))</f>
        <v>620.01</v>
      </c>
      <c r="E76" s="50">
        <v>548.0074999999999</v>
      </c>
      <c r="F76" s="51"/>
      <c r="G76" s="52">
        <f>IF(OR(G77="",G78="",G79=""),"",SUM(G77:G79))</f>
      </c>
      <c r="H76" s="53">
        <f>IF(OR(H77="",H78="",H79=""),"",SUM(H77:H79))</f>
        <v>24168.01</v>
      </c>
      <c r="I76" s="87">
        <v>21124.007499999996</v>
      </c>
      <c r="J76" s="55">
        <f t="shared" si="23"/>
        <v>0</v>
      </c>
      <c r="K76" s="56">
        <f t="shared" si="30"/>
        <v>13.138962514199164</v>
      </c>
      <c r="L76" s="55"/>
      <c r="M76" s="57"/>
      <c r="N76" s="58"/>
      <c r="O76" s="59">
        <f t="shared" si="35"/>
        <v>38980.032580119674</v>
      </c>
      <c r="P76" s="60">
        <f t="shared" si="36"/>
        <v>38546.93138323836</v>
      </c>
    </row>
    <row r="77" spans="1:16" ht="12.75">
      <c r="A77" s="61" t="s">
        <v>86</v>
      </c>
      <c r="B77" s="47">
        <v>4</v>
      </c>
      <c r="C77" s="48">
        <v>190</v>
      </c>
      <c r="D77" s="49">
        <v>186</v>
      </c>
      <c r="E77" s="62">
        <v>159</v>
      </c>
      <c r="F77" s="51">
        <v>5</v>
      </c>
      <c r="G77" s="52">
        <v>8550</v>
      </c>
      <c r="H77" s="53">
        <v>7734</v>
      </c>
      <c r="I77" s="83">
        <v>6481.5</v>
      </c>
      <c r="J77" s="55">
        <f t="shared" si="23"/>
        <v>2.1505376344086073</v>
      </c>
      <c r="K77" s="56">
        <f t="shared" si="30"/>
        <v>19.49685534591194</v>
      </c>
      <c r="L77" s="55">
        <f t="shared" si="25"/>
        <v>10.550814584949578</v>
      </c>
      <c r="M77" s="57">
        <f t="shared" si="31"/>
        <v>31.91390881740338</v>
      </c>
      <c r="N77" s="58">
        <f t="shared" si="32"/>
        <v>45000</v>
      </c>
      <c r="O77" s="59">
        <f t="shared" si="35"/>
        <v>41580.64516129032</v>
      </c>
      <c r="P77" s="60">
        <f t="shared" si="36"/>
        <v>40764.15094339623</v>
      </c>
    </row>
    <row r="78" spans="1:16" ht="12.75">
      <c r="A78" s="61" t="s">
        <v>87</v>
      </c>
      <c r="B78" s="47">
        <v>6</v>
      </c>
      <c r="C78" s="48">
        <v>430</v>
      </c>
      <c r="D78" s="48">
        <v>434</v>
      </c>
      <c r="E78" s="68">
        <v>377.5</v>
      </c>
      <c r="F78" s="51">
        <v>6</v>
      </c>
      <c r="G78" s="52">
        <v>19350</v>
      </c>
      <c r="H78" s="53">
        <v>16434</v>
      </c>
      <c r="I78" s="86">
        <v>14241.75</v>
      </c>
      <c r="J78" s="55">
        <f t="shared" si="23"/>
        <v>-0.9216589861751174</v>
      </c>
      <c r="K78" s="56">
        <f t="shared" si="30"/>
        <v>13.907284768211923</v>
      </c>
      <c r="L78" s="55">
        <f t="shared" si="25"/>
        <v>17.743702081051467</v>
      </c>
      <c r="M78" s="57">
        <f t="shared" si="31"/>
        <v>35.86813418294804</v>
      </c>
      <c r="N78" s="58">
        <f t="shared" si="32"/>
        <v>45000</v>
      </c>
      <c r="O78" s="59">
        <f t="shared" si="35"/>
        <v>37866.35944700461</v>
      </c>
      <c r="P78" s="60">
        <f t="shared" si="36"/>
        <v>37726.49006622517</v>
      </c>
    </row>
    <row r="79" spans="1:16" ht="12.75">
      <c r="A79" s="61" t="s">
        <v>144</v>
      </c>
      <c r="B79" s="47"/>
      <c r="C79" s="48">
        <v>0.01</v>
      </c>
      <c r="D79" s="48">
        <v>0.01</v>
      </c>
      <c r="E79" s="68">
        <v>11.507499999999999</v>
      </c>
      <c r="F79" s="51"/>
      <c r="G79" s="52"/>
      <c r="H79" s="52">
        <v>0.01</v>
      </c>
      <c r="I79" s="83">
        <v>400.7575</v>
      </c>
      <c r="J79" s="55">
        <f t="shared" si="23"/>
        <v>0</v>
      </c>
      <c r="K79" s="56">
        <f t="shared" si="30"/>
        <v>-99.91310015207473</v>
      </c>
      <c r="L79" s="55">
        <f t="shared" si="25"/>
      </c>
      <c r="M79" s="57">
        <f t="shared" si="31"/>
      </c>
      <c r="N79" s="58">
        <f t="shared" si="32"/>
        <v>0</v>
      </c>
      <c r="O79" s="59">
        <f t="shared" si="35"/>
        <v>1000</v>
      </c>
      <c r="P79" s="60">
        <f t="shared" si="36"/>
        <v>34825.76580490984</v>
      </c>
    </row>
    <row r="80" spans="1:16" ht="12.75">
      <c r="A80" s="97" t="s">
        <v>89</v>
      </c>
      <c r="B80" s="47">
        <v>5</v>
      </c>
      <c r="C80" s="48">
        <v>65</v>
      </c>
      <c r="D80" s="48">
        <v>65</v>
      </c>
      <c r="E80" s="68">
        <v>62</v>
      </c>
      <c r="F80" s="51">
        <v>6</v>
      </c>
      <c r="G80" s="52">
        <v>1500</v>
      </c>
      <c r="H80" s="52">
        <v>1918</v>
      </c>
      <c r="I80" s="83">
        <v>1721.5</v>
      </c>
      <c r="J80" s="55">
        <f t="shared" si="23"/>
        <v>0</v>
      </c>
      <c r="K80" s="56">
        <f t="shared" si="30"/>
        <v>4.838709677419345</v>
      </c>
      <c r="L80" s="55">
        <f t="shared" si="25"/>
        <v>-21.793534932221064</v>
      </c>
      <c r="M80" s="57">
        <f t="shared" si="31"/>
        <v>-12.866686029625328</v>
      </c>
      <c r="N80" s="59">
        <f t="shared" si="32"/>
        <v>23076.923076923078</v>
      </c>
      <c r="O80" s="59">
        <f t="shared" si="35"/>
        <v>29507.69230769231</v>
      </c>
      <c r="P80" s="60">
        <f t="shared" si="36"/>
        <v>27766.129032258064</v>
      </c>
    </row>
    <row r="81" spans="1:16" ht="12.75">
      <c r="A81" s="97" t="s">
        <v>90</v>
      </c>
      <c r="B81" s="47">
        <v>7</v>
      </c>
      <c r="C81" s="48">
        <v>45</v>
      </c>
      <c r="D81" s="48">
        <v>45</v>
      </c>
      <c r="E81" s="68">
        <v>41.5</v>
      </c>
      <c r="F81" s="51"/>
      <c r="G81" s="52"/>
      <c r="H81" s="52">
        <v>1193</v>
      </c>
      <c r="I81" s="83">
        <v>1056</v>
      </c>
      <c r="J81" s="55">
        <f t="shared" si="23"/>
        <v>0</v>
      </c>
      <c r="K81" s="56">
        <f t="shared" si="30"/>
        <v>8.433734939759034</v>
      </c>
      <c r="L81" s="55">
        <f t="shared" si="25"/>
      </c>
      <c r="M81" s="57">
        <f t="shared" si="31"/>
      </c>
      <c r="N81" s="58">
        <f t="shared" si="32"/>
        <v>0</v>
      </c>
      <c r="O81" s="59">
        <f t="shared" si="35"/>
        <v>26511.111111111113</v>
      </c>
      <c r="P81" s="60">
        <f t="shared" si="36"/>
        <v>25445.78313253012</v>
      </c>
    </row>
    <row r="82" spans="1:16" ht="12.75">
      <c r="A82" s="97" t="s">
        <v>91</v>
      </c>
      <c r="B82" s="47">
        <v>7</v>
      </c>
      <c r="C82" s="48">
        <v>23</v>
      </c>
      <c r="D82" s="48">
        <v>23</v>
      </c>
      <c r="E82" s="68">
        <v>26</v>
      </c>
      <c r="F82" s="51"/>
      <c r="G82" s="52"/>
      <c r="H82" s="52">
        <v>460</v>
      </c>
      <c r="I82" s="83">
        <v>513</v>
      </c>
      <c r="J82" s="55">
        <f t="shared" si="23"/>
        <v>0</v>
      </c>
      <c r="K82" s="56">
        <f t="shared" si="30"/>
        <v>-11.538461538461547</v>
      </c>
      <c r="L82" s="55">
        <f t="shared" si="25"/>
      </c>
      <c r="M82" s="57">
        <f t="shared" si="31"/>
      </c>
      <c r="N82" s="58">
        <f t="shared" si="32"/>
        <v>0</v>
      </c>
      <c r="O82" s="59">
        <f t="shared" si="35"/>
        <v>20000</v>
      </c>
      <c r="P82" s="60">
        <f t="shared" si="36"/>
        <v>19730.76923076923</v>
      </c>
    </row>
    <row r="83" spans="1:16" ht="12.75">
      <c r="A83" s="97" t="s">
        <v>92</v>
      </c>
      <c r="B83" s="47">
        <v>7</v>
      </c>
      <c r="C83" s="48">
        <v>25</v>
      </c>
      <c r="D83" s="48">
        <v>25</v>
      </c>
      <c r="E83" s="68">
        <v>19.75</v>
      </c>
      <c r="F83" s="51">
        <v>5</v>
      </c>
      <c r="G83" s="52">
        <v>500</v>
      </c>
      <c r="H83" s="52">
        <v>500</v>
      </c>
      <c r="I83" s="83">
        <v>400.25</v>
      </c>
      <c r="J83" s="55">
        <f t="shared" si="23"/>
        <v>0</v>
      </c>
      <c r="K83" s="56">
        <f t="shared" si="30"/>
        <v>26.582278481012665</v>
      </c>
      <c r="L83" s="55">
        <f t="shared" si="25"/>
        <v>0</v>
      </c>
      <c r="M83" s="57">
        <f t="shared" si="31"/>
        <v>24.921923797626476</v>
      </c>
      <c r="N83" s="58">
        <f t="shared" si="32"/>
        <v>20000</v>
      </c>
      <c r="O83" s="59">
        <f t="shared" si="35"/>
        <v>20000</v>
      </c>
      <c r="P83" s="60">
        <f t="shared" si="36"/>
        <v>20265.822784810127</v>
      </c>
    </row>
    <row r="84" spans="1:16" ht="12.75">
      <c r="A84" s="61" t="s">
        <v>93</v>
      </c>
      <c r="B84" s="47">
        <v>5</v>
      </c>
      <c r="C84" s="48">
        <v>630</v>
      </c>
      <c r="D84" s="48">
        <v>630</v>
      </c>
      <c r="E84" s="68">
        <v>671</v>
      </c>
      <c r="F84" s="51">
        <v>5</v>
      </c>
      <c r="G84" s="52">
        <v>10029</v>
      </c>
      <c r="H84" s="52">
        <v>10030</v>
      </c>
      <c r="I84" s="83">
        <v>10328</v>
      </c>
      <c r="J84" s="55">
        <f t="shared" si="23"/>
        <v>0</v>
      </c>
      <c r="K84" s="56">
        <f t="shared" si="30"/>
        <v>-6.110283159463492</v>
      </c>
      <c r="L84" s="55">
        <f t="shared" si="25"/>
        <v>-0.009970089730799714</v>
      </c>
      <c r="M84" s="57">
        <f t="shared" si="31"/>
        <v>-2.895042602633609</v>
      </c>
      <c r="N84" s="58">
        <f t="shared" si="32"/>
        <v>15919.04761904762</v>
      </c>
      <c r="O84" s="59">
        <f t="shared" si="35"/>
        <v>15920.63492063492</v>
      </c>
      <c r="P84" s="60">
        <f t="shared" si="36"/>
        <v>15391.952309985098</v>
      </c>
    </row>
    <row r="85" spans="1:16" ht="12.75">
      <c r="A85" s="61" t="s">
        <v>94</v>
      </c>
      <c r="B85" s="47">
        <v>6</v>
      </c>
      <c r="C85" s="48">
        <v>100</v>
      </c>
      <c r="D85" s="48">
        <v>106</v>
      </c>
      <c r="E85" s="68">
        <v>130.75</v>
      </c>
      <c r="F85" s="51">
        <v>6</v>
      </c>
      <c r="G85" s="52">
        <v>780</v>
      </c>
      <c r="H85" s="52">
        <v>750</v>
      </c>
      <c r="I85" s="83">
        <v>865.25</v>
      </c>
      <c r="J85" s="55">
        <f t="shared" si="23"/>
        <v>-5.660377358490564</v>
      </c>
      <c r="K85" s="56">
        <f t="shared" si="30"/>
        <v>-23.51816443594646</v>
      </c>
      <c r="L85" s="55">
        <f t="shared" si="25"/>
        <v>4</v>
      </c>
      <c r="M85" s="57">
        <f t="shared" si="31"/>
        <v>-9.852643744582494</v>
      </c>
      <c r="N85" s="58">
        <f t="shared" si="32"/>
        <v>7800</v>
      </c>
      <c r="O85" s="59">
        <f t="shared" si="35"/>
        <v>7075.471698113208</v>
      </c>
      <c r="P85" s="60">
        <f t="shared" si="36"/>
        <v>6617.590822179732</v>
      </c>
    </row>
    <row r="86" spans="1:16" ht="12.75">
      <c r="A86" s="61" t="s">
        <v>95</v>
      </c>
      <c r="B86" s="47">
        <v>6</v>
      </c>
      <c r="C86" s="48">
        <v>500</v>
      </c>
      <c r="D86" s="48">
        <v>900</v>
      </c>
      <c r="E86" s="68">
        <v>577</v>
      </c>
      <c r="F86" s="51">
        <v>6</v>
      </c>
      <c r="G86" s="52">
        <v>3500</v>
      </c>
      <c r="H86" s="52">
        <v>7566</v>
      </c>
      <c r="I86" s="83">
        <v>5655.25</v>
      </c>
      <c r="J86" s="55">
        <f t="shared" si="23"/>
        <v>-44.44444444444444</v>
      </c>
      <c r="K86" s="56">
        <f t="shared" si="30"/>
        <v>-13.344887348353552</v>
      </c>
      <c r="L86" s="55">
        <f t="shared" si="25"/>
        <v>-53.74041765794343</v>
      </c>
      <c r="M86" s="57">
        <f t="shared" si="31"/>
        <v>-38.11060518986782</v>
      </c>
      <c r="N86" s="58">
        <f t="shared" si="32"/>
        <v>7000</v>
      </c>
      <c r="O86" s="59">
        <f t="shared" si="35"/>
        <v>8406.666666666666</v>
      </c>
      <c r="P86" s="60">
        <f t="shared" si="36"/>
        <v>9801.126516464472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3"/>
      </c>
      <c r="K87" s="56">
        <f t="shared" si="30"/>
      </c>
      <c r="L87" s="55">
        <f t="shared" si="25"/>
      </c>
      <c r="M87" s="57">
        <f t="shared" si="31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3"/>
      </c>
      <c r="K88" s="56">
        <f t="shared" si="30"/>
      </c>
      <c r="L88" s="55">
        <f t="shared" si="25"/>
      </c>
      <c r="M88" s="57">
        <f t="shared" si="31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>
        <f t="shared" si="23"/>
      </c>
      <c r="K89" s="78">
        <f t="shared" si="30"/>
      </c>
      <c r="L89" s="77">
        <f t="shared" si="25"/>
      </c>
      <c r="M89" s="79">
        <f t="shared" si="31"/>
      </c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17</v>
      </c>
      <c r="D90" s="48">
        <v>21</v>
      </c>
      <c r="E90" s="68">
        <v>29</v>
      </c>
      <c r="F90" s="51">
        <v>7</v>
      </c>
      <c r="G90" s="98">
        <v>1290</v>
      </c>
      <c r="H90" s="98">
        <v>1610</v>
      </c>
      <c r="I90" s="83">
        <v>31980</v>
      </c>
      <c r="J90" s="55">
        <f t="shared" si="23"/>
        <v>-19.04761904761905</v>
      </c>
      <c r="K90" s="56">
        <f t="shared" si="30"/>
        <v>-41.379310344827594</v>
      </c>
      <c r="L90" s="55">
        <f t="shared" si="25"/>
        <v>-19.875776397515537</v>
      </c>
      <c r="M90" s="57">
        <f t="shared" si="31"/>
        <v>-95.96622889305816</v>
      </c>
      <c r="N90" s="58">
        <f aca="true" t="shared" si="37" ref="N90:P91">(G90/C90)*1000</f>
        <v>75882.35294117646</v>
      </c>
      <c r="O90" s="59">
        <f t="shared" si="37"/>
        <v>76666.66666666667</v>
      </c>
      <c r="P90" s="60">
        <f t="shared" si="37"/>
        <v>1102758.6206896552</v>
      </c>
    </row>
    <row r="91" spans="1:16" ht="12.75">
      <c r="A91" s="61" t="s">
        <v>100</v>
      </c>
      <c r="B91" s="47">
        <v>3</v>
      </c>
      <c r="C91" s="99">
        <v>107</v>
      </c>
      <c r="D91" s="99">
        <v>115</v>
      </c>
      <c r="E91" s="68">
        <v>127</v>
      </c>
      <c r="F91" s="51">
        <v>4</v>
      </c>
      <c r="G91" s="98">
        <v>22000</v>
      </c>
      <c r="H91" s="98">
        <v>24500</v>
      </c>
      <c r="I91" s="83">
        <v>25644.5</v>
      </c>
      <c r="J91" s="55">
        <f t="shared" si="23"/>
        <v>-6.956521739130437</v>
      </c>
      <c r="K91" s="56">
        <f t="shared" si="30"/>
        <v>-15.748031496062993</v>
      </c>
      <c r="L91" s="55">
        <f t="shared" si="25"/>
        <v>-10.204081632653057</v>
      </c>
      <c r="M91" s="57">
        <f t="shared" si="31"/>
        <v>-14.211624324903966</v>
      </c>
      <c r="N91" s="59">
        <f t="shared" si="37"/>
        <v>205607.47663551403</v>
      </c>
      <c r="O91" s="59">
        <f t="shared" si="37"/>
        <v>213043.47826086957</v>
      </c>
      <c r="P91" s="60">
        <f t="shared" si="37"/>
        <v>201925.1968503937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/>
      <c r="K92" s="78"/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4545.75</v>
      </c>
      <c r="F93" s="51"/>
      <c r="G93" s="52"/>
      <c r="H93" s="52">
        <v>53711</v>
      </c>
      <c r="I93" s="100">
        <v>78631.25</v>
      </c>
      <c r="J93" s="55">
        <f aca="true" t="shared" si="38" ref="J93:J99">IF(OR(D93=0,C93=0),"",C93/D93*100-100)</f>
      </c>
      <c r="K93" s="56">
        <f aca="true" t="shared" si="39" ref="K93:K99">IF(OR(E93=0,C93=0),"",C93/E93*100-100)</f>
      </c>
      <c r="L93" s="55">
        <f aca="true" t="shared" si="40" ref="L93:L99">IF(OR(H93=0,G93=0),"",G93/H93*100-100)</f>
      </c>
      <c r="M93" s="57">
        <f aca="true" t="shared" si="41" ref="M93:M99">IF(OR(I93=0,G93=0),"",G93/I93*100-100)</f>
      </c>
      <c r="N93" s="58"/>
      <c r="O93" s="59"/>
      <c r="P93" s="60">
        <f aca="true" t="shared" si="42" ref="P93:P99">(I93/E93)*1000</f>
        <v>17297.750646208</v>
      </c>
    </row>
    <row r="94" spans="1:16" ht="12.75">
      <c r="A94" s="17" t="s">
        <v>103</v>
      </c>
      <c r="B94" s="47"/>
      <c r="C94" s="48"/>
      <c r="D94" s="48"/>
      <c r="E94" s="68">
        <v>1750.75</v>
      </c>
      <c r="F94" s="51"/>
      <c r="G94" s="101"/>
      <c r="H94" s="101">
        <f>SUM(H95:H97)</f>
        <v>18501</v>
      </c>
      <c r="I94" s="84">
        <v>24997.75</v>
      </c>
      <c r="J94" s="55">
        <f t="shared" si="38"/>
      </c>
      <c r="K94" s="56">
        <f t="shared" si="39"/>
      </c>
      <c r="L94" s="55">
        <f t="shared" si="40"/>
      </c>
      <c r="M94" s="57">
        <f t="shared" si="41"/>
      </c>
      <c r="N94" s="58"/>
      <c r="O94" s="59"/>
      <c r="P94" s="60">
        <f t="shared" si="42"/>
        <v>14278.309296015992</v>
      </c>
    </row>
    <row r="95" spans="1:16" ht="12.75">
      <c r="A95" s="61" t="s">
        <v>104</v>
      </c>
      <c r="B95" s="47"/>
      <c r="C95" s="48"/>
      <c r="D95" s="48"/>
      <c r="E95" s="68">
        <v>48.75</v>
      </c>
      <c r="F95" s="51"/>
      <c r="G95" s="52"/>
      <c r="H95" s="52">
        <v>614</v>
      </c>
      <c r="I95" s="100">
        <v>595.25</v>
      </c>
      <c r="J95" s="55">
        <f t="shared" si="38"/>
      </c>
      <c r="K95" s="56">
        <f t="shared" si="39"/>
      </c>
      <c r="L95" s="55">
        <f t="shared" si="40"/>
      </c>
      <c r="M95" s="57">
        <f t="shared" si="41"/>
      </c>
      <c r="N95" s="58"/>
      <c r="O95" s="59"/>
      <c r="P95" s="60">
        <f t="shared" si="42"/>
        <v>12210.25641025641</v>
      </c>
    </row>
    <row r="96" spans="1:16" ht="12.75">
      <c r="A96" s="61" t="s">
        <v>105</v>
      </c>
      <c r="B96" s="47"/>
      <c r="C96" s="48"/>
      <c r="D96" s="48"/>
      <c r="E96" s="68">
        <v>1300.5</v>
      </c>
      <c r="F96" s="51"/>
      <c r="G96" s="52"/>
      <c r="H96" s="52">
        <v>16657</v>
      </c>
      <c r="I96" s="100">
        <v>18837.25</v>
      </c>
      <c r="J96" s="55">
        <f t="shared" si="38"/>
      </c>
      <c r="K96" s="56">
        <f t="shared" si="39"/>
      </c>
      <c r="L96" s="55">
        <f t="shared" si="40"/>
      </c>
      <c r="M96" s="57">
        <f t="shared" si="41"/>
      </c>
      <c r="N96" s="58"/>
      <c r="O96" s="59"/>
      <c r="P96" s="60">
        <f t="shared" si="42"/>
        <v>14484.621299500192</v>
      </c>
    </row>
    <row r="97" spans="1:16" ht="12.75">
      <c r="A97" s="61" t="s">
        <v>106</v>
      </c>
      <c r="B97" s="47"/>
      <c r="C97" s="48"/>
      <c r="D97" s="48"/>
      <c r="E97" s="68">
        <v>401.5</v>
      </c>
      <c r="F97" s="51"/>
      <c r="G97" s="52"/>
      <c r="H97" s="52">
        <v>1230</v>
      </c>
      <c r="I97" s="100">
        <v>5565.25</v>
      </c>
      <c r="J97" s="55">
        <f t="shared" si="38"/>
      </c>
      <c r="K97" s="56">
        <f t="shared" si="39"/>
      </c>
      <c r="L97" s="55">
        <f t="shared" si="40"/>
      </c>
      <c r="M97" s="57">
        <f t="shared" si="41"/>
      </c>
      <c r="N97" s="58"/>
      <c r="O97" s="59"/>
      <c r="P97" s="60">
        <f t="shared" si="42"/>
        <v>13861.145703611457</v>
      </c>
    </row>
    <row r="98" spans="1:16" ht="12.75">
      <c r="A98" s="61" t="s">
        <v>152</v>
      </c>
      <c r="B98" s="47"/>
      <c r="C98" s="48"/>
      <c r="D98" s="48"/>
      <c r="E98" s="68">
        <v>4543.5</v>
      </c>
      <c r="F98" s="51"/>
      <c r="G98" s="52"/>
      <c r="H98" s="52">
        <v>73000</v>
      </c>
      <c r="I98" s="100">
        <v>76662.25</v>
      </c>
      <c r="J98" s="55">
        <f t="shared" si="38"/>
      </c>
      <c r="K98" s="56">
        <f t="shared" si="39"/>
      </c>
      <c r="L98" s="55">
        <f t="shared" si="40"/>
      </c>
      <c r="M98" s="57">
        <f t="shared" si="41"/>
      </c>
      <c r="N98" s="58"/>
      <c r="O98" s="59"/>
      <c r="P98" s="60">
        <f t="shared" si="42"/>
        <v>16872.950368658523</v>
      </c>
    </row>
    <row r="99" spans="1:16" ht="12.75">
      <c r="A99" s="61" t="s">
        <v>108</v>
      </c>
      <c r="B99" s="47"/>
      <c r="C99" s="48"/>
      <c r="D99" s="48"/>
      <c r="E99" s="68">
        <v>39.5</v>
      </c>
      <c r="F99" s="51"/>
      <c r="G99" s="52"/>
      <c r="H99" s="52">
        <v>735</v>
      </c>
      <c r="I99" s="100">
        <v>720.25</v>
      </c>
      <c r="J99" s="55">
        <f t="shared" si="38"/>
      </c>
      <c r="K99" s="56">
        <f t="shared" si="39"/>
      </c>
      <c r="L99" s="55">
        <f t="shared" si="40"/>
      </c>
      <c r="M99" s="57">
        <f t="shared" si="41"/>
      </c>
      <c r="N99" s="58"/>
      <c r="O99" s="59"/>
      <c r="P99" s="60">
        <f t="shared" si="42"/>
        <v>18234.177215189873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55.75</v>
      </c>
      <c r="F101" s="51">
        <v>7</v>
      </c>
      <c r="G101" s="52">
        <v>495</v>
      </c>
      <c r="H101" s="52">
        <v>494</v>
      </c>
      <c r="I101" s="83">
        <v>538.25</v>
      </c>
      <c r="J101" s="55">
        <f>IF(OR(D101=0,C101=0),"",C101/D101*100-100)</f>
      </c>
      <c r="K101" s="56">
        <f>IF(OR(E101=0,C101=0),"",C101/E101*100-100)</f>
      </c>
      <c r="L101" s="55">
        <f>IF(OR(H101=0,G101=0),"",G101/H101*100-100)</f>
        <v>0.20242914979758098</v>
      </c>
      <c r="M101" s="57">
        <f>IF(OR(I101=0,G101=0),"",G101/I101*100-100)</f>
        <v>-8.035299581978634</v>
      </c>
      <c r="N101" s="58"/>
      <c r="O101" s="59"/>
      <c r="P101" s="60">
        <f aca="true" t="shared" si="43" ref="P101:P112">(I101/E101)*1000</f>
        <v>9654.708520179372</v>
      </c>
    </row>
    <row r="102" spans="1:16" ht="12.75">
      <c r="A102" s="61" t="s">
        <v>111</v>
      </c>
      <c r="B102" s="47"/>
      <c r="C102" s="48"/>
      <c r="D102" s="48"/>
      <c r="E102" s="68">
        <v>106.25</v>
      </c>
      <c r="F102" s="51">
        <v>7</v>
      </c>
      <c r="G102" s="52">
        <v>675</v>
      </c>
      <c r="H102" s="52">
        <v>674</v>
      </c>
      <c r="I102" s="83">
        <v>755.5</v>
      </c>
      <c r="J102" s="55">
        <f>IF(OR(D102=0,C102=0),"",C102/D102*100-100)</f>
      </c>
      <c r="K102" s="56">
        <f>IF(OR(E102=0,C102=0),"",C102/E102*100-100)</f>
      </c>
      <c r="L102" s="55">
        <f>IF(OR(H102=0,G102=0),"",G102/H102*100-100)</f>
        <v>0.1483679525222641</v>
      </c>
      <c r="M102" s="57">
        <f>IF(OR(I102=0,G102=0),"",G102/I102*100-100)</f>
        <v>-10.655195234943747</v>
      </c>
      <c r="N102" s="58"/>
      <c r="O102" s="59"/>
      <c r="P102" s="60">
        <f t="shared" si="43"/>
        <v>7110.588235294117</v>
      </c>
    </row>
    <row r="103" spans="1:16" ht="12.75">
      <c r="A103" s="61" t="s">
        <v>112</v>
      </c>
      <c r="B103" s="47"/>
      <c r="C103" s="48"/>
      <c r="D103" s="48"/>
      <c r="E103" s="68">
        <v>297.5</v>
      </c>
      <c r="F103" s="51">
        <v>6</v>
      </c>
      <c r="G103" s="52">
        <v>2178</v>
      </c>
      <c r="H103" s="52">
        <v>2001</v>
      </c>
      <c r="I103" s="83">
        <v>2038</v>
      </c>
      <c r="J103" s="55">
        <f>IF(OR(D103=0,C103=0),"",C103/D103*100-100)</f>
      </c>
      <c r="K103" s="56">
        <f>IF(OR(E103=0,C103=0),"",C103/E103*100-100)</f>
      </c>
      <c r="L103" s="55">
        <f>IF(OR(H103=0,G103=0),"",G103/H103*100-100)</f>
        <v>8.8455772113943</v>
      </c>
      <c r="M103" s="57">
        <f>IF(OR(I103=0,G103=0),"",G103/I103*100-100)</f>
        <v>6.869479882237499</v>
      </c>
      <c r="N103" s="58"/>
      <c r="O103" s="59"/>
      <c r="P103" s="60">
        <f t="shared" si="43"/>
        <v>6850.420168067227</v>
      </c>
    </row>
    <row r="104" spans="1:16" ht="12.75">
      <c r="A104" s="61" t="s">
        <v>113</v>
      </c>
      <c r="B104" s="47"/>
      <c r="C104" s="48"/>
      <c r="D104" s="48"/>
      <c r="E104" s="68">
        <v>47</v>
      </c>
      <c r="F104" s="51">
        <v>7</v>
      </c>
      <c r="G104" s="52">
        <v>320</v>
      </c>
      <c r="H104" s="52">
        <v>320</v>
      </c>
      <c r="I104" s="83">
        <v>280</v>
      </c>
      <c r="J104" s="55">
        <f>IF(OR(D104=0,C104=0),"",C104/D104*100-100)</f>
      </c>
      <c r="K104" s="56">
        <f>IF(OR(E104=0,C104=0),"",C104/E104*100-100)</f>
      </c>
      <c r="L104" s="55">
        <f>IF(OR(H104=0,G104=0),"",G104/H104*100-100)</f>
        <v>0</v>
      </c>
      <c r="M104" s="57">
        <f>IF(OR(I104=0,G104=0),"",G104/I104*100-100)</f>
        <v>14.285714285714278</v>
      </c>
      <c r="N104" s="58"/>
      <c r="O104" s="59"/>
      <c r="P104" s="60">
        <f t="shared" si="43"/>
        <v>5957.446808510638</v>
      </c>
    </row>
    <row r="105" spans="1:16" ht="12.75">
      <c r="A105" s="61" t="s">
        <v>114</v>
      </c>
      <c r="B105" s="47"/>
      <c r="C105" s="48"/>
      <c r="D105" s="48"/>
      <c r="E105" s="68">
        <v>114</v>
      </c>
      <c r="F105" s="51">
        <v>6</v>
      </c>
      <c r="G105" s="52">
        <v>250</v>
      </c>
      <c r="H105" s="52">
        <v>243</v>
      </c>
      <c r="I105" s="83">
        <v>270</v>
      </c>
      <c r="J105" s="55"/>
      <c r="K105" s="56">
        <f>IF(OR(E105=0,C105=0),"",C105/E105*100-100)</f>
      </c>
      <c r="L105" s="55">
        <f>IF(OR(H105=0,G105=0),"",G105/H105*100-100)</f>
        <v>2.8806584362139915</v>
      </c>
      <c r="M105" s="57">
        <f>IF(OR(I105=0,G105=0),"",G105/I105*100-100)</f>
        <v>-7.407407407407405</v>
      </c>
      <c r="N105" s="58"/>
      <c r="O105" s="59"/>
      <c r="P105" s="60">
        <f t="shared" si="43"/>
        <v>2368.4210526315787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130.5075</v>
      </c>
      <c r="F106" s="51">
        <v>6</v>
      </c>
      <c r="G106" s="52">
        <f>IF(OR(G107=0,G108=0),"",SUM(G107:G108))</f>
        <v>870.01</v>
      </c>
      <c r="H106" s="53">
        <f>IF(OR(H107=0,H108=0),"",SUM(H107:H108))</f>
        <v>870.01</v>
      </c>
      <c r="I106" s="87">
        <v>919.76</v>
      </c>
      <c r="J106" s="55"/>
      <c r="K106" s="56"/>
      <c r="L106" s="55"/>
      <c r="M106" s="55">
        <f>IF(OR(I106=0,H106=0),"",H106/I106*100-100)</f>
        <v>-5.4090197442811245</v>
      </c>
      <c r="N106" s="58"/>
      <c r="O106" s="59"/>
      <c r="P106" s="60">
        <f t="shared" si="43"/>
        <v>7047.564316227037</v>
      </c>
    </row>
    <row r="107" spans="1:16" ht="12.75">
      <c r="A107" s="61" t="s">
        <v>116</v>
      </c>
      <c r="B107" s="47"/>
      <c r="C107" s="48"/>
      <c r="D107" s="48"/>
      <c r="E107" s="68">
        <v>130.5</v>
      </c>
      <c r="F107" s="51">
        <v>6</v>
      </c>
      <c r="G107" s="52">
        <v>870</v>
      </c>
      <c r="H107" s="52">
        <v>870</v>
      </c>
      <c r="I107" s="83">
        <v>919.75</v>
      </c>
      <c r="J107" s="55"/>
      <c r="K107" s="56">
        <f aca="true" t="shared" si="44" ref="K107:K119">IF(OR(E107=0,C107=0),"",C107/E107*100-100)</f>
      </c>
      <c r="L107" s="55">
        <f aca="true" t="shared" si="45" ref="L107:L119">IF(OR(H107=0,G107=0),"",G107/H107*100-100)</f>
        <v>0</v>
      </c>
      <c r="M107" s="57">
        <f aca="true" t="shared" si="46" ref="M107:M119">IF(OR(I107=0,G107=0),"",G107/I107*100-100)</f>
        <v>-5.409078553954885</v>
      </c>
      <c r="N107" s="58"/>
      <c r="O107" s="59"/>
      <c r="P107" s="60">
        <f t="shared" si="43"/>
        <v>7047.892720306513</v>
      </c>
    </row>
    <row r="108" spans="1:16" ht="12.75">
      <c r="A108" s="61" t="s">
        <v>117</v>
      </c>
      <c r="B108" s="47"/>
      <c r="C108" s="48"/>
      <c r="D108" s="48"/>
      <c r="E108" s="68">
        <v>0.0075</v>
      </c>
      <c r="F108" s="51"/>
      <c r="G108" s="52">
        <v>0.01</v>
      </c>
      <c r="H108" s="52">
        <v>0.01</v>
      </c>
      <c r="I108" s="83">
        <v>0.01</v>
      </c>
      <c r="J108" s="55"/>
      <c r="K108" s="56">
        <f t="shared" si="44"/>
      </c>
      <c r="L108" s="55">
        <f t="shared" si="45"/>
        <v>0</v>
      </c>
      <c r="M108" s="57">
        <f t="shared" si="46"/>
        <v>0</v>
      </c>
      <c r="N108" s="58"/>
      <c r="O108" s="59"/>
      <c r="P108" s="60">
        <f t="shared" si="43"/>
        <v>1333.3333333333335</v>
      </c>
    </row>
    <row r="109" spans="1:16" ht="12.75">
      <c r="A109" s="61" t="s">
        <v>118</v>
      </c>
      <c r="B109" s="47"/>
      <c r="C109" s="48"/>
      <c r="D109" s="48"/>
      <c r="E109" s="68">
        <v>103.25</v>
      </c>
      <c r="F109" s="51">
        <v>6</v>
      </c>
      <c r="G109" s="52">
        <v>310</v>
      </c>
      <c r="H109" s="52">
        <v>305</v>
      </c>
      <c r="I109" s="83">
        <v>413.25</v>
      </c>
      <c r="J109" s="55"/>
      <c r="K109" s="56">
        <f t="shared" si="44"/>
      </c>
      <c r="L109" s="55">
        <f t="shared" si="45"/>
        <v>1.639344262295083</v>
      </c>
      <c r="M109" s="57">
        <f t="shared" si="46"/>
        <v>-24.9848759830611</v>
      </c>
      <c r="N109" s="58"/>
      <c r="O109" s="59"/>
      <c r="P109" s="60">
        <f t="shared" si="43"/>
        <v>4002.4213075060534</v>
      </c>
    </row>
    <row r="110" spans="1:16" ht="12.75">
      <c r="A110" s="61" t="s">
        <v>119</v>
      </c>
      <c r="B110" s="47"/>
      <c r="C110" s="48"/>
      <c r="D110" s="48"/>
      <c r="E110" s="68">
        <v>234.5</v>
      </c>
      <c r="F110" s="51">
        <v>6</v>
      </c>
      <c r="G110" s="52">
        <v>270</v>
      </c>
      <c r="H110" s="52">
        <v>262</v>
      </c>
      <c r="I110" s="83">
        <v>223.5</v>
      </c>
      <c r="J110" s="55"/>
      <c r="K110" s="56">
        <f t="shared" si="44"/>
      </c>
      <c r="L110" s="55">
        <f t="shared" si="45"/>
        <v>3.053435114503827</v>
      </c>
      <c r="M110" s="57">
        <f t="shared" si="46"/>
        <v>20.805369127516784</v>
      </c>
      <c r="N110" s="58"/>
      <c r="O110" s="59"/>
      <c r="P110" s="60">
        <f t="shared" si="43"/>
        <v>953.0916844349681</v>
      </c>
    </row>
    <row r="111" spans="1:16" ht="12.75">
      <c r="A111" s="61" t="s">
        <v>120</v>
      </c>
      <c r="B111" s="47"/>
      <c r="C111" s="48"/>
      <c r="D111" s="48"/>
      <c r="E111" s="68">
        <v>201.25</v>
      </c>
      <c r="F111" s="51"/>
      <c r="G111" s="52"/>
      <c r="H111" s="52">
        <v>2049</v>
      </c>
      <c r="I111" s="83">
        <v>3315</v>
      </c>
      <c r="J111" s="55"/>
      <c r="K111" s="56">
        <f t="shared" si="44"/>
      </c>
      <c r="L111" s="55">
        <f t="shared" si="45"/>
      </c>
      <c r="M111" s="57">
        <f t="shared" si="46"/>
      </c>
      <c r="N111" s="58"/>
      <c r="O111" s="59"/>
      <c r="P111" s="60">
        <f t="shared" si="43"/>
        <v>16472.04968944099</v>
      </c>
    </row>
    <row r="112" spans="1:16" ht="12.75">
      <c r="A112" s="61" t="s">
        <v>121</v>
      </c>
      <c r="B112" s="47"/>
      <c r="C112" s="48"/>
      <c r="D112" s="48"/>
      <c r="E112" s="68">
        <v>6531.5</v>
      </c>
      <c r="F112" s="51"/>
      <c r="G112" s="52"/>
      <c r="H112" s="52">
        <v>45412</v>
      </c>
      <c r="I112" s="83">
        <v>42472.75</v>
      </c>
      <c r="J112" s="55"/>
      <c r="K112" s="56">
        <f t="shared" si="44"/>
      </c>
      <c r="L112" s="55">
        <f t="shared" si="45"/>
      </c>
      <c r="M112" s="57">
        <f t="shared" si="46"/>
      </c>
      <c r="N112" s="58"/>
      <c r="O112" s="59"/>
      <c r="P112" s="60">
        <f t="shared" si="43"/>
        <v>6502.755875373191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/>
      <c r="K113" s="56">
        <f t="shared" si="44"/>
      </c>
      <c r="L113" s="55">
        <f t="shared" si="45"/>
        <v>0</v>
      </c>
      <c r="M113" s="57">
        <f t="shared" si="46"/>
        <v>0</v>
      </c>
      <c r="N113" s="58"/>
      <c r="O113" s="59"/>
      <c r="P113" s="60"/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/>
      <c r="K114" s="56">
        <f t="shared" si="44"/>
      </c>
      <c r="L114" s="55">
        <f t="shared" si="45"/>
      </c>
      <c r="M114" s="57">
        <f t="shared" si="46"/>
      </c>
      <c r="N114" s="58"/>
      <c r="O114" s="59"/>
      <c r="P114" s="60"/>
    </row>
    <row r="115" spans="1:16" ht="12.75">
      <c r="A115" s="61" t="s">
        <v>124</v>
      </c>
      <c r="B115" s="47"/>
      <c r="C115" s="48"/>
      <c r="D115" s="48"/>
      <c r="E115" s="68">
        <v>14351</v>
      </c>
      <c r="F115" s="51">
        <v>7</v>
      </c>
      <c r="G115" s="52">
        <v>3600</v>
      </c>
      <c r="H115" s="52">
        <v>3490</v>
      </c>
      <c r="I115" s="83">
        <v>3507.75</v>
      </c>
      <c r="J115" s="55"/>
      <c r="K115" s="56">
        <f t="shared" si="44"/>
      </c>
      <c r="L115" s="55">
        <f t="shared" si="45"/>
        <v>3.151862464183381</v>
      </c>
      <c r="M115" s="57">
        <f t="shared" si="46"/>
        <v>2.629890955740862</v>
      </c>
      <c r="N115" s="58"/>
      <c r="O115" s="59"/>
      <c r="P115" s="60">
        <f>(I115/E115)*1000</f>
        <v>244.42547557661487</v>
      </c>
    </row>
    <row r="116" spans="1:16" ht="12.75">
      <c r="A116" s="61" t="s">
        <v>125</v>
      </c>
      <c r="B116" s="47"/>
      <c r="C116" s="48"/>
      <c r="D116" s="48"/>
      <c r="E116" s="68">
        <v>473.75</v>
      </c>
      <c r="F116" s="51"/>
      <c r="G116" s="52"/>
      <c r="H116" s="52">
        <v>568</v>
      </c>
      <c r="I116" s="83">
        <v>679.5</v>
      </c>
      <c r="J116" s="55"/>
      <c r="K116" s="56">
        <f t="shared" si="44"/>
      </c>
      <c r="L116" s="55">
        <f t="shared" si="45"/>
      </c>
      <c r="M116" s="57">
        <f t="shared" si="46"/>
      </c>
      <c r="N116" s="58"/>
      <c r="O116" s="59"/>
      <c r="P116" s="60">
        <f>(I116/E116)*1000</f>
        <v>1434.3007915567282</v>
      </c>
    </row>
    <row r="117" spans="1:16" ht="12.75">
      <c r="A117" s="61" t="s">
        <v>126</v>
      </c>
      <c r="B117" s="47"/>
      <c r="C117" s="48"/>
      <c r="D117" s="48"/>
      <c r="E117" s="68">
        <v>3632.25</v>
      </c>
      <c r="F117" s="51"/>
      <c r="G117" s="52"/>
      <c r="H117" s="52">
        <v>3011</v>
      </c>
      <c r="I117" s="83">
        <v>3692.5</v>
      </c>
      <c r="J117" s="55"/>
      <c r="K117" s="56">
        <f t="shared" si="44"/>
      </c>
      <c r="L117" s="55">
        <f t="shared" si="45"/>
      </c>
      <c r="M117" s="57">
        <f t="shared" si="46"/>
      </c>
      <c r="N117" s="58"/>
      <c r="O117" s="59"/>
      <c r="P117" s="60">
        <f>(I117/E117)*1000</f>
        <v>1016.5875146259207</v>
      </c>
    </row>
    <row r="118" spans="1:16" ht="12.75">
      <c r="A118" s="61" t="s">
        <v>127</v>
      </c>
      <c r="B118" s="47"/>
      <c r="C118" s="48"/>
      <c r="D118" s="48"/>
      <c r="E118" s="68">
        <v>0.2575</v>
      </c>
      <c r="F118" s="51"/>
      <c r="G118" s="52"/>
      <c r="H118" s="52">
        <v>0.01</v>
      </c>
      <c r="I118" s="83">
        <v>0.01</v>
      </c>
      <c r="J118" s="55"/>
      <c r="K118" s="56">
        <f t="shared" si="44"/>
      </c>
      <c r="L118" s="55">
        <f t="shared" si="45"/>
      </c>
      <c r="M118" s="57">
        <f t="shared" si="46"/>
      </c>
      <c r="N118" s="58"/>
      <c r="O118" s="59"/>
      <c r="P118" s="60">
        <f>(I118/E118)*1000</f>
        <v>38.83495145631068</v>
      </c>
    </row>
    <row r="119" spans="1:16" ht="12.75">
      <c r="A119" s="61" t="s">
        <v>128</v>
      </c>
      <c r="B119" s="47"/>
      <c r="C119" s="48"/>
      <c r="D119" s="48"/>
      <c r="E119" s="68">
        <v>0.0075</v>
      </c>
      <c r="F119" s="51"/>
      <c r="G119" s="52">
        <v>0.01</v>
      </c>
      <c r="H119" s="52">
        <v>0.01</v>
      </c>
      <c r="I119" s="83">
        <v>0.01</v>
      </c>
      <c r="J119" s="55"/>
      <c r="K119" s="56">
        <f t="shared" si="44"/>
      </c>
      <c r="L119" s="55">
        <f t="shared" si="45"/>
        <v>0</v>
      </c>
      <c r="M119" s="57">
        <f t="shared" si="46"/>
        <v>0</v>
      </c>
      <c r="N119" s="58"/>
      <c r="O119" s="59"/>
      <c r="P119" s="60"/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6455.5</v>
      </c>
      <c r="F121" s="51"/>
      <c r="G121" s="52"/>
      <c r="H121" s="52">
        <v>47744</v>
      </c>
      <c r="I121" s="83">
        <v>54691.75</v>
      </c>
      <c r="J121" s="55">
        <f aca="true" t="shared" si="47" ref="J121:J128">IF(OR(D121=0,C121=0),"",C121/D121*100-100)</f>
      </c>
      <c r="K121" s="56">
        <f aca="true" t="shared" si="48" ref="K121:K128">IF(OR(E121=0,C121=0),"",C121/E121*100-100)</f>
      </c>
      <c r="L121" s="55">
        <f aca="true" t="shared" si="49" ref="L121:L128">IF(OR(H121=0,G121=0),"",G121/H121*100-100)</f>
      </c>
      <c r="M121" s="57">
        <f aca="true" t="shared" si="50" ref="M121:M128">IF(OR(I121=0,G121=0),"",G121/I121*100-100)</f>
      </c>
      <c r="N121" s="58"/>
      <c r="O121" s="59"/>
      <c r="P121" s="60">
        <f>(I121/E121)*1000</f>
        <v>8472.116799628224</v>
      </c>
    </row>
    <row r="122" spans="1:16" ht="12.75">
      <c r="A122" s="61" t="s">
        <v>131</v>
      </c>
      <c r="B122" s="47"/>
      <c r="C122" s="48"/>
      <c r="D122" s="48"/>
      <c r="E122" s="68">
        <v>121864.25</v>
      </c>
      <c r="F122" s="51"/>
      <c r="G122" s="52"/>
      <c r="H122" s="52">
        <v>239207</v>
      </c>
      <c r="I122" s="83">
        <v>326567.5</v>
      </c>
      <c r="J122" s="55">
        <f t="shared" si="47"/>
      </c>
      <c r="K122" s="56">
        <f t="shared" si="48"/>
      </c>
      <c r="L122" s="55">
        <f t="shared" si="49"/>
      </c>
      <c r="M122" s="57">
        <f t="shared" si="50"/>
      </c>
      <c r="N122" s="58"/>
      <c r="O122" s="59"/>
      <c r="P122" s="60">
        <f>(I122/E122)*1000</f>
        <v>2679.7645741060237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46782</v>
      </c>
      <c r="I123" s="83">
        <v>64112.5</v>
      </c>
      <c r="J123" s="55">
        <f t="shared" si="47"/>
      </c>
      <c r="K123" s="56">
        <f t="shared" si="48"/>
      </c>
      <c r="L123" s="55">
        <f t="shared" si="49"/>
      </c>
      <c r="M123" s="57">
        <f t="shared" si="50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47"/>
      </c>
      <c r="K124" s="78">
        <f t="shared" si="48"/>
      </c>
      <c r="L124" s="77">
        <f t="shared" si="49"/>
      </c>
      <c r="M124" s="79">
        <f t="shared" si="50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504.25</v>
      </c>
      <c r="F125" s="51">
        <v>7</v>
      </c>
      <c r="G125" s="52">
        <v>900</v>
      </c>
      <c r="H125" s="52">
        <v>910</v>
      </c>
      <c r="I125" s="83">
        <v>990</v>
      </c>
      <c r="J125" s="55">
        <f t="shared" si="47"/>
      </c>
      <c r="K125" s="56">
        <f t="shared" si="48"/>
      </c>
      <c r="L125" s="55">
        <f t="shared" si="49"/>
        <v>-1.098901098901095</v>
      </c>
      <c r="M125" s="57">
        <f t="shared" si="50"/>
        <v>-9.090909090909093</v>
      </c>
      <c r="N125" s="58"/>
      <c r="O125" s="59"/>
      <c r="P125" s="60">
        <f>(I125/E125)*1000</f>
        <v>1963.3118492811107</v>
      </c>
    </row>
    <row r="126" spans="1:16" ht="12.75">
      <c r="A126" s="61" t="s">
        <v>135</v>
      </c>
      <c r="B126" s="47"/>
      <c r="C126" s="48"/>
      <c r="D126" s="48"/>
      <c r="E126" s="68">
        <v>1954.5</v>
      </c>
      <c r="F126" s="51">
        <v>7</v>
      </c>
      <c r="G126" s="52">
        <v>7200</v>
      </c>
      <c r="H126" s="52">
        <v>7462</v>
      </c>
      <c r="I126" s="83">
        <v>7501.5</v>
      </c>
      <c r="J126" s="55">
        <f t="shared" si="47"/>
      </c>
      <c r="K126" s="56">
        <f t="shared" si="48"/>
      </c>
      <c r="L126" s="55">
        <f t="shared" si="49"/>
        <v>-3.5111230233181345</v>
      </c>
      <c r="M126" s="57">
        <f t="shared" si="50"/>
        <v>-4.019196160767848</v>
      </c>
      <c r="N126" s="58"/>
      <c r="O126" s="59"/>
      <c r="P126" s="60">
        <f>(I126/E126)*1000</f>
        <v>3838.0660015349195</v>
      </c>
    </row>
    <row r="127" spans="1:16" ht="12.75">
      <c r="A127" s="61" t="s">
        <v>136</v>
      </c>
      <c r="B127" s="47"/>
      <c r="C127" s="48"/>
      <c r="D127" s="48"/>
      <c r="E127" s="68">
        <v>1689</v>
      </c>
      <c r="F127" s="51">
        <v>6</v>
      </c>
      <c r="G127" s="52">
        <v>1050</v>
      </c>
      <c r="H127" s="52">
        <v>1050</v>
      </c>
      <c r="I127" s="83">
        <v>1747.6875</v>
      </c>
      <c r="J127" s="55">
        <f t="shared" si="47"/>
      </c>
      <c r="K127" s="56">
        <f t="shared" si="48"/>
      </c>
      <c r="L127" s="55">
        <f t="shared" si="49"/>
        <v>0</v>
      </c>
      <c r="M127" s="57">
        <f t="shared" si="50"/>
        <v>-39.92060937667632</v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>
        <v>7</v>
      </c>
      <c r="G128" s="52">
        <v>67000</v>
      </c>
      <c r="H128" s="52">
        <v>55204</v>
      </c>
      <c r="I128" s="83">
        <v>60805.25</v>
      </c>
      <c r="J128" s="55">
        <f t="shared" si="47"/>
      </c>
      <c r="K128" s="56">
        <f t="shared" si="48"/>
      </c>
      <c r="L128" s="55">
        <f t="shared" si="49"/>
        <v>21.368016810376062</v>
      </c>
      <c r="M128" s="57">
        <f t="shared" si="50"/>
        <v>10.187853844857145</v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>
        <v>0.01</v>
      </c>
      <c r="D130" s="104"/>
      <c r="E130" s="105">
        <v>0.0075</v>
      </c>
      <c r="F130" s="106"/>
      <c r="G130" s="107">
        <v>0.01</v>
      </c>
      <c r="H130" s="107">
        <v>0.01</v>
      </c>
      <c r="I130" s="108">
        <v>0.01</v>
      </c>
      <c r="J130" s="109">
        <f>IF(OR(D130=0,C130=0),"",C130/D130*100-100)</f>
      </c>
      <c r="K130" s="110">
        <f>IF(OR(E130=0,C130=0),"",C130/E130*100-100)</f>
        <v>33.33333333333334</v>
      </c>
      <c r="L130" s="109">
        <f>IF(OR(H130=0,G130=0),"",G130/H130*100-100)</f>
        <v>0</v>
      </c>
      <c r="M130" s="111">
        <f>IF(OR(I130=0,G130=0),"",G130/I130*100-100)</f>
        <v>0</v>
      </c>
      <c r="N130" s="112"/>
      <c r="O130" s="113"/>
      <c r="P130" s="114"/>
    </row>
    <row r="131" ht="12.75">
      <c r="A131" s="22" t="s">
        <v>140</v>
      </c>
    </row>
    <row r="132" ht="12.75">
      <c r="P132" s="116"/>
    </row>
    <row r="135" ht="12.75">
      <c r="B135" s="22" t="s">
        <v>151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95" workbookViewId="0" topLeftCell="F1">
      <selection activeCell="L27" sqref="L27:N27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153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IF(OR(C6=0,C7=0),"",SUM(C6:C7))</f>
        <v>162513</v>
      </c>
      <c r="D5" s="49">
        <f>IF(OR(D6=0,D7=0),"",SUM(D6:D7))</f>
        <v>174365</v>
      </c>
      <c r="E5" s="50">
        <f>IF(OR(E6=0,E7=0),"",SUM(E6:E7))</f>
        <v>171639</v>
      </c>
      <c r="F5" s="51">
        <v>7</v>
      </c>
      <c r="G5" s="52">
        <f>IF(OR(G6=0,G7=0),"",SUM(G6:G7))</f>
        <v>539433</v>
      </c>
      <c r="H5" s="53">
        <f>IF(OR(H6=0,H7=0),"",SUM(H6:H7))</f>
        <v>308250</v>
      </c>
      <c r="I5" s="54">
        <f>IF(OR(I6=0,I7=0),"",SUM(I6:I7))</f>
        <v>461296.5</v>
      </c>
      <c r="J5" s="55">
        <f aca="true" t="shared" si="0" ref="J5:J16">IF(OR(D5=0,C5=0),"",C5/D5*100-100)</f>
        <v>-6.797235683766814</v>
      </c>
      <c r="K5" s="56">
        <f aca="true" t="shared" si="1" ref="K5:K16">IF(OR(E5=0,C5=0),"",C5/E5*100-100)</f>
        <v>-5.316973415132921</v>
      </c>
      <c r="L5" s="55">
        <f aca="true" t="shared" si="2" ref="L5:L16">IF(OR(H5=0,G5=0),"",G5/H5*100-100)</f>
        <v>74.9985401459854</v>
      </c>
      <c r="M5" s="57">
        <f aca="true" t="shared" si="3" ref="M5:M16">IF(OR(I5=0,G5=0),"",G5/I5*100-100)</f>
        <v>16.938454985025913</v>
      </c>
      <c r="N5" s="58">
        <f aca="true" t="shared" si="4" ref="N5:N16">(G5/C5)*1000</f>
        <v>3319.3221465359693</v>
      </c>
      <c r="O5" s="59">
        <f aca="true" t="shared" si="5" ref="O5:O16">(H5/D5)*1000</f>
        <v>1767.8433171794798</v>
      </c>
      <c r="P5" s="60">
        <f aca="true" t="shared" si="6" ref="P5:P16">(I5/E5)*1000</f>
        <v>2687.5972244070404</v>
      </c>
    </row>
    <row r="6" spans="1:16" ht="12.75">
      <c r="A6" s="61" t="s">
        <v>15</v>
      </c>
      <c r="B6" s="47">
        <v>7</v>
      </c>
      <c r="C6" s="48">
        <v>46621</v>
      </c>
      <c r="D6" s="49">
        <v>49251</v>
      </c>
      <c r="E6" s="62">
        <v>80390</v>
      </c>
      <c r="F6" s="51">
        <v>7</v>
      </c>
      <c r="G6" s="52">
        <v>157377</v>
      </c>
      <c r="H6" s="53">
        <v>66326</v>
      </c>
      <c r="I6" s="63">
        <v>228518.75</v>
      </c>
      <c r="J6" s="55">
        <f t="shared" si="0"/>
        <v>-5.339993096586866</v>
      </c>
      <c r="K6" s="56">
        <f t="shared" si="1"/>
        <v>-42.00646846622714</v>
      </c>
      <c r="L6" s="55">
        <f t="shared" si="2"/>
        <v>137.27799053161655</v>
      </c>
      <c r="M6" s="57">
        <f t="shared" si="3"/>
        <v>-31.131690506796488</v>
      </c>
      <c r="N6" s="58">
        <f t="shared" si="4"/>
        <v>3375.66761759722</v>
      </c>
      <c r="O6" s="59">
        <f t="shared" si="5"/>
        <v>1346.693468152931</v>
      </c>
      <c r="P6" s="60">
        <f t="shared" si="6"/>
        <v>2842.6265704689636</v>
      </c>
    </row>
    <row r="7" spans="1:16" ht="12.75">
      <c r="A7" s="64" t="s">
        <v>16</v>
      </c>
      <c r="B7" s="47">
        <v>7</v>
      </c>
      <c r="C7" s="48">
        <v>115892</v>
      </c>
      <c r="D7" s="49">
        <v>125114</v>
      </c>
      <c r="E7" s="62">
        <v>91249</v>
      </c>
      <c r="F7" s="51">
        <v>7</v>
      </c>
      <c r="G7" s="52">
        <v>382056</v>
      </c>
      <c r="H7" s="53">
        <v>241924</v>
      </c>
      <c r="I7" s="63">
        <v>232777.75</v>
      </c>
      <c r="J7" s="55">
        <f t="shared" si="0"/>
        <v>-7.370877759483349</v>
      </c>
      <c r="K7" s="56">
        <f t="shared" si="1"/>
        <v>27.00632335696828</v>
      </c>
      <c r="L7" s="55">
        <f t="shared" si="2"/>
        <v>57.9239761247334</v>
      </c>
      <c r="M7" s="57">
        <f t="shared" si="3"/>
        <v>64.12908879822061</v>
      </c>
      <c r="N7" s="58">
        <f t="shared" si="4"/>
        <v>3296.655506851206</v>
      </c>
      <c r="O7" s="59">
        <f t="shared" si="5"/>
        <v>1933.6285307799287</v>
      </c>
      <c r="P7" s="60">
        <f t="shared" si="6"/>
        <v>2551.0169974465475</v>
      </c>
    </row>
    <row r="8" spans="1:16" ht="12.75">
      <c r="A8" s="17" t="s">
        <v>17</v>
      </c>
      <c r="B8" s="47">
        <v>7</v>
      </c>
      <c r="C8" s="48">
        <f>IF(OR(C9=0,C10=0),"",SUM(C9:C10))</f>
        <v>16055</v>
      </c>
      <c r="D8" s="49">
        <f>IF(OR(D9=0,D10=0),"",SUM(D9:D10))</f>
        <v>15777</v>
      </c>
      <c r="E8" s="50">
        <f>IF(OR(E9=0,E10=0),"",SUM(E9:E10))</f>
        <v>13534.5</v>
      </c>
      <c r="F8" s="51">
        <v>7</v>
      </c>
      <c r="G8" s="65">
        <f>IF(OR(G9=0,G10=0),"",SUM(G9:G10))</f>
        <v>49102</v>
      </c>
      <c r="H8" s="66">
        <f>IF(OR(H9=0,H10=0),"",SUM(H9:H10))</f>
        <v>35017</v>
      </c>
      <c r="I8" s="67">
        <f>IF(OR(I9=0,I10=0),"",SUM(I9:I10))</f>
        <v>31016.75</v>
      </c>
      <c r="J8" s="55">
        <f t="shared" si="0"/>
        <v>1.762058693034163</v>
      </c>
      <c r="K8" s="56">
        <f t="shared" si="1"/>
        <v>18.62277882448558</v>
      </c>
      <c r="L8" s="55">
        <f t="shared" si="2"/>
        <v>40.22332010166491</v>
      </c>
      <c r="M8" s="57">
        <f t="shared" si="3"/>
        <v>58.30801099405966</v>
      </c>
      <c r="N8" s="58">
        <f t="shared" si="4"/>
        <v>3058.361881033946</v>
      </c>
      <c r="O8" s="59">
        <f t="shared" si="5"/>
        <v>2219.4967357545793</v>
      </c>
      <c r="P8" s="60">
        <f t="shared" si="6"/>
        <v>2291.6805201522034</v>
      </c>
    </row>
    <row r="9" spans="1:16" ht="12.75">
      <c r="A9" s="61" t="s">
        <v>18</v>
      </c>
      <c r="B9" s="47">
        <v>7</v>
      </c>
      <c r="C9" s="48">
        <v>15505</v>
      </c>
      <c r="D9" s="48">
        <v>15327</v>
      </c>
      <c r="E9" s="68">
        <v>12547</v>
      </c>
      <c r="F9" s="51">
        <v>7</v>
      </c>
      <c r="G9" s="52">
        <v>47457</v>
      </c>
      <c r="H9" s="53">
        <v>33440</v>
      </c>
      <c r="I9" s="63">
        <v>29581.5</v>
      </c>
      <c r="J9" s="55">
        <f t="shared" si="0"/>
        <v>1.1613492529523057</v>
      </c>
      <c r="K9" s="56">
        <f t="shared" si="1"/>
        <v>23.575356658962306</v>
      </c>
      <c r="L9" s="55">
        <f t="shared" si="2"/>
        <v>41.91686602870814</v>
      </c>
      <c r="M9" s="57">
        <f t="shared" si="3"/>
        <v>60.42797018406773</v>
      </c>
      <c r="N9" s="58">
        <f t="shared" si="4"/>
        <v>3060.7545952918413</v>
      </c>
      <c r="O9" s="59">
        <f t="shared" si="5"/>
        <v>2181.7707313890523</v>
      </c>
      <c r="P9" s="60">
        <f t="shared" si="6"/>
        <v>2357.655216386387</v>
      </c>
    </row>
    <row r="10" spans="1:16" ht="12.75">
      <c r="A10" s="64" t="s">
        <v>19</v>
      </c>
      <c r="B10" s="47">
        <v>7</v>
      </c>
      <c r="C10" s="48">
        <v>550</v>
      </c>
      <c r="D10" s="48">
        <v>450</v>
      </c>
      <c r="E10" s="68">
        <v>987.5</v>
      </c>
      <c r="F10" s="51">
        <v>7</v>
      </c>
      <c r="G10" s="52">
        <v>1645</v>
      </c>
      <c r="H10" s="53">
        <v>1577</v>
      </c>
      <c r="I10" s="63">
        <v>1435.25</v>
      </c>
      <c r="J10" s="55">
        <f t="shared" si="0"/>
        <v>22.22222222222223</v>
      </c>
      <c r="K10" s="56">
        <f t="shared" si="1"/>
        <v>-44.30379746835443</v>
      </c>
      <c r="L10" s="55">
        <f t="shared" si="2"/>
        <v>4.31198478123018</v>
      </c>
      <c r="M10" s="57">
        <f t="shared" si="3"/>
        <v>14.614178714509677</v>
      </c>
      <c r="N10" s="58">
        <f t="shared" si="4"/>
        <v>2990.9090909090905</v>
      </c>
      <c r="O10" s="59">
        <f t="shared" si="5"/>
        <v>3504.4444444444443</v>
      </c>
      <c r="P10" s="60">
        <f t="shared" si="6"/>
        <v>1453.4177215189875</v>
      </c>
    </row>
    <row r="11" spans="1:16" ht="12.75">
      <c r="A11" s="61" t="s">
        <v>20</v>
      </c>
      <c r="B11" s="47">
        <v>7</v>
      </c>
      <c r="C11" s="48">
        <v>13631</v>
      </c>
      <c r="D11" s="48">
        <v>13479</v>
      </c>
      <c r="E11" s="68">
        <v>12195.75</v>
      </c>
      <c r="F11" s="51">
        <v>7</v>
      </c>
      <c r="G11" s="52">
        <v>31827</v>
      </c>
      <c r="H11" s="53">
        <v>26131</v>
      </c>
      <c r="I11" s="63">
        <v>19814.25</v>
      </c>
      <c r="J11" s="55">
        <f t="shared" si="0"/>
        <v>1.1276800949625283</v>
      </c>
      <c r="K11" s="56">
        <f t="shared" si="1"/>
        <v>11.768443925137845</v>
      </c>
      <c r="L11" s="55">
        <f t="shared" si="2"/>
        <v>21.797864605258127</v>
      </c>
      <c r="M11" s="57">
        <f t="shared" si="3"/>
        <v>60.6268216056626</v>
      </c>
      <c r="N11" s="58">
        <f t="shared" si="4"/>
        <v>2334.898393368058</v>
      </c>
      <c r="O11" s="59">
        <f t="shared" si="5"/>
        <v>1938.6453000964464</v>
      </c>
      <c r="P11" s="60">
        <f t="shared" si="6"/>
        <v>1624.6848287313203</v>
      </c>
    </row>
    <row r="12" spans="1:16" ht="12.75">
      <c r="A12" s="61" t="s">
        <v>21</v>
      </c>
      <c r="B12" s="47">
        <v>7</v>
      </c>
      <c r="C12" s="48">
        <v>41</v>
      </c>
      <c r="D12" s="48">
        <v>41</v>
      </c>
      <c r="E12" s="68">
        <v>304.5</v>
      </c>
      <c r="F12" s="51">
        <v>7</v>
      </c>
      <c r="G12" s="52">
        <v>69</v>
      </c>
      <c r="H12" s="53">
        <v>111</v>
      </c>
      <c r="I12" s="63">
        <v>806.25</v>
      </c>
      <c r="J12" s="55">
        <f t="shared" si="0"/>
        <v>0</v>
      </c>
      <c r="K12" s="56">
        <f t="shared" si="1"/>
        <v>-86.5353037766831</v>
      </c>
      <c r="L12" s="55">
        <f t="shared" si="2"/>
        <v>-37.83783783783784</v>
      </c>
      <c r="M12" s="57">
        <f t="shared" si="3"/>
        <v>-91.44186046511628</v>
      </c>
      <c r="N12" s="58">
        <f t="shared" si="4"/>
        <v>1682.9268292682925</v>
      </c>
      <c r="O12" s="59">
        <f t="shared" si="5"/>
        <v>2707.317073170732</v>
      </c>
      <c r="P12" s="60">
        <f t="shared" si="6"/>
        <v>2647.783251231527</v>
      </c>
    </row>
    <row r="13" spans="1:16" ht="12.75">
      <c r="A13" s="64" t="s">
        <v>22</v>
      </c>
      <c r="B13" s="47">
        <v>7</v>
      </c>
      <c r="C13" s="69">
        <v>15405</v>
      </c>
      <c r="D13" s="69">
        <v>15219</v>
      </c>
      <c r="E13" s="68">
        <v>17348.25</v>
      </c>
      <c r="F13" s="51">
        <v>7</v>
      </c>
      <c r="G13" s="52">
        <v>42679</v>
      </c>
      <c r="H13" s="53">
        <v>33736</v>
      </c>
      <c r="I13" s="63">
        <v>38982.75</v>
      </c>
      <c r="J13" s="55">
        <f t="shared" si="0"/>
        <v>1.2221565148827125</v>
      </c>
      <c r="K13" s="56">
        <f t="shared" si="1"/>
        <v>-11.201418010462149</v>
      </c>
      <c r="L13" s="55">
        <f t="shared" si="2"/>
        <v>26.50877400995968</v>
      </c>
      <c r="M13" s="57">
        <f t="shared" si="3"/>
        <v>9.481757957045119</v>
      </c>
      <c r="N13" s="58">
        <f t="shared" si="4"/>
        <v>2770.464135021097</v>
      </c>
      <c r="O13" s="59">
        <f t="shared" si="5"/>
        <v>2216.702805703397</v>
      </c>
      <c r="P13" s="60">
        <f t="shared" si="6"/>
        <v>2247.0710302191865</v>
      </c>
    </row>
    <row r="14" spans="1:16" ht="12.75">
      <c r="A14" s="61" t="s">
        <v>23</v>
      </c>
      <c r="B14" s="47">
        <v>7</v>
      </c>
      <c r="C14" s="48">
        <v>38084</v>
      </c>
      <c r="D14" s="48">
        <v>37476</v>
      </c>
      <c r="E14" s="68">
        <v>37029</v>
      </c>
      <c r="F14" s="51">
        <v>7</v>
      </c>
      <c r="G14" s="52">
        <v>354066</v>
      </c>
      <c r="H14" s="53">
        <v>343567</v>
      </c>
      <c r="I14" s="63">
        <v>345708.25</v>
      </c>
      <c r="J14" s="55">
        <f t="shared" si="0"/>
        <v>1.6223716511901074</v>
      </c>
      <c r="K14" s="56">
        <f t="shared" si="1"/>
        <v>2.8491182586621164</v>
      </c>
      <c r="L14" s="55">
        <f t="shared" si="2"/>
        <v>3.0558813855812588</v>
      </c>
      <c r="M14" s="57">
        <f t="shared" si="3"/>
        <v>2.4175731993668137</v>
      </c>
      <c r="N14" s="58">
        <f t="shared" si="4"/>
        <v>9296.975107656757</v>
      </c>
      <c r="O14" s="59">
        <f t="shared" si="5"/>
        <v>9167.653965204398</v>
      </c>
      <c r="P14" s="60">
        <f t="shared" si="6"/>
        <v>9336.148694266656</v>
      </c>
    </row>
    <row r="15" spans="1:16" ht="12.75">
      <c r="A15" s="61" t="s">
        <v>24</v>
      </c>
      <c r="B15" s="47">
        <v>7</v>
      </c>
      <c r="C15" s="48">
        <v>9972</v>
      </c>
      <c r="D15" s="48">
        <v>10764</v>
      </c>
      <c r="E15" s="68">
        <v>19590.5</v>
      </c>
      <c r="F15" s="51">
        <v>7</v>
      </c>
      <c r="G15" s="52">
        <v>140775</v>
      </c>
      <c r="H15" s="53">
        <v>141298</v>
      </c>
      <c r="I15" s="63">
        <v>228560.25</v>
      </c>
      <c r="J15" s="55">
        <f t="shared" si="0"/>
        <v>-7.357859531772576</v>
      </c>
      <c r="K15" s="56">
        <f t="shared" si="1"/>
        <v>-49.09777698374212</v>
      </c>
      <c r="L15" s="55">
        <f t="shared" si="2"/>
        <v>-0.370139704737511</v>
      </c>
      <c r="M15" s="57">
        <f t="shared" si="3"/>
        <v>-38.40792526259488</v>
      </c>
      <c r="N15" s="58">
        <f t="shared" si="4"/>
        <v>14117.027677496992</v>
      </c>
      <c r="O15" s="59">
        <f t="shared" si="5"/>
        <v>13126.904496469713</v>
      </c>
      <c r="P15" s="60">
        <f t="shared" si="6"/>
        <v>11666.89211607667</v>
      </c>
    </row>
    <row r="16" spans="1:16" ht="12.75">
      <c r="A16" s="61" t="s">
        <v>25</v>
      </c>
      <c r="B16" s="47">
        <v>7</v>
      </c>
      <c r="C16" s="48">
        <v>392</v>
      </c>
      <c r="D16" s="48">
        <v>392</v>
      </c>
      <c r="E16" s="68">
        <v>453</v>
      </c>
      <c r="F16" s="51">
        <v>7</v>
      </c>
      <c r="G16" s="52">
        <v>2843</v>
      </c>
      <c r="H16" s="53">
        <v>2090</v>
      </c>
      <c r="I16" s="63">
        <v>2957.75</v>
      </c>
      <c r="J16" s="55">
        <f t="shared" si="0"/>
        <v>0</v>
      </c>
      <c r="K16" s="56">
        <f t="shared" si="1"/>
        <v>-13.465783664459167</v>
      </c>
      <c r="L16" s="55">
        <f t="shared" si="2"/>
        <v>36.02870813397129</v>
      </c>
      <c r="M16" s="57">
        <f t="shared" si="3"/>
        <v>-3.8796382385258994</v>
      </c>
      <c r="N16" s="58">
        <f t="shared" si="4"/>
        <v>7252.551020408164</v>
      </c>
      <c r="O16" s="59">
        <f t="shared" si="5"/>
        <v>5331.632653061225</v>
      </c>
      <c r="P16" s="60">
        <f t="shared" si="6"/>
        <v>6529.24944812362</v>
      </c>
    </row>
    <row r="17" spans="1:16" s="16" customFormat="1" ht="15">
      <c r="A17" s="70" t="s">
        <v>26</v>
      </c>
      <c r="B17" s="71"/>
      <c r="C17" s="72"/>
      <c r="D17" s="72"/>
      <c r="E17" s="73"/>
      <c r="F17" s="74"/>
      <c r="G17" s="75"/>
      <c r="H17" s="75"/>
      <c r="I17" s="76"/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7</v>
      </c>
      <c r="C18" s="48">
        <v>5</v>
      </c>
      <c r="D18" s="48">
        <v>5</v>
      </c>
      <c r="E18" s="68">
        <v>6.5</v>
      </c>
      <c r="F18" s="51">
        <v>7</v>
      </c>
      <c r="G18" s="52">
        <v>6</v>
      </c>
      <c r="H18" s="52">
        <v>10</v>
      </c>
      <c r="I18" s="83">
        <v>10.25</v>
      </c>
      <c r="J18" s="55">
        <f>IF(OR(D18=0,C18=0),"",C18/D18*100-100)</f>
        <v>0</v>
      </c>
      <c r="K18" s="56">
        <f aca="true" t="shared" si="7" ref="K18:K25">IF(OR(E18=0,C18=0),"",C18/E18*100-100)</f>
        <v>-23.076923076923066</v>
      </c>
      <c r="L18" s="55">
        <f aca="true" t="shared" si="8" ref="L18:L25">IF(OR(H18=0,G18=0),"",G18/H18*100-100)</f>
        <v>-40</v>
      </c>
      <c r="M18" s="57">
        <f aca="true" t="shared" si="9" ref="M18:M25">IF(OR(I18=0,G18=0),"",G18/I18*100-100)</f>
        <v>-41.463414634146346</v>
      </c>
      <c r="N18" s="58">
        <f aca="true" t="shared" si="10" ref="N18:N25">(G18/C18)*1000</f>
        <v>1200</v>
      </c>
      <c r="O18" s="59">
        <f aca="true" t="shared" si="11" ref="O18:O25">(H18/D18)*1000</f>
        <v>2000</v>
      </c>
      <c r="P18" s="60">
        <f aca="true" t="shared" si="12" ref="P18:P25">(I18/E18)*1000</f>
        <v>1576.923076923077</v>
      </c>
    </row>
    <row r="19" spans="1:16" ht="12.75">
      <c r="A19" s="61" t="s">
        <v>28</v>
      </c>
      <c r="B19" s="47">
        <v>6</v>
      </c>
      <c r="C19" s="48">
        <v>11422</v>
      </c>
      <c r="D19" s="48">
        <v>10327</v>
      </c>
      <c r="E19" s="68">
        <v>7011.75</v>
      </c>
      <c r="F19" s="51">
        <v>6</v>
      </c>
      <c r="G19" s="52">
        <v>18126</v>
      </c>
      <c r="H19" s="52">
        <v>17875</v>
      </c>
      <c r="I19" s="83">
        <v>6154.75</v>
      </c>
      <c r="J19" s="55">
        <f>IF(OR(D19=0,C19=0),"",C19/D19*100-100)</f>
        <v>10.60327297375811</v>
      </c>
      <c r="K19" s="56">
        <f t="shared" si="7"/>
        <v>62.89799265518593</v>
      </c>
      <c r="L19" s="55">
        <f t="shared" si="8"/>
        <v>1.404195804195794</v>
      </c>
      <c r="M19" s="57">
        <f t="shared" si="9"/>
        <v>194.5042446890613</v>
      </c>
      <c r="N19" s="58">
        <f t="shared" si="10"/>
        <v>1586.9374890562074</v>
      </c>
      <c r="O19" s="59">
        <f t="shared" si="11"/>
        <v>1730.8995836157646</v>
      </c>
      <c r="P19" s="60">
        <f t="shared" si="12"/>
        <v>877.7765892965378</v>
      </c>
    </row>
    <row r="20" spans="1:16" ht="12.75">
      <c r="A20" s="61" t="s">
        <v>29</v>
      </c>
      <c r="B20" s="47">
        <v>6</v>
      </c>
      <c r="C20" s="48">
        <v>2</v>
      </c>
      <c r="D20" s="48">
        <v>3</v>
      </c>
      <c r="E20" s="68">
        <v>2.755</v>
      </c>
      <c r="F20" s="51">
        <v>6</v>
      </c>
      <c r="G20" s="52">
        <v>2</v>
      </c>
      <c r="H20" s="52">
        <v>3</v>
      </c>
      <c r="I20" s="83">
        <v>1.255</v>
      </c>
      <c r="J20" s="55"/>
      <c r="K20" s="56">
        <f t="shared" si="7"/>
        <v>-27.404718693284934</v>
      </c>
      <c r="L20" s="55">
        <f t="shared" si="8"/>
        <v>-33.33333333333334</v>
      </c>
      <c r="M20" s="57">
        <f t="shared" si="9"/>
        <v>59.36254980079681</v>
      </c>
      <c r="N20" s="58">
        <f t="shared" si="10"/>
        <v>1000</v>
      </c>
      <c r="O20" s="59">
        <f t="shared" si="11"/>
        <v>1000</v>
      </c>
      <c r="P20" s="60">
        <f t="shared" si="12"/>
        <v>455.535390199637</v>
      </c>
    </row>
    <row r="21" spans="1:16" ht="12.75">
      <c r="A21" s="61" t="s">
        <v>30</v>
      </c>
      <c r="B21" s="47">
        <v>6</v>
      </c>
      <c r="C21" s="48">
        <v>14250</v>
      </c>
      <c r="D21" s="48">
        <v>14128</v>
      </c>
      <c r="E21" s="68">
        <v>8092.5</v>
      </c>
      <c r="F21" s="51">
        <v>6</v>
      </c>
      <c r="G21" s="52">
        <v>17156</v>
      </c>
      <c r="H21" s="52">
        <v>9609</v>
      </c>
      <c r="I21" s="83">
        <v>11294.5</v>
      </c>
      <c r="J21" s="55">
        <f>IF(OR(D21=0,C21=0),"",C21/D21*100-100)</f>
        <v>0.8635334088335185</v>
      </c>
      <c r="K21" s="56">
        <f t="shared" si="7"/>
        <v>76.08897126969416</v>
      </c>
      <c r="L21" s="55">
        <f t="shared" si="8"/>
        <v>78.5409511915912</v>
      </c>
      <c r="M21" s="57">
        <f t="shared" si="9"/>
        <v>51.89694098897692</v>
      </c>
      <c r="N21" s="58">
        <f t="shared" si="10"/>
        <v>1203.9298245614034</v>
      </c>
      <c r="O21" s="59">
        <f t="shared" si="11"/>
        <v>680.1387315968291</v>
      </c>
      <c r="P21" s="60">
        <f t="shared" si="12"/>
        <v>1395.6750077232005</v>
      </c>
    </row>
    <row r="22" spans="1:16" ht="12.75">
      <c r="A22" s="61" t="s">
        <v>31</v>
      </c>
      <c r="B22" s="47">
        <v>6</v>
      </c>
      <c r="C22" s="48">
        <v>4632</v>
      </c>
      <c r="D22" s="48">
        <v>4574</v>
      </c>
      <c r="E22" s="68">
        <v>1438.5</v>
      </c>
      <c r="F22" s="51">
        <v>6</v>
      </c>
      <c r="G22" s="52">
        <v>6542</v>
      </c>
      <c r="H22" s="52">
        <v>5440</v>
      </c>
      <c r="I22" s="83">
        <v>1909.5</v>
      </c>
      <c r="J22" s="55">
        <f>IF(OR(D22=0,C22=0),"",C22/D22*100-100)</f>
        <v>1.2680367293397552</v>
      </c>
      <c r="K22" s="56">
        <f t="shared" si="7"/>
        <v>222.00208550573512</v>
      </c>
      <c r="L22" s="55">
        <f t="shared" si="8"/>
        <v>20.257352941176478</v>
      </c>
      <c r="M22" s="57">
        <f t="shared" si="9"/>
        <v>242.60277559570568</v>
      </c>
      <c r="N22" s="58">
        <f t="shared" si="10"/>
        <v>1412.348877374784</v>
      </c>
      <c r="O22" s="59">
        <f t="shared" si="11"/>
        <v>1189.331001311762</v>
      </c>
      <c r="P22" s="60">
        <f t="shared" si="12"/>
        <v>1327.4244004171012</v>
      </c>
    </row>
    <row r="23" spans="1:16" ht="12.75">
      <c r="A23" s="61" t="s">
        <v>32</v>
      </c>
      <c r="B23" s="47">
        <v>6</v>
      </c>
      <c r="C23" s="48">
        <v>592</v>
      </c>
      <c r="D23" s="48">
        <v>556</v>
      </c>
      <c r="E23" s="68">
        <v>329.5</v>
      </c>
      <c r="F23" s="51">
        <v>6</v>
      </c>
      <c r="G23" s="52">
        <v>675</v>
      </c>
      <c r="H23" s="52">
        <v>817</v>
      </c>
      <c r="I23" s="83">
        <v>469.5</v>
      </c>
      <c r="J23" s="55">
        <f>IF(OR(D23=0,C23=0),"",C23/D23*100-100)</f>
        <v>6.474820143884898</v>
      </c>
      <c r="K23" s="56">
        <f t="shared" si="7"/>
        <v>79.66616084977238</v>
      </c>
      <c r="L23" s="55">
        <f t="shared" si="8"/>
        <v>-17.380660954712354</v>
      </c>
      <c r="M23" s="57">
        <f t="shared" si="9"/>
        <v>43.76996805111821</v>
      </c>
      <c r="N23" s="58">
        <f t="shared" si="10"/>
        <v>1140.2027027027027</v>
      </c>
      <c r="O23" s="59">
        <f t="shared" si="11"/>
        <v>1469.4244604316546</v>
      </c>
      <c r="P23" s="60">
        <f t="shared" si="12"/>
        <v>1424.886191198786</v>
      </c>
    </row>
    <row r="24" spans="1:16" ht="12.75">
      <c r="A24" s="61" t="s">
        <v>33</v>
      </c>
      <c r="B24" s="47">
        <v>6</v>
      </c>
      <c r="C24" s="48">
        <v>24</v>
      </c>
      <c r="D24" s="48">
        <v>22</v>
      </c>
      <c r="E24" s="68">
        <v>28.25</v>
      </c>
      <c r="F24" s="51">
        <v>6</v>
      </c>
      <c r="G24" s="52">
        <v>24</v>
      </c>
      <c r="H24" s="52">
        <v>22</v>
      </c>
      <c r="I24" s="83">
        <v>30.5</v>
      </c>
      <c r="J24" s="55">
        <f>IF(OR(D24=0,C24=0),"",C24/D24*100-100)</f>
        <v>9.09090909090908</v>
      </c>
      <c r="K24" s="56">
        <f t="shared" si="7"/>
        <v>-15.044247787610615</v>
      </c>
      <c r="L24" s="55">
        <f t="shared" si="8"/>
        <v>9.09090909090908</v>
      </c>
      <c r="M24" s="57">
        <f t="shared" si="9"/>
        <v>-21.311475409836063</v>
      </c>
      <c r="N24" s="58">
        <f t="shared" si="10"/>
        <v>1000</v>
      </c>
      <c r="O24" s="59">
        <f t="shared" si="11"/>
        <v>1000</v>
      </c>
      <c r="P24" s="60">
        <f t="shared" si="12"/>
        <v>1079.646017699115</v>
      </c>
    </row>
    <row r="25" spans="1:16" ht="12.75">
      <c r="A25" s="61" t="s">
        <v>34</v>
      </c>
      <c r="B25" s="47">
        <v>6</v>
      </c>
      <c r="C25" s="48">
        <v>743</v>
      </c>
      <c r="D25" s="48">
        <v>744</v>
      </c>
      <c r="E25" s="68">
        <v>522.75</v>
      </c>
      <c r="F25" s="51">
        <v>6</v>
      </c>
      <c r="G25" s="52">
        <v>703</v>
      </c>
      <c r="H25" s="52">
        <v>851</v>
      </c>
      <c r="I25" s="83">
        <v>399</v>
      </c>
      <c r="J25" s="55">
        <f>IF(OR(D25=0,C25=0),"",C25/D25*100-100)</f>
        <v>-0.1344086021505433</v>
      </c>
      <c r="K25" s="56">
        <f t="shared" si="7"/>
        <v>42.13295074127211</v>
      </c>
      <c r="L25" s="55">
        <f t="shared" si="8"/>
        <v>-17.391304347826093</v>
      </c>
      <c r="M25" s="57">
        <f t="shared" si="9"/>
        <v>76.19047619047618</v>
      </c>
      <c r="N25" s="58">
        <f t="shared" si="10"/>
        <v>946.164199192463</v>
      </c>
      <c r="O25" s="59">
        <f t="shared" si="11"/>
        <v>1143.8172043010752</v>
      </c>
      <c r="P25" s="60">
        <f t="shared" si="12"/>
        <v>763.2711621233859</v>
      </c>
    </row>
    <row r="26" spans="1:16" s="16" customFormat="1" ht="15">
      <c r="A26" s="70" t="s">
        <v>35</v>
      </c>
      <c r="B26" s="71"/>
      <c r="C26" s="72"/>
      <c r="D26" s="72"/>
      <c r="E26" s="73"/>
      <c r="F26" s="74"/>
      <c r="G26" s="75"/>
      <c r="H26" s="75"/>
      <c r="I26" s="76"/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6</v>
      </c>
      <c r="C27" s="48">
        <f>IF(OR(C28=0,C29=0,C30=0,C31=0),"",SUM(C28:C31))</f>
        <v>5369</v>
      </c>
      <c r="D27" s="49">
        <f>IF(OR(D28=0,D29=0,D30=0,D31=0),"",SUM(D28:D31))</f>
        <v>5200</v>
      </c>
      <c r="E27" s="50">
        <f>IF(OR(E28=0,E29=0,E30=0,E31=0),"",SUM(E28:E31))</f>
        <v>4239</v>
      </c>
      <c r="F27" s="51"/>
      <c r="G27" s="52">
        <f>IF(OR(G28=0,G29=0,G30=0,G31=0),"",SUM(G28:G31))</f>
      </c>
      <c r="H27" s="53">
        <f>IF(OR(H28=0,H29=0,H30=0,H31=0),"",SUM(H28:H31))</f>
        <v>118934</v>
      </c>
      <c r="I27" s="84">
        <f>IF(OR(I28=0,I29=0,I30=0,I31=0),"",SUM(I28:I31))</f>
        <v>123340.75</v>
      </c>
      <c r="J27" s="55">
        <f>IF(OR(D27=0,C27=0),"",C27/D27*100-100)</f>
        <v>3.25</v>
      </c>
      <c r="K27" s="56">
        <f>IF(OR(E27=0,C27=0),"",C27/E27*100-100)</f>
        <v>26.657230478886532</v>
      </c>
      <c r="L27" s="55"/>
      <c r="M27" s="55"/>
      <c r="N27" s="58"/>
      <c r="O27" s="59">
        <f aca="true" t="shared" si="13" ref="N27:P31">(H27/D27)*1000</f>
        <v>22871.923076923078</v>
      </c>
      <c r="P27" s="60">
        <f t="shared" si="13"/>
        <v>29096.661948572775</v>
      </c>
    </row>
    <row r="28" spans="1:16" ht="12.75">
      <c r="A28" s="61" t="s">
        <v>37</v>
      </c>
      <c r="B28" s="47">
        <v>4</v>
      </c>
      <c r="C28" s="48">
        <v>183</v>
      </c>
      <c r="D28" s="48">
        <v>176</v>
      </c>
      <c r="E28" s="68">
        <v>307</v>
      </c>
      <c r="F28" s="51">
        <v>4</v>
      </c>
      <c r="G28" s="52">
        <v>3654</v>
      </c>
      <c r="H28" s="52">
        <v>4000</v>
      </c>
      <c r="I28" s="83">
        <v>5746.25</v>
      </c>
      <c r="J28" s="55">
        <f>IF(OR(D28=0,C28=0),"",C28/D28*100-100)</f>
        <v>3.9772727272727337</v>
      </c>
      <c r="K28" s="56">
        <f>IF(OR(E28=0,C28=0),"",C28/E28*100-100)</f>
        <v>-40.39087947882736</v>
      </c>
      <c r="L28" s="55">
        <f>IF(OR(H28=0,G28=0),"",G28/H28*100-100)</f>
        <v>-8.650000000000006</v>
      </c>
      <c r="M28" s="57">
        <f>IF(OR(I28=0,G28=0),"",G28/I28*100-100)</f>
        <v>-36.410702632151406</v>
      </c>
      <c r="N28" s="58">
        <f t="shared" si="13"/>
        <v>19967.2131147541</v>
      </c>
      <c r="O28" s="59">
        <f t="shared" si="13"/>
        <v>22727.272727272728</v>
      </c>
      <c r="P28" s="60">
        <f t="shared" si="13"/>
        <v>18717.42671009772</v>
      </c>
    </row>
    <row r="29" spans="1:16" ht="12.75">
      <c r="A29" s="61" t="s">
        <v>38</v>
      </c>
      <c r="B29" s="47">
        <v>6</v>
      </c>
      <c r="C29" s="48">
        <v>4334</v>
      </c>
      <c r="D29" s="48">
        <v>4176</v>
      </c>
      <c r="E29" s="68">
        <v>3102.5</v>
      </c>
      <c r="F29" s="51">
        <v>6</v>
      </c>
      <c r="G29" s="52">
        <v>161539</v>
      </c>
      <c r="H29" s="52">
        <v>93277</v>
      </c>
      <c r="I29" s="83">
        <v>96626.5</v>
      </c>
      <c r="J29" s="55">
        <f>IF(OR(D29=0,C29=0),"",C29/D29*100-100)</f>
        <v>3.783524904214559</v>
      </c>
      <c r="K29" s="56">
        <f>IF(OR(E29=0,C29=0),"",C29/E29*100-100)</f>
        <v>39.693795326349715</v>
      </c>
      <c r="L29" s="55">
        <f>IF(OR(H29=0,G29=0),"",G29/H29*100-100)</f>
        <v>73.18202772387619</v>
      </c>
      <c r="M29" s="57">
        <f>IF(OR(I29=0,G29=0),"",G29/I29*100-100)</f>
        <v>67.17877600865188</v>
      </c>
      <c r="N29" s="58">
        <f t="shared" si="13"/>
        <v>37272.496538994</v>
      </c>
      <c r="O29" s="59">
        <f t="shared" si="13"/>
        <v>22336.446360153255</v>
      </c>
      <c r="P29" s="60">
        <f t="shared" si="13"/>
        <v>31144.721998388395</v>
      </c>
    </row>
    <row r="30" spans="1:16" ht="12.75">
      <c r="A30" s="61" t="s">
        <v>39</v>
      </c>
      <c r="B30" s="47">
        <v>7</v>
      </c>
      <c r="C30" s="48">
        <v>747</v>
      </c>
      <c r="D30" s="48">
        <v>744</v>
      </c>
      <c r="E30" s="68">
        <v>671.25</v>
      </c>
      <c r="F30" s="51">
        <v>6</v>
      </c>
      <c r="G30" s="52">
        <v>23330</v>
      </c>
      <c r="H30" s="52">
        <v>19000</v>
      </c>
      <c r="I30" s="83">
        <v>17776.5</v>
      </c>
      <c r="J30" s="55">
        <f>IF(OR(D30=0,C30=0),"",C30/D30*100-100)</f>
        <v>0.40322580645162986</v>
      </c>
      <c r="K30" s="56">
        <f>IF(OR(E30=0,C30=0),"",C30/E30*100-100)</f>
        <v>11.284916201117312</v>
      </c>
      <c r="L30" s="55">
        <f>IF(OR(H30=0,G30=0),"",G30/H30*100-100)</f>
        <v>22.789473684210535</v>
      </c>
      <c r="M30" s="57">
        <f>IF(OR(I30=0,G30=0),"",G30/I30*100-100)</f>
        <v>31.240682924085178</v>
      </c>
      <c r="N30" s="58">
        <f t="shared" si="13"/>
        <v>31231.593038821957</v>
      </c>
      <c r="O30" s="59">
        <f t="shared" si="13"/>
        <v>25537.634408602153</v>
      </c>
      <c r="P30" s="60">
        <f t="shared" si="13"/>
        <v>26482.68156424581</v>
      </c>
    </row>
    <row r="31" spans="1:16" ht="12.75">
      <c r="A31" s="61" t="s">
        <v>40</v>
      </c>
      <c r="B31" s="47">
        <v>7</v>
      </c>
      <c r="C31" s="48">
        <v>105</v>
      </c>
      <c r="D31" s="48">
        <v>104</v>
      </c>
      <c r="E31" s="68">
        <v>158.25</v>
      </c>
      <c r="F31" s="51"/>
      <c r="G31" s="52"/>
      <c r="H31" s="52">
        <v>2657</v>
      </c>
      <c r="I31" s="83">
        <v>3191.5</v>
      </c>
      <c r="J31" s="55">
        <f>IF(OR(D31=0,C31=0),"",C31/D31*100-100)</f>
        <v>0.9615384615384528</v>
      </c>
      <c r="K31" s="56">
        <f>IF(OR(E31=0,C31=0),"",C31/E31*100-100)</f>
        <v>-33.64928909952607</v>
      </c>
      <c r="L31" s="55">
        <f>IF(OR(H31=0,G31=0),"",G31/H31*100-100)</f>
      </c>
      <c r="M31" s="57">
        <f>IF(OR(I31=0,G31=0),"",G31/I31*100-100)</f>
      </c>
      <c r="N31" s="58">
        <f t="shared" si="13"/>
        <v>0</v>
      </c>
      <c r="O31" s="59">
        <f t="shared" si="13"/>
        <v>25548.076923076922</v>
      </c>
      <c r="P31" s="60">
        <f t="shared" si="13"/>
        <v>20167.456556082147</v>
      </c>
    </row>
    <row r="32" spans="1:16" s="16" customFormat="1" ht="15">
      <c r="A32" s="70" t="s">
        <v>41</v>
      </c>
      <c r="B32" s="71"/>
      <c r="C32" s="72"/>
      <c r="D32" s="72"/>
      <c r="E32" s="73"/>
      <c r="F32" s="74"/>
      <c r="G32" s="75"/>
      <c r="H32" s="75"/>
      <c r="I32" s="76"/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7</v>
      </c>
      <c r="C33" s="48">
        <v>5372</v>
      </c>
      <c r="D33" s="48">
        <v>5246</v>
      </c>
      <c r="E33" s="68">
        <v>5062</v>
      </c>
      <c r="F33" s="51">
        <v>7</v>
      </c>
      <c r="G33" s="52">
        <v>496833</v>
      </c>
      <c r="H33" s="52">
        <v>496193</v>
      </c>
      <c r="I33" s="83">
        <v>439433.25</v>
      </c>
      <c r="J33" s="55">
        <f aca="true" t="shared" si="14" ref="J33:J39">IF(OR(D33=0,C33=0),"",C33/D33*100-100)</f>
        <v>2.401829965688137</v>
      </c>
      <c r="K33" s="56">
        <f aca="true" t="shared" si="15" ref="K33:K39">IF(OR(E33=0,C33=0),"",C33/E33*100-100)</f>
        <v>6.124061635717098</v>
      </c>
      <c r="L33" s="55">
        <f aca="true" t="shared" si="16" ref="L33:L39">IF(OR(H33=0,G33=0),"",G33/H33*100-100)</f>
        <v>0.1289820694770043</v>
      </c>
      <c r="M33" s="57">
        <f aca="true" t="shared" si="17" ref="M33:M39">IF(OR(I33=0,G33=0),"",G33/I33*100-100)</f>
        <v>13.062222760794711</v>
      </c>
      <c r="N33" s="58">
        <f aca="true" t="shared" si="18" ref="N33:N39">(G33/C33)*1000</f>
        <v>92485.66641846612</v>
      </c>
      <c r="O33" s="59">
        <f aca="true" t="shared" si="19" ref="O33:O39">(H33/D33)*1000</f>
        <v>94585.01715592833</v>
      </c>
      <c r="P33" s="60">
        <f aca="true" t="shared" si="20" ref="P33:P39">(I33/E33)*1000</f>
        <v>86810.2034768866</v>
      </c>
    </row>
    <row r="34" spans="1:16" ht="12.75">
      <c r="A34" s="61" t="s">
        <v>43</v>
      </c>
      <c r="B34" s="47">
        <v>7</v>
      </c>
      <c r="C34" s="48">
        <v>38975</v>
      </c>
      <c r="D34" s="48">
        <v>38051</v>
      </c>
      <c r="E34" s="68">
        <v>42009.75</v>
      </c>
      <c r="F34" s="51">
        <v>7</v>
      </c>
      <c r="G34" s="52">
        <v>109571</v>
      </c>
      <c r="H34" s="52">
        <v>101744</v>
      </c>
      <c r="I34" s="83">
        <v>124490</v>
      </c>
      <c r="J34" s="55">
        <f t="shared" si="14"/>
        <v>2.4283198864681594</v>
      </c>
      <c r="K34" s="56">
        <f t="shared" si="15"/>
        <v>-7.223918257071276</v>
      </c>
      <c r="L34" s="55">
        <f t="shared" si="16"/>
        <v>7.692836924044656</v>
      </c>
      <c r="M34" s="57">
        <f t="shared" si="17"/>
        <v>-11.984095108040805</v>
      </c>
      <c r="N34" s="58">
        <f t="shared" si="18"/>
        <v>2811.3149454778704</v>
      </c>
      <c r="O34" s="59">
        <f t="shared" si="19"/>
        <v>2673.8850490131667</v>
      </c>
      <c r="P34" s="60">
        <f t="shared" si="20"/>
        <v>2963.359696260987</v>
      </c>
    </row>
    <row r="35" spans="1:16" ht="12.75">
      <c r="A35" s="61" t="s">
        <v>44</v>
      </c>
      <c r="B35" s="47">
        <v>7</v>
      </c>
      <c r="C35" s="48">
        <v>110741</v>
      </c>
      <c r="D35" s="48">
        <v>119947</v>
      </c>
      <c r="E35" s="68">
        <v>130845.75</v>
      </c>
      <c r="F35" s="51">
        <v>7</v>
      </c>
      <c r="G35" s="52">
        <v>195600</v>
      </c>
      <c r="H35" s="52">
        <v>138121</v>
      </c>
      <c r="I35" s="83">
        <v>154846.5</v>
      </c>
      <c r="J35" s="55">
        <f t="shared" si="14"/>
        <v>-7.675056483280116</v>
      </c>
      <c r="K35" s="56">
        <f t="shared" si="15"/>
        <v>-15.365229669286165</v>
      </c>
      <c r="L35" s="55">
        <f t="shared" si="16"/>
        <v>41.61496079524477</v>
      </c>
      <c r="M35" s="57">
        <f t="shared" si="17"/>
        <v>26.31864459319391</v>
      </c>
      <c r="N35" s="58">
        <f t="shared" si="18"/>
        <v>1766.2834903062098</v>
      </c>
      <c r="O35" s="59">
        <f t="shared" si="19"/>
        <v>1151.516919972988</v>
      </c>
      <c r="P35" s="60">
        <f t="shared" si="20"/>
        <v>1183.4278148124795</v>
      </c>
    </row>
    <row r="36" spans="1:16" ht="12.75">
      <c r="A36" s="61" t="s">
        <v>45</v>
      </c>
      <c r="B36" s="47">
        <v>7</v>
      </c>
      <c r="C36" s="48">
        <v>5</v>
      </c>
      <c r="D36" s="48">
        <v>5</v>
      </c>
      <c r="E36" s="68">
        <v>8.0025</v>
      </c>
      <c r="F36" s="51">
        <v>7</v>
      </c>
      <c r="G36" s="52">
        <v>20</v>
      </c>
      <c r="H36" s="52">
        <v>10</v>
      </c>
      <c r="I36" s="83">
        <v>22.7525</v>
      </c>
      <c r="J36" s="55">
        <f t="shared" si="14"/>
        <v>0</v>
      </c>
      <c r="K36" s="56">
        <f t="shared" si="15"/>
        <v>-37.51952514839112</v>
      </c>
      <c r="L36" s="55">
        <f t="shared" si="16"/>
        <v>100</v>
      </c>
      <c r="M36" s="57">
        <f t="shared" si="17"/>
        <v>-12.097571695418083</v>
      </c>
      <c r="N36" s="58">
        <f t="shared" si="18"/>
        <v>4000</v>
      </c>
      <c r="O36" s="59">
        <f t="shared" si="19"/>
        <v>2000</v>
      </c>
      <c r="P36" s="60">
        <f t="shared" si="20"/>
        <v>2843.174008122462</v>
      </c>
    </row>
    <row r="37" spans="1:16" ht="12.75">
      <c r="A37" s="61" t="s">
        <v>46</v>
      </c>
      <c r="B37" s="47">
        <v>6</v>
      </c>
      <c r="C37" s="48">
        <v>508</v>
      </c>
      <c r="D37" s="48">
        <v>508</v>
      </c>
      <c r="E37" s="68">
        <v>617.75</v>
      </c>
      <c r="F37" s="51"/>
      <c r="G37" s="52"/>
      <c r="H37" s="52">
        <v>592</v>
      </c>
      <c r="I37" s="83">
        <v>514.5</v>
      </c>
      <c r="J37" s="55">
        <f t="shared" si="14"/>
        <v>0</v>
      </c>
      <c r="K37" s="56">
        <f t="shared" si="15"/>
        <v>-17.76608660461352</v>
      </c>
      <c r="L37" s="55">
        <f t="shared" si="16"/>
      </c>
      <c r="M37" s="57">
        <f t="shared" si="17"/>
      </c>
      <c r="N37" s="58">
        <f t="shared" si="18"/>
        <v>0</v>
      </c>
      <c r="O37" s="59">
        <f t="shared" si="19"/>
        <v>1165.3543307086613</v>
      </c>
      <c r="P37" s="60">
        <f t="shared" si="20"/>
        <v>832.8611898016998</v>
      </c>
    </row>
    <row r="38" spans="1:16" ht="12.75">
      <c r="A38" s="61" t="s">
        <v>47</v>
      </c>
      <c r="B38" s="47">
        <v>7</v>
      </c>
      <c r="C38" s="48">
        <v>9069</v>
      </c>
      <c r="D38" s="48">
        <v>8712</v>
      </c>
      <c r="E38" s="68">
        <v>1091.25</v>
      </c>
      <c r="F38" s="51">
        <v>7</v>
      </c>
      <c r="G38" s="52">
        <v>14895</v>
      </c>
      <c r="H38" s="52">
        <v>16986</v>
      </c>
      <c r="I38" s="83">
        <v>2398.5</v>
      </c>
      <c r="J38" s="55">
        <f t="shared" si="14"/>
        <v>4.097796143250704</v>
      </c>
      <c r="K38" s="56">
        <f t="shared" si="15"/>
        <v>731.06529209622</v>
      </c>
      <c r="L38" s="55">
        <f t="shared" si="16"/>
        <v>-12.310137760508653</v>
      </c>
      <c r="M38" s="57">
        <f t="shared" si="17"/>
        <v>521.0131332082551</v>
      </c>
      <c r="N38" s="58">
        <f t="shared" si="18"/>
        <v>1642.4082037710882</v>
      </c>
      <c r="O38" s="59">
        <f t="shared" si="19"/>
        <v>1949.7245179063361</v>
      </c>
      <c r="P38" s="60">
        <f t="shared" si="20"/>
        <v>2197.938144329897</v>
      </c>
    </row>
    <row r="39" spans="1:16" ht="12.75">
      <c r="A39" s="61" t="s">
        <v>48</v>
      </c>
      <c r="B39" s="47">
        <v>5</v>
      </c>
      <c r="C39" s="48">
        <v>1</v>
      </c>
      <c r="D39" s="48">
        <v>1</v>
      </c>
      <c r="E39" s="68">
        <v>1</v>
      </c>
      <c r="F39" s="51"/>
      <c r="G39" s="52"/>
      <c r="H39" s="52">
        <v>2</v>
      </c>
      <c r="I39" s="83">
        <v>3</v>
      </c>
      <c r="J39" s="55">
        <f t="shared" si="14"/>
        <v>0</v>
      </c>
      <c r="K39" s="56">
        <f t="shared" si="15"/>
        <v>0</v>
      </c>
      <c r="L39" s="55">
        <f t="shared" si="16"/>
      </c>
      <c r="M39" s="57">
        <f t="shared" si="17"/>
      </c>
      <c r="N39" s="58">
        <f t="shared" si="18"/>
        <v>0</v>
      </c>
      <c r="O39" s="59">
        <f t="shared" si="19"/>
        <v>2000</v>
      </c>
      <c r="P39" s="60">
        <f t="shared" si="20"/>
        <v>3000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/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7</v>
      </c>
      <c r="C41" s="48">
        <v>371</v>
      </c>
      <c r="D41" s="48">
        <v>371</v>
      </c>
      <c r="E41" s="68">
        <v>300</v>
      </c>
      <c r="F41" s="51">
        <v>7</v>
      </c>
      <c r="G41" s="52">
        <v>14846</v>
      </c>
      <c r="H41" s="52">
        <v>19296</v>
      </c>
      <c r="I41" s="83">
        <v>15006</v>
      </c>
      <c r="J41" s="55">
        <f>IF(OR(D41=0,C41=0),"",C41/D41*100-100)</f>
        <v>0</v>
      </c>
      <c r="K41" s="56">
        <f>IF(OR(E41=0,C41=0),"",C41/E41*100-100)</f>
        <v>23.666666666666657</v>
      </c>
      <c r="L41" s="55">
        <f>IF(OR(H41=0,G41=0),"",G41/H41*100-100)</f>
        <v>-23.061774461028193</v>
      </c>
      <c r="M41" s="57">
        <f>IF(OR(I41=0,G41=0),"",G41/I41*100-100)</f>
        <v>-1.0662401705984337</v>
      </c>
      <c r="N41" s="58">
        <f aca="true" t="shared" si="21" ref="N41:P43">(G41/C41)*1000</f>
        <v>40016.17250673854</v>
      </c>
      <c r="O41" s="59">
        <f t="shared" si="21"/>
        <v>52010.78167115903</v>
      </c>
      <c r="P41" s="60">
        <f t="shared" si="21"/>
        <v>50020</v>
      </c>
    </row>
    <row r="42" spans="1:16" ht="12.75">
      <c r="A42" s="61" t="s">
        <v>51</v>
      </c>
      <c r="B42" s="47">
        <v>3</v>
      </c>
      <c r="C42" s="48">
        <v>4538</v>
      </c>
      <c r="D42" s="48">
        <v>4539</v>
      </c>
      <c r="E42" s="68">
        <v>2972.75</v>
      </c>
      <c r="F42" s="51">
        <v>5</v>
      </c>
      <c r="G42" s="52">
        <v>133521</v>
      </c>
      <c r="H42" s="52">
        <v>75327</v>
      </c>
      <c r="I42" s="83">
        <v>204299.5</v>
      </c>
      <c r="J42" s="55">
        <f>IF(OR(D42=0,C42=0),"",C42/D42*100-100)</f>
        <v>-0.02203128442388902</v>
      </c>
      <c r="K42" s="56">
        <f>IF(OR(E42=0,C42=0),"",C42/E42*100-100)</f>
        <v>52.653267176856446</v>
      </c>
      <c r="L42" s="55">
        <f>IF(OR(H42=0,G42=0),"",G42/H42*100-100)</f>
        <v>77.25516746983155</v>
      </c>
      <c r="M42" s="57">
        <f>IF(OR(I42=0,G42=0),"",G42/I42*100-100)</f>
        <v>-34.64448028507168</v>
      </c>
      <c r="N42" s="58">
        <f t="shared" si="21"/>
        <v>29422.8735125606</v>
      </c>
      <c r="O42" s="59">
        <f t="shared" si="21"/>
        <v>16595.50561797753</v>
      </c>
      <c r="P42" s="60">
        <f t="shared" si="21"/>
        <v>68724.07703305021</v>
      </c>
    </row>
    <row r="43" spans="1:16" ht="12.75">
      <c r="A43" s="61" t="s">
        <v>52</v>
      </c>
      <c r="B43" s="47">
        <v>5</v>
      </c>
      <c r="C43" s="48">
        <v>1869</v>
      </c>
      <c r="D43" s="48">
        <v>1869</v>
      </c>
      <c r="E43" s="68">
        <v>1156.25</v>
      </c>
      <c r="F43" s="51">
        <v>5</v>
      </c>
      <c r="G43" s="52">
        <v>2903</v>
      </c>
      <c r="H43" s="52">
        <v>8100</v>
      </c>
      <c r="I43" s="83">
        <v>10724.75</v>
      </c>
      <c r="J43" s="55">
        <f>IF(OR(D43=0,C43=0),"",C43/D43*100-100)</f>
        <v>0</v>
      </c>
      <c r="K43" s="56">
        <f>IF(OR(E43=0,C43=0),"",C43/E43*100-100)</f>
        <v>61.643243243243234</v>
      </c>
      <c r="L43" s="55">
        <f>IF(OR(H43=0,G43=0),"",G43/H43*100-100)</f>
        <v>-64.1604938271605</v>
      </c>
      <c r="M43" s="57">
        <f>IF(OR(I43=0,G43=0),"",G43/I43*100-100)</f>
        <v>-72.93176997132801</v>
      </c>
      <c r="N43" s="58">
        <f t="shared" si="21"/>
        <v>1553.2370251471375</v>
      </c>
      <c r="O43" s="59">
        <f t="shared" si="21"/>
        <v>4333.868378812199</v>
      </c>
      <c r="P43" s="60">
        <f t="shared" si="21"/>
        <v>9275.459459459458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/>
      <c r="J44" s="77"/>
      <c r="K44" s="78"/>
      <c r="L44" s="77"/>
      <c r="M44" s="79"/>
      <c r="N44" s="80"/>
      <c r="O44" s="81"/>
      <c r="P44" s="82"/>
    </row>
    <row r="45" spans="1:16" ht="12.75">
      <c r="A45" s="61" t="s">
        <v>54</v>
      </c>
      <c r="B45" s="47"/>
      <c r="C45" s="48"/>
      <c r="D45" s="48">
        <v>18</v>
      </c>
      <c r="E45" s="68">
        <v>58.75</v>
      </c>
      <c r="F45" s="51"/>
      <c r="G45" s="52"/>
      <c r="H45" s="52">
        <v>385</v>
      </c>
      <c r="I45" s="83">
        <v>1392</v>
      </c>
      <c r="J45" s="55">
        <f aca="true" t="shared" si="22" ref="J45:J88">IF(OR(D45=0,C45=0),"",C45/D45*100-100)</f>
      </c>
      <c r="K45" s="56">
        <f aca="true" t="shared" si="23" ref="K45:K88">IF(OR(E45=0,C45=0),"",C45/E45*100-100)</f>
      </c>
      <c r="L45" s="55">
        <f aca="true" t="shared" si="24" ref="L45:L88">IF(OR(H45=0,G45=0),"",G45/H45*100-100)</f>
      </c>
      <c r="M45" s="57">
        <f aca="true" t="shared" si="25" ref="M45:M88">IF(OR(I45=0,G45=0),"",G45/I45*100-100)</f>
      </c>
      <c r="N45" s="58"/>
      <c r="O45" s="59">
        <f aca="true" t="shared" si="26" ref="O45:O86">(H45/D45)*1000</f>
        <v>21388.88888888889</v>
      </c>
      <c r="P45" s="60">
        <f aca="true" t="shared" si="27" ref="P45:P86">(I45/E45)*1000</f>
        <v>23693.617021276594</v>
      </c>
    </row>
    <row r="46" spans="1:16" ht="12.75">
      <c r="A46" s="61" t="s">
        <v>55</v>
      </c>
      <c r="B46" s="47">
        <v>7</v>
      </c>
      <c r="C46" s="48">
        <v>81</v>
      </c>
      <c r="D46" s="48">
        <v>81</v>
      </c>
      <c r="E46" s="68">
        <v>45</v>
      </c>
      <c r="F46" s="51"/>
      <c r="G46" s="52"/>
      <c r="H46" s="52">
        <v>974</v>
      </c>
      <c r="I46" s="83">
        <v>511</v>
      </c>
      <c r="J46" s="55">
        <f t="shared" si="22"/>
        <v>0</v>
      </c>
      <c r="K46" s="56">
        <f t="shared" si="23"/>
        <v>80</v>
      </c>
      <c r="L46" s="55">
        <f t="shared" si="24"/>
      </c>
      <c r="M46" s="57">
        <f t="shared" si="25"/>
      </c>
      <c r="N46" s="58">
        <f>(G46/C46)*1000</f>
        <v>0</v>
      </c>
      <c r="O46" s="59">
        <f t="shared" si="26"/>
        <v>12024.691358024691</v>
      </c>
      <c r="P46" s="60">
        <f t="shared" si="27"/>
        <v>11355.555555555557</v>
      </c>
    </row>
    <row r="47" spans="1:16" ht="12.75">
      <c r="A47" s="61" t="s">
        <v>56</v>
      </c>
      <c r="B47" s="47">
        <v>7</v>
      </c>
      <c r="C47" s="48">
        <v>721</v>
      </c>
      <c r="D47" s="48">
        <v>720</v>
      </c>
      <c r="E47" s="68">
        <v>568.25</v>
      </c>
      <c r="F47" s="51">
        <v>7</v>
      </c>
      <c r="G47" s="52">
        <v>3507</v>
      </c>
      <c r="H47" s="52">
        <v>2761</v>
      </c>
      <c r="I47" s="83">
        <v>1737</v>
      </c>
      <c r="J47" s="55">
        <f t="shared" si="22"/>
        <v>0.13888888888888573</v>
      </c>
      <c r="K47" s="56">
        <f t="shared" si="23"/>
        <v>26.880774307083158</v>
      </c>
      <c r="L47" s="55">
        <f t="shared" si="24"/>
        <v>27.01919594349873</v>
      </c>
      <c r="M47" s="57">
        <f t="shared" si="25"/>
        <v>101.89982728842836</v>
      </c>
      <c r="N47" s="58">
        <f>(G47/C47)*1000</f>
        <v>4864.077669902913</v>
      </c>
      <c r="O47" s="59">
        <f t="shared" si="26"/>
        <v>3834.722222222222</v>
      </c>
      <c r="P47" s="60">
        <f t="shared" si="27"/>
        <v>3056.753189617246</v>
      </c>
    </row>
    <row r="48" spans="1:16" ht="12.75">
      <c r="A48" s="61" t="s">
        <v>57</v>
      </c>
      <c r="B48" s="47">
        <v>7</v>
      </c>
      <c r="C48" s="48">
        <v>2</v>
      </c>
      <c r="D48" s="48">
        <v>2</v>
      </c>
      <c r="E48" s="68">
        <v>42.5</v>
      </c>
      <c r="F48" s="51"/>
      <c r="G48" s="52"/>
      <c r="H48" s="52">
        <v>51</v>
      </c>
      <c r="I48" s="83">
        <v>1107.75</v>
      </c>
      <c r="J48" s="55">
        <f t="shared" si="22"/>
        <v>0</v>
      </c>
      <c r="K48" s="56">
        <f t="shared" si="23"/>
        <v>-95.29411764705883</v>
      </c>
      <c r="L48" s="55">
        <f t="shared" si="24"/>
      </c>
      <c r="M48" s="57">
        <f t="shared" si="25"/>
      </c>
      <c r="N48" s="58">
        <f>(G48/C48)*1000</f>
        <v>0</v>
      </c>
      <c r="O48" s="59">
        <f t="shared" si="26"/>
        <v>25500</v>
      </c>
      <c r="P48" s="60">
        <f t="shared" si="27"/>
        <v>26064.705882352944</v>
      </c>
    </row>
    <row r="49" spans="1:16" ht="12.75">
      <c r="A49" s="64" t="s">
        <v>58</v>
      </c>
      <c r="B49" s="47">
        <v>5</v>
      </c>
      <c r="C49" s="48">
        <v>103</v>
      </c>
      <c r="D49" s="48">
        <v>102</v>
      </c>
      <c r="E49" s="68">
        <v>160.75</v>
      </c>
      <c r="F49" s="51">
        <v>5</v>
      </c>
      <c r="G49" s="52">
        <v>2763</v>
      </c>
      <c r="H49" s="52">
        <v>3637</v>
      </c>
      <c r="I49" s="83">
        <v>3800.25</v>
      </c>
      <c r="J49" s="55">
        <f t="shared" si="22"/>
        <v>0.9803921568627345</v>
      </c>
      <c r="K49" s="56">
        <f t="shared" si="23"/>
        <v>-35.925349922239505</v>
      </c>
      <c r="L49" s="55">
        <f t="shared" si="24"/>
        <v>-24.03079461094309</v>
      </c>
      <c r="M49" s="57">
        <f t="shared" si="25"/>
        <v>-27.294256956779165</v>
      </c>
      <c r="N49" s="58">
        <f>(G49/C49)*1000</f>
        <v>26825.242718446603</v>
      </c>
      <c r="O49" s="59">
        <f t="shared" si="26"/>
        <v>35656.86274509804</v>
      </c>
      <c r="P49" s="60">
        <f t="shared" si="27"/>
        <v>23640.746500777605</v>
      </c>
    </row>
    <row r="50" spans="1:16" ht="12.75">
      <c r="A50" s="64" t="s">
        <v>59</v>
      </c>
      <c r="B50" s="47">
        <v>6</v>
      </c>
      <c r="C50" s="48">
        <v>2</v>
      </c>
      <c r="D50" s="48">
        <v>2</v>
      </c>
      <c r="E50" s="68">
        <v>8</v>
      </c>
      <c r="F50" s="51"/>
      <c r="G50" s="52"/>
      <c r="H50" s="52">
        <v>40</v>
      </c>
      <c r="I50" s="83">
        <v>160</v>
      </c>
      <c r="J50" s="55">
        <f t="shared" si="22"/>
        <v>0</v>
      </c>
      <c r="K50" s="56">
        <f t="shared" si="23"/>
        <v>-75</v>
      </c>
      <c r="L50" s="55">
        <f t="shared" si="24"/>
      </c>
      <c r="M50" s="57">
        <f t="shared" si="25"/>
      </c>
      <c r="N50" s="58"/>
      <c r="O50" s="59">
        <f t="shared" si="26"/>
        <v>20000</v>
      </c>
      <c r="P50" s="60">
        <f t="shared" si="27"/>
        <v>20000</v>
      </c>
    </row>
    <row r="51" spans="1:16" ht="12.75">
      <c r="A51" s="64" t="s">
        <v>60</v>
      </c>
      <c r="B51" s="47">
        <v>7</v>
      </c>
      <c r="C51" s="48">
        <v>507</v>
      </c>
      <c r="D51" s="48">
        <v>507</v>
      </c>
      <c r="E51" s="68">
        <v>29.5</v>
      </c>
      <c r="F51" s="51">
        <v>6</v>
      </c>
      <c r="G51" s="52">
        <v>475</v>
      </c>
      <c r="H51" s="52">
        <v>9119</v>
      </c>
      <c r="I51" s="83">
        <v>506.25</v>
      </c>
      <c r="J51" s="55">
        <f t="shared" si="22"/>
        <v>0</v>
      </c>
      <c r="K51" s="56">
        <f t="shared" si="23"/>
        <v>1618.64406779661</v>
      </c>
      <c r="L51" s="55">
        <f t="shared" si="24"/>
        <v>-94.79109551485908</v>
      </c>
      <c r="M51" s="57">
        <f t="shared" si="25"/>
        <v>-6.172839506172849</v>
      </c>
      <c r="N51" s="58">
        <f aca="true" t="shared" si="28" ref="N51:N88">(G51/C51)*1000</f>
        <v>936.8836291913215</v>
      </c>
      <c r="O51" s="59">
        <f t="shared" si="26"/>
        <v>17986.1932938856</v>
      </c>
      <c r="P51" s="60">
        <f t="shared" si="27"/>
        <v>17161.016949152545</v>
      </c>
    </row>
    <row r="52" spans="1:16" ht="12.75">
      <c r="A52" s="64" t="s">
        <v>61</v>
      </c>
      <c r="B52" s="47"/>
      <c r="C52" s="48">
        <v>0.01</v>
      </c>
      <c r="D52" s="48">
        <v>0.01</v>
      </c>
      <c r="E52" s="68">
        <v>8.75</v>
      </c>
      <c r="F52" s="51"/>
      <c r="G52" s="52">
        <v>0.01</v>
      </c>
      <c r="H52" s="53">
        <v>0.01</v>
      </c>
      <c r="I52" s="86">
        <v>114.75</v>
      </c>
      <c r="J52" s="55">
        <f t="shared" si="22"/>
        <v>0</v>
      </c>
      <c r="K52" s="56">
        <f t="shared" si="23"/>
        <v>-99.88571428571429</v>
      </c>
      <c r="L52" s="55">
        <f t="shared" si="24"/>
        <v>0</v>
      </c>
      <c r="M52" s="57">
        <f t="shared" si="25"/>
        <v>-99.99128540305011</v>
      </c>
      <c r="N52" s="58">
        <f t="shared" si="28"/>
        <v>1000</v>
      </c>
      <c r="O52" s="59">
        <f t="shared" si="26"/>
        <v>1000</v>
      </c>
      <c r="P52" s="60">
        <f t="shared" si="27"/>
        <v>13114.285714285714</v>
      </c>
    </row>
    <row r="53" spans="1:16" ht="12.75">
      <c r="A53" s="61" t="s">
        <v>62</v>
      </c>
      <c r="B53" s="47">
        <v>5</v>
      </c>
      <c r="C53" s="48">
        <v>889</v>
      </c>
      <c r="D53" s="48">
        <v>874</v>
      </c>
      <c r="E53" s="68">
        <v>1006.75</v>
      </c>
      <c r="F53" s="51">
        <v>7</v>
      </c>
      <c r="G53" s="52">
        <v>83140</v>
      </c>
      <c r="H53" s="53">
        <v>70877</v>
      </c>
      <c r="I53" s="86">
        <v>57391.5</v>
      </c>
      <c r="J53" s="55">
        <f t="shared" si="22"/>
        <v>1.7162471395880914</v>
      </c>
      <c r="K53" s="56">
        <f t="shared" si="23"/>
        <v>-11.696051651353372</v>
      </c>
      <c r="L53" s="55">
        <f t="shared" si="24"/>
        <v>17.30180453461631</v>
      </c>
      <c r="M53" s="57">
        <f t="shared" si="25"/>
        <v>44.86465765836405</v>
      </c>
      <c r="N53" s="58">
        <f t="shared" si="28"/>
        <v>93520.80989876264</v>
      </c>
      <c r="O53" s="59">
        <f t="shared" si="26"/>
        <v>81094.9656750572</v>
      </c>
      <c r="P53" s="60">
        <f t="shared" si="27"/>
        <v>57006.70474298485</v>
      </c>
    </row>
    <row r="54" spans="1:16" ht="12.75" customHeight="1">
      <c r="A54" s="61" t="s">
        <v>63</v>
      </c>
      <c r="B54" s="47">
        <v>4</v>
      </c>
      <c r="C54" s="48">
        <v>322</v>
      </c>
      <c r="D54" s="48">
        <v>316</v>
      </c>
      <c r="E54" s="68">
        <v>537.5</v>
      </c>
      <c r="F54" s="51">
        <v>7</v>
      </c>
      <c r="G54" s="52">
        <v>13265</v>
      </c>
      <c r="H54" s="53">
        <v>15467</v>
      </c>
      <c r="I54" s="83">
        <v>14244</v>
      </c>
      <c r="J54" s="55">
        <f t="shared" si="22"/>
        <v>1.8987341772152035</v>
      </c>
      <c r="K54" s="56">
        <f t="shared" si="23"/>
        <v>-40.093023255813954</v>
      </c>
      <c r="L54" s="55">
        <f t="shared" si="24"/>
        <v>-14.236762138747011</v>
      </c>
      <c r="M54" s="57">
        <f t="shared" si="25"/>
        <v>-6.873069362538615</v>
      </c>
      <c r="N54" s="58">
        <f t="shared" si="28"/>
        <v>41195.65217391305</v>
      </c>
      <c r="O54" s="59">
        <f t="shared" si="26"/>
        <v>48946.20253164557</v>
      </c>
      <c r="P54" s="60">
        <f t="shared" si="27"/>
        <v>26500.46511627907</v>
      </c>
    </row>
    <row r="55" spans="1:16" ht="12.75" customHeight="1">
      <c r="A55" s="61" t="s">
        <v>64</v>
      </c>
      <c r="B55" s="47">
        <v>5</v>
      </c>
      <c r="C55" s="48">
        <v>139</v>
      </c>
      <c r="D55" s="48">
        <v>141</v>
      </c>
      <c r="E55" s="68">
        <v>101</v>
      </c>
      <c r="F55" s="51"/>
      <c r="G55" s="52"/>
      <c r="H55" s="53">
        <v>6875</v>
      </c>
      <c r="I55" s="83">
        <v>3881.25</v>
      </c>
      <c r="J55" s="55">
        <f t="shared" si="22"/>
        <v>-1.418439716312065</v>
      </c>
      <c r="K55" s="56">
        <f t="shared" si="23"/>
        <v>37.62376237623761</v>
      </c>
      <c r="L55" s="55">
        <f t="shared" si="24"/>
      </c>
      <c r="M55" s="57">
        <f t="shared" si="25"/>
      </c>
      <c r="N55" s="58">
        <f t="shared" si="28"/>
        <v>0</v>
      </c>
      <c r="O55" s="59">
        <f t="shared" si="26"/>
        <v>48758.86524822695</v>
      </c>
      <c r="P55" s="60">
        <f t="shared" si="27"/>
        <v>38428.21782178218</v>
      </c>
    </row>
    <row r="56" spans="1:16" ht="12.75">
      <c r="A56" s="17" t="s">
        <v>65</v>
      </c>
      <c r="B56" s="47">
        <v>5</v>
      </c>
      <c r="C56" s="48">
        <f>IF(OR(C57=0,C58=0),"",SUM(C57:C58))</f>
        <v>59.01</v>
      </c>
      <c r="D56" s="49">
        <f>IF(OR(D57=0,D58=0),"",SUM(D57:D58))</f>
        <v>56.01</v>
      </c>
      <c r="E56" s="50">
        <f>IF(OR(E57=0,E58=0),"",SUM(E57:E58))</f>
        <v>49.5</v>
      </c>
      <c r="F56" s="51">
        <v>7</v>
      </c>
      <c r="G56" s="52">
        <f>IF(OR(G57=0,G58=0),"",SUM(G57:G58))</f>
        <v>1700.01</v>
      </c>
      <c r="H56" s="53">
        <f>IF(OR(H57=0,H58=0),"",SUM(H57:H58))</f>
        <v>1301.01</v>
      </c>
      <c r="I56" s="87">
        <f>IF(OR(I57=0,I58=0),"",SUM(I57:I58))</f>
        <v>2126.9375</v>
      </c>
      <c r="J56" s="55">
        <f t="shared" si="22"/>
        <v>5.356186395286571</v>
      </c>
      <c r="K56" s="56">
        <f t="shared" si="23"/>
        <v>19.212121212121218</v>
      </c>
      <c r="L56" s="55">
        <f t="shared" si="24"/>
        <v>30.668480641962788</v>
      </c>
      <c r="M56" s="57">
        <f t="shared" si="25"/>
        <v>-20.07240457230172</v>
      </c>
      <c r="N56" s="58">
        <f t="shared" si="28"/>
        <v>28808.84595831215</v>
      </c>
      <c r="O56" s="59">
        <f t="shared" si="26"/>
        <v>23228.17354043921</v>
      </c>
      <c r="P56" s="60">
        <f t="shared" si="27"/>
        <v>42968.43434343435</v>
      </c>
    </row>
    <row r="57" spans="1:16" ht="12.75">
      <c r="A57" s="61" t="s">
        <v>66</v>
      </c>
      <c r="B57" s="47"/>
      <c r="C57" s="48">
        <v>0.01</v>
      </c>
      <c r="D57" s="48">
        <v>0.01</v>
      </c>
      <c r="E57" s="68">
        <v>25.75</v>
      </c>
      <c r="F57" s="51"/>
      <c r="G57" s="52">
        <v>0.01</v>
      </c>
      <c r="H57" s="53">
        <v>0.01</v>
      </c>
      <c r="I57" s="83">
        <v>1326.25</v>
      </c>
      <c r="J57" s="55">
        <f t="shared" si="22"/>
        <v>0</v>
      </c>
      <c r="K57" s="56">
        <f t="shared" si="23"/>
        <v>-99.96116504854369</v>
      </c>
      <c r="L57" s="55">
        <f t="shared" si="24"/>
        <v>0</v>
      </c>
      <c r="M57" s="57">
        <f t="shared" si="25"/>
        <v>-99.99924599434496</v>
      </c>
      <c r="N57" s="58">
        <f t="shared" si="28"/>
        <v>1000</v>
      </c>
      <c r="O57" s="59">
        <f t="shared" si="26"/>
        <v>1000</v>
      </c>
      <c r="P57" s="60">
        <f t="shared" si="27"/>
        <v>51504.854368932036</v>
      </c>
    </row>
    <row r="58" spans="1:16" ht="12.75">
      <c r="A58" s="61" t="s">
        <v>67</v>
      </c>
      <c r="B58" s="47">
        <v>5</v>
      </c>
      <c r="C58" s="48">
        <v>59</v>
      </c>
      <c r="D58" s="48">
        <v>56</v>
      </c>
      <c r="E58" s="68">
        <v>23.75</v>
      </c>
      <c r="F58" s="51">
        <v>7</v>
      </c>
      <c r="G58" s="52">
        <v>1700</v>
      </c>
      <c r="H58" s="53">
        <v>1301</v>
      </c>
      <c r="I58" s="83">
        <v>800.6875</v>
      </c>
      <c r="J58" s="55">
        <f t="shared" si="22"/>
        <v>5.357142857142861</v>
      </c>
      <c r="K58" s="56">
        <f t="shared" si="23"/>
        <v>148.42105263157896</v>
      </c>
      <c r="L58" s="55">
        <f t="shared" si="24"/>
        <v>30.66871637202152</v>
      </c>
      <c r="M58" s="57">
        <f t="shared" si="25"/>
        <v>112.31753961439387</v>
      </c>
      <c r="N58" s="58">
        <f t="shared" si="28"/>
        <v>28813.5593220339</v>
      </c>
      <c r="O58" s="59">
        <f t="shared" si="26"/>
        <v>23232.14285714286</v>
      </c>
      <c r="P58" s="60">
        <f t="shared" si="27"/>
        <v>33713.15789473685</v>
      </c>
    </row>
    <row r="59" spans="1:16" ht="12.75">
      <c r="A59" s="17" t="s">
        <v>68</v>
      </c>
      <c r="B59" s="47">
        <v>4</v>
      </c>
      <c r="C59" s="48">
        <f>IF(OR(C60=0,C61=0),"",SUM(C60:C61))</f>
        <v>15.01</v>
      </c>
      <c r="D59" s="49">
        <f>IF(OR(D60=0,D61=0),"",SUM(D60:D61))</f>
        <v>1.01</v>
      </c>
      <c r="E59" s="50">
        <f>IF(OR(E60=0,E61=0),"",SUM(E60:E61))</f>
        <v>17.005</v>
      </c>
      <c r="F59" s="51">
        <v>6</v>
      </c>
      <c r="G59" s="88">
        <f>IF(OR(G60=0,G61=0),"",SUM(G60:G61))</f>
        <v>410.01</v>
      </c>
      <c r="H59" s="89">
        <f>IF(OR(H60=0,H61=0),"",SUM(H60:H61))</f>
        <v>37.01</v>
      </c>
      <c r="I59" s="90">
        <f>IF(OR(I60=0,I61=0),"",SUM(I60:I61))</f>
        <v>695.13</v>
      </c>
      <c r="J59" s="55">
        <f t="shared" si="22"/>
        <v>1386.1386138613861</v>
      </c>
      <c r="K59" s="56">
        <f t="shared" si="23"/>
        <v>-11.731843575418992</v>
      </c>
      <c r="L59" s="55">
        <f t="shared" si="24"/>
        <v>1007.8357200756552</v>
      </c>
      <c r="M59" s="57">
        <f t="shared" si="25"/>
        <v>-41.01678822666264</v>
      </c>
      <c r="N59" s="58">
        <f t="shared" si="28"/>
        <v>27315.78947368421</v>
      </c>
      <c r="O59" s="59">
        <f t="shared" si="26"/>
        <v>36643.56435643564</v>
      </c>
      <c r="P59" s="60">
        <f t="shared" si="27"/>
        <v>40877.97706556895</v>
      </c>
    </row>
    <row r="60" spans="1:16" ht="12.75">
      <c r="A60" s="61" t="s">
        <v>69</v>
      </c>
      <c r="B60" s="47"/>
      <c r="C60" s="48">
        <v>0.01</v>
      </c>
      <c r="D60" s="49">
        <v>0.01</v>
      </c>
      <c r="E60" s="62">
        <v>2.005</v>
      </c>
      <c r="F60" s="51"/>
      <c r="G60" s="52">
        <v>0.01</v>
      </c>
      <c r="H60" s="53">
        <v>0.01</v>
      </c>
      <c r="I60" s="83">
        <v>135.005</v>
      </c>
      <c r="J60" s="55">
        <f t="shared" si="22"/>
        <v>0</v>
      </c>
      <c r="K60" s="56">
        <f t="shared" si="23"/>
        <v>-99.50124688279301</v>
      </c>
      <c r="L60" s="55">
        <f t="shared" si="24"/>
        <v>0</v>
      </c>
      <c r="M60" s="57">
        <f t="shared" si="25"/>
        <v>-99.99259286693085</v>
      </c>
      <c r="N60" s="58">
        <f t="shared" si="28"/>
        <v>1000</v>
      </c>
      <c r="O60" s="59">
        <f t="shared" si="26"/>
        <v>1000</v>
      </c>
      <c r="P60" s="60">
        <f t="shared" si="27"/>
        <v>67334.16458852869</v>
      </c>
    </row>
    <row r="61" spans="1:16" ht="12.75">
      <c r="A61" s="61" t="s">
        <v>70</v>
      </c>
      <c r="B61" s="47">
        <v>4</v>
      </c>
      <c r="C61" s="48">
        <v>15</v>
      </c>
      <c r="D61" s="49">
        <v>1</v>
      </c>
      <c r="E61" s="62">
        <v>15</v>
      </c>
      <c r="F61" s="51">
        <v>6</v>
      </c>
      <c r="G61" s="52">
        <v>410</v>
      </c>
      <c r="H61" s="53">
        <v>37</v>
      </c>
      <c r="I61" s="83">
        <v>560.125</v>
      </c>
      <c r="J61" s="55">
        <f t="shared" si="22"/>
        <v>1400</v>
      </c>
      <c r="K61" s="56">
        <f t="shared" si="23"/>
        <v>0</v>
      </c>
      <c r="L61" s="55">
        <f t="shared" si="24"/>
        <v>1008.1081081081081</v>
      </c>
      <c r="M61" s="57">
        <f t="shared" si="25"/>
        <v>-26.80205311314438</v>
      </c>
      <c r="N61" s="58">
        <f t="shared" si="28"/>
        <v>27333.333333333332</v>
      </c>
      <c r="O61" s="59">
        <f t="shared" si="26"/>
        <v>37000</v>
      </c>
      <c r="P61" s="60">
        <f t="shared" si="27"/>
        <v>37341.66666666667</v>
      </c>
    </row>
    <row r="62" spans="1:16" ht="12.75">
      <c r="A62" s="61" t="s">
        <v>71</v>
      </c>
      <c r="B62" s="47">
        <v>6</v>
      </c>
      <c r="C62" s="48">
        <v>10</v>
      </c>
      <c r="D62" s="49">
        <v>0.01</v>
      </c>
      <c r="E62" s="62">
        <v>5.75</v>
      </c>
      <c r="F62" s="51">
        <v>7</v>
      </c>
      <c r="G62" s="52">
        <v>90</v>
      </c>
      <c r="H62" s="53">
        <v>0.01</v>
      </c>
      <c r="I62" s="83">
        <v>54.75</v>
      </c>
      <c r="J62" s="55">
        <f t="shared" si="22"/>
        <v>99900</v>
      </c>
      <c r="K62" s="56">
        <f t="shared" si="23"/>
        <v>73.91304347826087</v>
      </c>
      <c r="L62" s="55">
        <f t="shared" si="24"/>
        <v>899900</v>
      </c>
      <c r="M62" s="57">
        <f t="shared" si="25"/>
        <v>64.3835616438356</v>
      </c>
      <c r="N62" s="58">
        <f t="shared" si="28"/>
        <v>9000</v>
      </c>
      <c r="O62" s="59">
        <f t="shared" si="26"/>
        <v>1000</v>
      </c>
      <c r="P62" s="60">
        <f t="shared" si="27"/>
        <v>9521.739130434784</v>
      </c>
    </row>
    <row r="63" spans="1:16" ht="12.75">
      <c r="A63" s="17" t="s">
        <v>72</v>
      </c>
      <c r="B63" s="47">
        <v>6</v>
      </c>
      <c r="C63" s="48">
        <f>IF(OR(C64=0,C65=0),"",SUM(C64:C65))</f>
        <v>8.01</v>
      </c>
      <c r="D63" s="49">
        <f>IF(OR(D64=0,D65=0),"",SUM(D64:D65))</f>
        <v>8.01</v>
      </c>
      <c r="E63" s="50">
        <f>IF(OR(E64=0,E65=0),"",SUM(E64:E65))</f>
        <v>25.75</v>
      </c>
      <c r="F63" s="51">
        <v>6</v>
      </c>
      <c r="G63" s="52">
        <f>IF(OR(G64=0,G65=0),"",SUM(G64:G65))</f>
        <v>475.01</v>
      </c>
      <c r="H63" s="53">
        <f>IF(OR(H64=0,H65=0),"",SUM(H64:H65))</f>
        <v>378.01</v>
      </c>
      <c r="I63" s="87">
        <f>IF(OR(I64=0,I65=0),"",SUM(I64:I65))</f>
        <v>968.125</v>
      </c>
      <c r="J63" s="55">
        <f t="shared" si="22"/>
        <v>0</v>
      </c>
      <c r="K63" s="56">
        <f t="shared" si="23"/>
        <v>-68.89320388349515</v>
      </c>
      <c r="L63" s="55">
        <f t="shared" si="24"/>
        <v>25.66069680696276</v>
      </c>
      <c r="M63" s="57">
        <f t="shared" si="25"/>
        <v>-50.93505487411233</v>
      </c>
      <c r="N63" s="58">
        <f t="shared" si="28"/>
        <v>59302.122347066164</v>
      </c>
      <c r="O63" s="59">
        <f t="shared" si="26"/>
        <v>47192.259675405745</v>
      </c>
      <c r="P63" s="60">
        <f t="shared" si="27"/>
        <v>37597.08737864078</v>
      </c>
    </row>
    <row r="64" spans="1:16" ht="12.75">
      <c r="A64" s="61" t="s">
        <v>73</v>
      </c>
      <c r="B64" s="47">
        <v>6</v>
      </c>
      <c r="C64" s="48">
        <v>8</v>
      </c>
      <c r="D64" s="49">
        <v>8</v>
      </c>
      <c r="E64" s="62">
        <v>21.75</v>
      </c>
      <c r="F64" s="51">
        <v>6</v>
      </c>
      <c r="G64" s="52">
        <v>475</v>
      </c>
      <c r="H64" s="53">
        <v>378</v>
      </c>
      <c r="I64" s="83">
        <v>763.125</v>
      </c>
      <c r="J64" s="55">
        <f t="shared" si="22"/>
        <v>0</v>
      </c>
      <c r="K64" s="56">
        <f t="shared" si="23"/>
        <v>-63.2183908045977</v>
      </c>
      <c r="L64" s="55">
        <f t="shared" si="24"/>
        <v>25.661375661375658</v>
      </c>
      <c r="M64" s="57">
        <f t="shared" si="25"/>
        <v>-37.75593775593775</v>
      </c>
      <c r="N64" s="58">
        <f t="shared" si="28"/>
        <v>59375</v>
      </c>
      <c r="O64" s="59">
        <f t="shared" si="26"/>
        <v>47250</v>
      </c>
      <c r="P64" s="60">
        <f t="shared" si="27"/>
        <v>35086.206896551725</v>
      </c>
    </row>
    <row r="65" spans="1:16" ht="12.75">
      <c r="A65" s="61" t="s">
        <v>74</v>
      </c>
      <c r="B65" s="47"/>
      <c r="C65" s="48">
        <v>0.01</v>
      </c>
      <c r="D65" s="49">
        <v>0.01</v>
      </c>
      <c r="E65" s="62">
        <v>4</v>
      </c>
      <c r="F65" s="51"/>
      <c r="G65" s="52">
        <v>0.01</v>
      </c>
      <c r="H65" s="53">
        <v>0.01</v>
      </c>
      <c r="I65" s="83">
        <v>205</v>
      </c>
      <c r="J65" s="55">
        <f t="shared" si="22"/>
        <v>0</v>
      </c>
      <c r="K65" s="56">
        <f t="shared" si="23"/>
        <v>-99.75</v>
      </c>
      <c r="L65" s="55">
        <f t="shared" si="24"/>
        <v>0</v>
      </c>
      <c r="M65" s="57">
        <f t="shared" si="25"/>
        <v>-99.99512195121952</v>
      </c>
      <c r="N65" s="58">
        <f t="shared" si="28"/>
        <v>1000</v>
      </c>
      <c r="O65" s="59">
        <f t="shared" si="26"/>
        <v>1000</v>
      </c>
      <c r="P65" s="60">
        <f t="shared" si="27"/>
        <v>51250</v>
      </c>
    </row>
    <row r="66" spans="1:16" ht="12.75">
      <c r="A66" s="17" t="s">
        <v>75</v>
      </c>
      <c r="B66" s="47">
        <v>7</v>
      </c>
      <c r="C66" s="91">
        <f>IF(OR(C67=0,C68=0,C69=0),"",SUM(C67:C69))</f>
        <v>7683</v>
      </c>
      <c r="D66" s="92">
        <f>IF(OR(D67=0,D68=0,D69=0),"",SUM(D67:D69))</f>
        <v>7716</v>
      </c>
      <c r="E66" s="93">
        <f>IF(OR(E67=0,E68=0,E69=0),"",SUM(E67:E69))</f>
        <v>4944.5</v>
      </c>
      <c r="F66" s="51"/>
      <c r="G66" s="94">
        <f>IF(OR(G67=0,G68=0,G69=0),"",SUM(G67:G69))</f>
      </c>
      <c r="H66" s="94">
        <f>IF(OR(H67=0,H68=0,H69=0),"",SUM(H67:H69))</f>
        <v>879780</v>
      </c>
      <c r="I66" s="95">
        <f>IF(OR(I67=0,I68=0,I69=0),"",SUM(I67:I69))</f>
        <v>349198.75</v>
      </c>
      <c r="J66" s="55">
        <f t="shared" si="22"/>
        <v>-0.4276827371695191</v>
      </c>
      <c r="K66" s="56">
        <f t="shared" si="23"/>
        <v>55.384770957629684</v>
      </c>
      <c r="L66" s="55"/>
      <c r="M66" s="57"/>
      <c r="N66" s="58"/>
      <c r="O66" s="59">
        <f t="shared" si="26"/>
        <v>114020.21772939347</v>
      </c>
      <c r="P66" s="60">
        <f t="shared" si="27"/>
        <v>70623.67276772171</v>
      </c>
    </row>
    <row r="67" spans="1:16" ht="12.75">
      <c r="A67" s="61" t="s">
        <v>76</v>
      </c>
      <c r="B67" s="96">
        <v>5</v>
      </c>
      <c r="C67" s="48">
        <v>42</v>
      </c>
      <c r="D67" s="49">
        <v>45</v>
      </c>
      <c r="E67" s="62">
        <v>43.75</v>
      </c>
      <c r="F67" s="51">
        <v>5</v>
      </c>
      <c r="G67" s="52">
        <v>4188</v>
      </c>
      <c r="H67" s="53">
        <v>7391</v>
      </c>
      <c r="I67" s="83">
        <v>3593.75</v>
      </c>
      <c r="J67" s="55">
        <f t="shared" si="22"/>
        <v>-6.666666666666671</v>
      </c>
      <c r="K67" s="56">
        <f t="shared" si="23"/>
        <v>-4</v>
      </c>
      <c r="L67" s="55">
        <f t="shared" si="24"/>
        <v>-43.33649032607225</v>
      </c>
      <c r="M67" s="57">
        <f t="shared" si="25"/>
        <v>16.535652173913036</v>
      </c>
      <c r="N67" s="58">
        <f t="shared" si="28"/>
        <v>99714.28571428571</v>
      </c>
      <c r="O67" s="59">
        <f t="shared" si="26"/>
        <v>164244.44444444444</v>
      </c>
      <c r="P67" s="60">
        <f t="shared" si="27"/>
        <v>82142.85714285714</v>
      </c>
    </row>
    <row r="68" spans="1:16" ht="12.75">
      <c r="A68" s="61" t="s">
        <v>154</v>
      </c>
      <c r="B68" s="47">
        <v>5</v>
      </c>
      <c r="C68" s="48">
        <v>7613</v>
      </c>
      <c r="D68" s="49">
        <v>7641</v>
      </c>
      <c r="E68" s="62">
        <v>3857</v>
      </c>
      <c r="F68" s="51">
        <v>6</v>
      </c>
      <c r="G68" s="52">
        <v>795749</v>
      </c>
      <c r="H68" s="53">
        <f>809839+60000</f>
        <v>869839</v>
      </c>
      <c r="I68" s="83">
        <v>343361.25</v>
      </c>
      <c r="J68" s="55">
        <f t="shared" si="22"/>
        <v>-0.3664441826986007</v>
      </c>
      <c r="K68" s="56">
        <f t="shared" si="23"/>
        <v>97.38138449572207</v>
      </c>
      <c r="L68" s="55">
        <f t="shared" si="24"/>
        <v>-8.5176682121634</v>
      </c>
      <c r="M68" s="57">
        <f t="shared" si="25"/>
        <v>131.75270942775285</v>
      </c>
      <c r="N68" s="58">
        <f t="shared" si="28"/>
        <v>104525.02298699591</v>
      </c>
      <c r="O68" s="59">
        <f t="shared" si="26"/>
        <v>113838.37194084543</v>
      </c>
      <c r="P68" s="60">
        <f t="shared" si="27"/>
        <v>89022.8804770547</v>
      </c>
    </row>
    <row r="69" spans="1:16" ht="12.75">
      <c r="A69" s="61" t="s">
        <v>78</v>
      </c>
      <c r="B69" s="47">
        <v>7</v>
      </c>
      <c r="C69" s="48">
        <v>28</v>
      </c>
      <c r="D69" s="49">
        <v>30</v>
      </c>
      <c r="E69" s="62">
        <v>1043.75</v>
      </c>
      <c r="F69" s="51"/>
      <c r="G69" s="52"/>
      <c r="H69" s="53">
        <v>2550</v>
      </c>
      <c r="I69" s="83">
        <v>2243.75</v>
      </c>
      <c r="J69" s="55">
        <f t="shared" si="22"/>
        <v>-6.666666666666671</v>
      </c>
      <c r="K69" s="56">
        <f t="shared" si="23"/>
        <v>-97.31736526946108</v>
      </c>
      <c r="L69" s="55">
        <f t="shared" si="24"/>
      </c>
      <c r="M69" s="57">
        <f t="shared" si="25"/>
      </c>
      <c r="N69" s="58">
        <f t="shared" si="28"/>
        <v>0</v>
      </c>
      <c r="O69" s="59">
        <f t="shared" si="26"/>
        <v>85000</v>
      </c>
      <c r="P69" s="60">
        <f t="shared" si="27"/>
        <v>2149.7005988023952</v>
      </c>
    </row>
    <row r="70" spans="1:16" ht="12.75">
      <c r="A70" s="61" t="s">
        <v>79</v>
      </c>
      <c r="B70" s="47">
        <v>7</v>
      </c>
      <c r="C70" s="48">
        <v>7490</v>
      </c>
      <c r="D70" s="49">
        <v>7399</v>
      </c>
      <c r="E70" s="62">
        <v>3500.5</v>
      </c>
      <c r="F70" s="51">
        <v>7</v>
      </c>
      <c r="G70" s="52">
        <v>731125</v>
      </c>
      <c r="H70" s="53">
        <v>719193</v>
      </c>
      <c r="I70" s="83">
        <v>321066.75</v>
      </c>
      <c r="J70" s="55">
        <f t="shared" si="22"/>
        <v>1.2298959318826945</v>
      </c>
      <c r="K70" s="56">
        <f t="shared" si="23"/>
        <v>113.96943293815167</v>
      </c>
      <c r="L70" s="55">
        <f t="shared" si="24"/>
        <v>1.6590817763799208</v>
      </c>
      <c r="M70" s="57">
        <f t="shared" si="25"/>
        <v>127.71744504842059</v>
      </c>
      <c r="N70" s="58">
        <f t="shared" si="28"/>
        <v>97613.48464619492</v>
      </c>
      <c r="O70" s="59">
        <f t="shared" si="26"/>
        <v>97201.3785646709</v>
      </c>
      <c r="P70" s="60">
        <f t="shared" si="27"/>
        <v>91720.25424939294</v>
      </c>
    </row>
    <row r="71" spans="1:16" ht="12.75">
      <c r="A71" s="61" t="s">
        <v>80</v>
      </c>
      <c r="B71" s="47">
        <v>6</v>
      </c>
      <c r="C71" s="48">
        <v>329</v>
      </c>
      <c r="D71" s="49">
        <v>329</v>
      </c>
      <c r="E71" s="62">
        <v>216</v>
      </c>
      <c r="F71" s="51">
        <v>6</v>
      </c>
      <c r="G71" s="52">
        <v>12152</v>
      </c>
      <c r="H71" s="53">
        <v>7200</v>
      </c>
      <c r="I71" s="83">
        <v>7075</v>
      </c>
      <c r="J71" s="55">
        <f t="shared" si="22"/>
        <v>0</v>
      </c>
      <c r="K71" s="56">
        <f t="shared" si="23"/>
        <v>52.31481481481481</v>
      </c>
      <c r="L71" s="55">
        <f t="shared" si="24"/>
        <v>68.77777777777777</v>
      </c>
      <c r="M71" s="57">
        <f t="shared" si="25"/>
        <v>71.75971731448763</v>
      </c>
      <c r="N71" s="58">
        <f t="shared" si="28"/>
        <v>36936.17021276596</v>
      </c>
      <c r="O71" s="59">
        <f t="shared" si="26"/>
        <v>21884.49848024316</v>
      </c>
      <c r="P71" s="60">
        <f t="shared" si="27"/>
        <v>32754.629629629628</v>
      </c>
    </row>
    <row r="72" spans="1:16" ht="12.75">
      <c r="A72" s="61" t="s">
        <v>81</v>
      </c>
      <c r="B72" s="47">
        <v>6</v>
      </c>
      <c r="C72" s="48">
        <v>5</v>
      </c>
      <c r="D72" s="49">
        <v>5</v>
      </c>
      <c r="E72" s="62">
        <v>10.5</v>
      </c>
      <c r="F72" s="51">
        <v>6</v>
      </c>
      <c r="G72" s="52">
        <v>186</v>
      </c>
      <c r="H72" s="53">
        <v>122</v>
      </c>
      <c r="I72" s="86">
        <v>272.5</v>
      </c>
      <c r="J72" s="55">
        <f t="shared" si="22"/>
        <v>0</v>
      </c>
      <c r="K72" s="56">
        <f t="shared" si="23"/>
        <v>-52.38095238095239</v>
      </c>
      <c r="L72" s="55">
        <f t="shared" si="24"/>
        <v>52.459016393442624</v>
      </c>
      <c r="M72" s="57">
        <f t="shared" si="25"/>
        <v>-31.743119266055047</v>
      </c>
      <c r="N72" s="58">
        <f t="shared" si="28"/>
        <v>37200</v>
      </c>
      <c r="O72" s="59">
        <f t="shared" si="26"/>
        <v>24400</v>
      </c>
      <c r="P72" s="60">
        <f t="shared" si="27"/>
        <v>25952.380952380954</v>
      </c>
    </row>
    <row r="73" spans="1:16" ht="12.75">
      <c r="A73" s="61" t="s">
        <v>82</v>
      </c>
      <c r="B73" s="47">
        <v>6</v>
      </c>
      <c r="C73" s="48">
        <v>180</v>
      </c>
      <c r="D73" s="49">
        <v>181</v>
      </c>
      <c r="E73" s="62">
        <v>256.25</v>
      </c>
      <c r="F73" s="51">
        <v>6</v>
      </c>
      <c r="G73" s="52">
        <v>1519</v>
      </c>
      <c r="H73" s="53">
        <v>2550</v>
      </c>
      <c r="I73" s="86">
        <v>3472</v>
      </c>
      <c r="J73" s="55">
        <f t="shared" si="22"/>
        <v>-0.5524861878453038</v>
      </c>
      <c r="K73" s="56">
        <f t="shared" si="23"/>
        <v>-29.75609756097562</v>
      </c>
      <c r="L73" s="55">
        <f t="shared" si="24"/>
        <v>-40.431372549019606</v>
      </c>
      <c r="M73" s="57">
        <f t="shared" si="25"/>
        <v>-56.25</v>
      </c>
      <c r="N73" s="58">
        <f t="shared" si="28"/>
        <v>8438.888888888889</v>
      </c>
      <c r="O73" s="59">
        <f t="shared" si="26"/>
        <v>14088.397790055249</v>
      </c>
      <c r="P73" s="60">
        <f t="shared" si="27"/>
        <v>13549.268292682926</v>
      </c>
    </row>
    <row r="74" spans="1:16" ht="12.75">
      <c r="A74" s="61" t="s">
        <v>83</v>
      </c>
      <c r="B74" s="47">
        <v>5</v>
      </c>
      <c r="C74" s="48">
        <v>462</v>
      </c>
      <c r="D74" s="49">
        <v>391</v>
      </c>
      <c r="E74" s="62">
        <v>192.5</v>
      </c>
      <c r="F74" s="51">
        <v>5</v>
      </c>
      <c r="G74" s="52">
        <v>8875</v>
      </c>
      <c r="H74" s="53">
        <v>6922</v>
      </c>
      <c r="I74" s="83">
        <v>4747.75</v>
      </c>
      <c r="J74" s="55">
        <f t="shared" si="22"/>
        <v>18.158567774936046</v>
      </c>
      <c r="K74" s="56">
        <f t="shared" si="23"/>
        <v>140</v>
      </c>
      <c r="L74" s="55">
        <f t="shared" si="24"/>
        <v>28.214388904940762</v>
      </c>
      <c r="M74" s="57">
        <f t="shared" si="25"/>
        <v>86.93065136117107</v>
      </c>
      <c r="N74" s="58">
        <f t="shared" si="28"/>
        <v>19209.95670995671</v>
      </c>
      <c r="O74" s="59">
        <f t="shared" si="26"/>
        <v>17703.32480818414</v>
      </c>
      <c r="P74" s="60">
        <f t="shared" si="27"/>
        <v>24663.636363636364</v>
      </c>
    </row>
    <row r="75" spans="1:16" ht="12.75">
      <c r="A75" s="61" t="s">
        <v>84</v>
      </c>
      <c r="B75" s="47">
        <v>6</v>
      </c>
      <c r="C75" s="48">
        <v>862</v>
      </c>
      <c r="D75" s="49">
        <v>862</v>
      </c>
      <c r="E75" s="62">
        <v>945.75</v>
      </c>
      <c r="F75" s="51">
        <v>6</v>
      </c>
      <c r="G75" s="52">
        <v>12767</v>
      </c>
      <c r="H75" s="53">
        <v>8366</v>
      </c>
      <c r="I75" s="83">
        <v>10379</v>
      </c>
      <c r="J75" s="55">
        <f t="shared" si="22"/>
        <v>0</v>
      </c>
      <c r="K75" s="56">
        <f t="shared" si="23"/>
        <v>-8.855405762622254</v>
      </c>
      <c r="L75" s="55">
        <f t="shared" si="24"/>
        <v>52.60578532153957</v>
      </c>
      <c r="M75" s="57">
        <f t="shared" si="25"/>
        <v>23.00799691685134</v>
      </c>
      <c r="N75" s="58">
        <f t="shared" si="28"/>
        <v>14810.904872389792</v>
      </c>
      <c r="O75" s="59">
        <f t="shared" si="26"/>
        <v>9705.336426914153</v>
      </c>
      <c r="P75" s="60">
        <f t="shared" si="27"/>
        <v>10974.358974358975</v>
      </c>
    </row>
    <row r="76" spans="1:16" ht="12.75">
      <c r="A76" s="17" t="s">
        <v>85</v>
      </c>
      <c r="B76" s="47">
        <v>6</v>
      </c>
      <c r="C76" s="48">
        <f>IF(OR(C77=0,C78=0,C79=0),"",SUM(C77:C79))</f>
        <v>1006</v>
      </c>
      <c r="D76" s="49">
        <f>IF(OR(D77=0,D78=0,D79=0),"",SUM(D77:D79))</f>
        <v>1006</v>
      </c>
      <c r="E76" s="50">
        <f>IF(OR(E77=0,E78=0,E79=0),"",SUM(E77:E79))</f>
        <v>877.75</v>
      </c>
      <c r="F76" s="51"/>
      <c r="G76" s="52">
        <f>IF(OR(G77=0,G78=0,G79=0),"",SUM(G77:G79))</f>
      </c>
      <c r="H76" s="53">
        <f>IF(OR(H77=0,H78=0,H79=0),"",SUM(H77:H79))</f>
        <v>43908</v>
      </c>
      <c r="I76" s="87">
        <f>IF(OR(I77=0,I78=0,I79=0),"",SUM(I77:I79))</f>
        <v>43322.25</v>
      </c>
      <c r="J76" s="55">
        <f t="shared" si="22"/>
        <v>0</v>
      </c>
      <c r="K76" s="56">
        <f t="shared" si="23"/>
        <v>14.611221874109944</v>
      </c>
      <c r="L76" s="55"/>
      <c r="M76" s="57"/>
      <c r="N76" s="58"/>
      <c r="O76" s="59">
        <f t="shared" si="26"/>
        <v>43646.12326043738</v>
      </c>
      <c r="P76" s="60">
        <f t="shared" si="27"/>
        <v>49356.02392480774</v>
      </c>
    </row>
    <row r="77" spans="1:16" ht="12.75">
      <c r="A77" s="61" t="s">
        <v>86</v>
      </c>
      <c r="B77" s="47">
        <v>7</v>
      </c>
      <c r="C77" s="48">
        <v>289</v>
      </c>
      <c r="D77" s="49">
        <v>292</v>
      </c>
      <c r="E77" s="62">
        <v>295.5</v>
      </c>
      <c r="F77" s="51">
        <v>7</v>
      </c>
      <c r="G77" s="52">
        <v>19088</v>
      </c>
      <c r="H77" s="53">
        <v>13182</v>
      </c>
      <c r="I77" s="83">
        <v>14879.25</v>
      </c>
      <c r="J77" s="55">
        <f t="shared" si="22"/>
        <v>-1.0273972602739718</v>
      </c>
      <c r="K77" s="56">
        <f t="shared" si="23"/>
        <v>-2.199661590524542</v>
      </c>
      <c r="L77" s="55">
        <f t="shared" si="24"/>
        <v>44.80351995144895</v>
      </c>
      <c r="M77" s="57">
        <f t="shared" si="25"/>
        <v>28.28603592250954</v>
      </c>
      <c r="N77" s="58">
        <f t="shared" si="28"/>
        <v>66048.44290657439</v>
      </c>
      <c r="O77" s="59">
        <f t="shared" si="26"/>
        <v>45143.83561643836</v>
      </c>
      <c r="P77" s="60">
        <f t="shared" si="27"/>
        <v>50352.79187817259</v>
      </c>
    </row>
    <row r="78" spans="1:16" ht="12.75">
      <c r="A78" s="61" t="s">
        <v>87</v>
      </c>
      <c r="B78" s="47">
        <v>7</v>
      </c>
      <c r="C78" s="48">
        <v>472</v>
      </c>
      <c r="D78" s="48">
        <f>238+238</f>
        <v>476</v>
      </c>
      <c r="E78" s="68">
        <v>465.75</v>
      </c>
      <c r="F78" s="51">
        <v>7</v>
      </c>
      <c r="G78" s="52">
        <v>25572</v>
      </c>
      <c r="H78" s="53">
        <f>9913+9913</f>
        <v>19826</v>
      </c>
      <c r="I78" s="86">
        <v>22823.75</v>
      </c>
      <c r="J78" s="55">
        <f t="shared" si="22"/>
        <v>-0.8403361344537785</v>
      </c>
      <c r="K78" s="56">
        <f t="shared" si="23"/>
        <v>1.3419216317767138</v>
      </c>
      <c r="L78" s="55">
        <f t="shared" si="24"/>
        <v>28.982144658529194</v>
      </c>
      <c r="M78" s="57">
        <f t="shared" si="25"/>
        <v>12.041185168957782</v>
      </c>
      <c r="N78" s="58">
        <f t="shared" si="28"/>
        <v>54177.96610169491</v>
      </c>
      <c r="O78" s="59">
        <f t="shared" si="26"/>
        <v>41651.26050420168</v>
      </c>
      <c r="P78" s="60">
        <f t="shared" si="27"/>
        <v>49004.294149221685</v>
      </c>
    </row>
    <row r="79" spans="1:16" ht="12.75">
      <c r="A79" s="61" t="s">
        <v>144</v>
      </c>
      <c r="B79" s="47">
        <v>4</v>
      </c>
      <c r="C79" s="48">
        <v>245</v>
      </c>
      <c r="D79" s="48">
        <v>238</v>
      </c>
      <c r="E79" s="68">
        <v>116.5</v>
      </c>
      <c r="F79" s="51"/>
      <c r="G79" s="52"/>
      <c r="H79" s="52">
        <v>10900</v>
      </c>
      <c r="I79" s="83">
        <v>5619.25</v>
      </c>
      <c r="J79" s="55">
        <f t="shared" si="22"/>
        <v>2.941176470588232</v>
      </c>
      <c r="K79" s="56">
        <f t="shared" si="23"/>
        <v>110.30042918454933</v>
      </c>
      <c r="L79" s="55">
        <f t="shared" si="24"/>
      </c>
      <c r="M79" s="57">
        <f t="shared" si="25"/>
      </c>
      <c r="N79" s="58">
        <f t="shared" si="28"/>
        <v>0</v>
      </c>
      <c r="O79" s="59">
        <f t="shared" si="26"/>
        <v>45798.31932773109</v>
      </c>
      <c r="P79" s="60">
        <f t="shared" si="27"/>
        <v>48233.90557939914</v>
      </c>
    </row>
    <row r="80" spans="1:16" ht="12.75">
      <c r="A80" s="97" t="s">
        <v>89</v>
      </c>
      <c r="B80" s="47">
        <v>5</v>
      </c>
      <c r="C80" s="48">
        <v>682</v>
      </c>
      <c r="D80" s="48">
        <v>672</v>
      </c>
      <c r="E80" s="68">
        <v>750.75</v>
      </c>
      <c r="F80" s="51">
        <v>6</v>
      </c>
      <c r="G80" s="52">
        <v>31917</v>
      </c>
      <c r="H80" s="52">
        <v>28400</v>
      </c>
      <c r="I80" s="83">
        <v>35273.25</v>
      </c>
      <c r="J80" s="55">
        <f t="shared" si="22"/>
        <v>1.4880952380952266</v>
      </c>
      <c r="K80" s="56">
        <f t="shared" si="23"/>
        <v>-9.157509157509153</v>
      </c>
      <c r="L80" s="55">
        <f t="shared" si="24"/>
        <v>12.383802816901408</v>
      </c>
      <c r="M80" s="57">
        <f t="shared" si="25"/>
        <v>-9.515000744190004</v>
      </c>
      <c r="N80" s="59">
        <f t="shared" si="28"/>
        <v>46799.1202346041</v>
      </c>
      <c r="O80" s="59">
        <f t="shared" si="26"/>
        <v>42261.904761904756</v>
      </c>
      <c r="P80" s="60">
        <f t="shared" si="27"/>
        <v>46984.01598401598</v>
      </c>
    </row>
    <row r="81" spans="1:16" ht="12.75">
      <c r="A81" s="97" t="s">
        <v>90</v>
      </c>
      <c r="B81" s="47">
        <v>7</v>
      </c>
      <c r="C81" s="48">
        <v>142</v>
      </c>
      <c r="D81" s="48">
        <v>142</v>
      </c>
      <c r="E81" s="68">
        <v>66</v>
      </c>
      <c r="F81" s="51"/>
      <c r="G81" s="52"/>
      <c r="H81" s="52">
        <v>3989</v>
      </c>
      <c r="I81" s="83">
        <v>1481</v>
      </c>
      <c r="J81" s="55">
        <f t="shared" si="22"/>
        <v>0</v>
      </c>
      <c r="K81" s="56">
        <f t="shared" si="23"/>
        <v>115.15151515151513</v>
      </c>
      <c r="L81" s="55">
        <f t="shared" si="24"/>
      </c>
      <c r="M81" s="57">
        <f t="shared" si="25"/>
      </c>
      <c r="N81" s="58">
        <f t="shared" si="28"/>
        <v>0</v>
      </c>
      <c r="O81" s="59">
        <f t="shared" si="26"/>
        <v>28091.549295774646</v>
      </c>
      <c r="P81" s="60">
        <f t="shared" si="27"/>
        <v>22439.393939393936</v>
      </c>
    </row>
    <row r="82" spans="1:16" ht="12.75">
      <c r="A82" s="97" t="s">
        <v>91</v>
      </c>
      <c r="B82" s="47">
        <v>7</v>
      </c>
      <c r="C82" s="48">
        <v>2</v>
      </c>
      <c r="D82" s="48">
        <v>2</v>
      </c>
      <c r="E82" s="68">
        <v>16.5</v>
      </c>
      <c r="F82" s="51"/>
      <c r="G82" s="52"/>
      <c r="H82" s="52">
        <v>25</v>
      </c>
      <c r="I82" s="83">
        <v>248.25</v>
      </c>
      <c r="J82" s="55">
        <f t="shared" si="22"/>
        <v>0</v>
      </c>
      <c r="K82" s="56">
        <f t="shared" si="23"/>
        <v>-87.87878787878788</v>
      </c>
      <c r="L82" s="55">
        <f t="shared" si="24"/>
      </c>
      <c r="M82" s="57">
        <f t="shared" si="25"/>
      </c>
      <c r="N82" s="58">
        <f t="shared" si="28"/>
        <v>0</v>
      </c>
      <c r="O82" s="59">
        <f t="shared" si="26"/>
        <v>12500</v>
      </c>
      <c r="P82" s="60">
        <f t="shared" si="27"/>
        <v>15045.454545454544</v>
      </c>
    </row>
    <row r="83" spans="1:16" ht="12.75">
      <c r="A83" s="97" t="s">
        <v>92</v>
      </c>
      <c r="B83" s="47">
        <v>7</v>
      </c>
      <c r="C83" s="48">
        <v>1</v>
      </c>
      <c r="D83" s="48">
        <v>1</v>
      </c>
      <c r="E83" s="68">
        <v>14.5</v>
      </c>
      <c r="F83" s="51"/>
      <c r="G83" s="52"/>
      <c r="H83" s="52">
        <v>18</v>
      </c>
      <c r="I83" s="83">
        <v>253.25</v>
      </c>
      <c r="J83" s="55">
        <f t="shared" si="22"/>
        <v>0</v>
      </c>
      <c r="K83" s="56">
        <f t="shared" si="23"/>
        <v>-93.10344827586206</v>
      </c>
      <c r="L83" s="55">
        <f t="shared" si="24"/>
      </c>
      <c r="M83" s="57">
        <f t="shared" si="25"/>
      </c>
      <c r="N83" s="58">
        <f t="shared" si="28"/>
        <v>0</v>
      </c>
      <c r="O83" s="59">
        <f t="shared" si="26"/>
        <v>18000</v>
      </c>
      <c r="P83" s="60">
        <f t="shared" si="27"/>
        <v>17465.517241379308</v>
      </c>
    </row>
    <row r="84" spans="1:16" ht="12.75">
      <c r="A84" s="61" t="s">
        <v>93</v>
      </c>
      <c r="B84" s="47">
        <v>5</v>
      </c>
      <c r="C84" s="48">
        <v>12</v>
      </c>
      <c r="D84" s="48">
        <v>12</v>
      </c>
      <c r="E84" s="68">
        <v>4.25</v>
      </c>
      <c r="F84" s="51">
        <v>5</v>
      </c>
      <c r="G84" s="52">
        <v>121</v>
      </c>
      <c r="H84" s="52">
        <v>178</v>
      </c>
      <c r="I84" s="83">
        <v>46.75</v>
      </c>
      <c r="J84" s="55">
        <f t="shared" si="22"/>
        <v>0</v>
      </c>
      <c r="K84" s="56">
        <f t="shared" si="23"/>
        <v>182.3529411764706</v>
      </c>
      <c r="L84" s="55">
        <f t="shared" si="24"/>
        <v>-32.02247191011236</v>
      </c>
      <c r="M84" s="57">
        <f t="shared" si="25"/>
        <v>158.8235294117647</v>
      </c>
      <c r="N84" s="58">
        <f t="shared" si="28"/>
        <v>10083.333333333334</v>
      </c>
      <c r="O84" s="59">
        <f t="shared" si="26"/>
        <v>14833.333333333334</v>
      </c>
      <c r="P84" s="60">
        <f t="shared" si="27"/>
        <v>11000</v>
      </c>
    </row>
    <row r="85" spans="1:16" ht="12.75">
      <c r="A85" s="61" t="s">
        <v>94</v>
      </c>
      <c r="B85" s="47">
        <v>3</v>
      </c>
      <c r="C85" s="48">
        <v>50</v>
      </c>
      <c r="D85" s="48">
        <v>0.01</v>
      </c>
      <c r="E85" s="68">
        <v>26.75</v>
      </c>
      <c r="F85" s="51">
        <v>3</v>
      </c>
      <c r="G85" s="52">
        <v>375</v>
      </c>
      <c r="H85" s="52">
        <v>0.01</v>
      </c>
      <c r="I85" s="83">
        <v>209.25</v>
      </c>
      <c r="J85" s="55">
        <f t="shared" si="22"/>
        <v>499900</v>
      </c>
      <c r="K85" s="56">
        <f t="shared" si="23"/>
        <v>86.9158878504673</v>
      </c>
      <c r="L85" s="55">
        <f t="shared" si="24"/>
        <v>3749900</v>
      </c>
      <c r="M85" s="57">
        <f t="shared" si="25"/>
        <v>79.2114695340502</v>
      </c>
      <c r="N85" s="58">
        <f t="shared" si="28"/>
        <v>7500</v>
      </c>
      <c r="O85" s="59">
        <f t="shared" si="26"/>
        <v>1000</v>
      </c>
      <c r="P85" s="60">
        <f t="shared" si="27"/>
        <v>7822.429906542056</v>
      </c>
    </row>
    <row r="86" spans="1:16" ht="12.75">
      <c r="A86" s="61" t="s">
        <v>95</v>
      </c>
      <c r="B86" s="47">
        <v>6</v>
      </c>
      <c r="C86" s="48">
        <v>370</v>
      </c>
      <c r="D86" s="48">
        <v>370</v>
      </c>
      <c r="E86" s="68">
        <v>263</v>
      </c>
      <c r="F86" s="51">
        <v>6</v>
      </c>
      <c r="G86" s="52">
        <v>2767</v>
      </c>
      <c r="H86" s="52">
        <v>3700</v>
      </c>
      <c r="I86" s="83">
        <v>2451.5</v>
      </c>
      <c r="J86" s="55">
        <f t="shared" si="22"/>
        <v>0</v>
      </c>
      <c r="K86" s="56">
        <f t="shared" si="23"/>
        <v>40.684410646387846</v>
      </c>
      <c r="L86" s="55">
        <f t="shared" si="24"/>
        <v>-25.21621621621621</v>
      </c>
      <c r="M86" s="57">
        <f t="shared" si="25"/>
        <v>12.869671629614515</v>
      </c>
      <c r="N86" s="58">
        <f t="shared" si="28"/>
        <v>7478.378378378378</v>
      </c>
      <c r="O86" s="59">
        <f t="shared" si="26"/>
        <v>10000</v>
      </c>
      <c r="P86" s="60">
        <f t="shared" si="27"/>
        <v>9321.2927756654</v>
      </c>
    </row>
    <row r="87" spans="1:16" ht="12.75">
      <c r="A87" s="61" t="s">
        <v>96</v>
      </c>
      <c r="B87" s="47"/>
      <c r="C87" s="48"/>
      <c r="D87" s="48">
        <v>0.01</v>
      </c>
      <c r="E87" s="68">
        <v>0.01</v>
      </c>
      <c r="F87" s="51"/>
      <c r="G87" s="52"/>
      <c r="H87" s="52">
        <v>0.01</v>
      </c>
      <c r="I87" s="83">
        <v>0.01</v>
      </c>
      <c r="J87" s="55">
        <f t="shared" si="22"/>
      </c>
      <c r="K87" s="56">
        <f t="shared" si="23"/>
      </c>
      <c r="L87" s="55">
        <f t="shared" si="24"/>
      </c>
      <c r="M87" s="57">
        <f t="shared" si="25"/>
      </c>
      <c r="N87" s="58"/>
      <c r="O87" s="59"/>
      <c r="P87" s="60"/>
    </row>
    <row r="88" spans="1:16" ht="12.75">
      <c r="A88" s="61" t="s">
        <v>97</v>
      </c>
      <c r="B88" s="47"/>
      <c r="C88" s="48"/>
      <c r="D88" s="48">
        <v>0.01</v>
      </c>
      <c r="E88" s="68">
        <v>0.01</v>
      </c>
      <c r="F88" s="51"/>
      <c r="G88" s="52"/>
      <c r="H88" s="52">
        <v>0.01</v>
      </c>
      <c r="I88" s="83">
        <v>0.01</v>
      </c>
      <c r="J88" s="55">
        <f t="shared" si="22"/>
      </c>
      <c r="K88" s="56">
        <f t="shared" si="23"/>
      </c>
      <c r="L88" s="55">
        <f t="shared" si="24"/>
      </c>
      <c r="M88" s="57">
        <f t="shared" si="25"/>
      </c>
      <c r="N88" s="58"/>
      <c r="O88" s="59"/>
      <c r="P88" s="60"/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/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3</v>
      </c>
      <c r="C90" s="48">
        <v>45</v>
      </c>
      <c r="D90" s="48">
        <v>63</v>
      </c>
      <c r="E90" s="68">
        <v>115.5</v>
      </c>
      <c r="F90" s="51">
        <v>7</v>
      </c>
      <c r="G90" s="98">
        <f>4517*12</f>
        <v>54204</v>
      </c>
      <c r="H90" s="98">
        <f>8152*12</f>
        <v>97824</v>
      </c>
      <c r="I90" s="83">
        <v>101850</v>
      </c>
      <c r="J90" s="55">
        <f aca="true" t="shared" si="29" ref="J90:J105">IF(OR(D90=0,C90=0),"",C90/D90*100-100)</f>
        <v>-28.57142857142857</v>
      </c>
      <c r="K90" s="56">
        <f aca="true" t="shared" si="30" ref="K90:K100">IF(OR(E90=0,C90=0),"",C90/E90*100-100)</f>
        <v>-61.038961038961034</v>
      </c>
      <c r="L90" s="55">
        <f>IF(OR(H90=0,G90=0),"",G90/H90*100-100)</f>
        <v>-44.59028459273798</v>
      </c>
      <c r="M90" s="57">
        <f>IF(OR(I90=0,G90=0),"",G90/I90*100-100)</f>
        <v>-46.78055964653903</v>
      </c>
      <c r="N90" s="58">
        <f aca="true" t="shared" si="31" ref="N90:P91">(G90/C90)*1000</f>
        <v>1204533.3333333333</v>
      </c>
      <c r="O90" s="59">
        <f t="shared" si="31"/>
        <v>1552761.9047619049</v>
      </c>
      <c r="P90" s="60">
        <f t="shared" si="31"/>
        <v>881818.1818181819</v>
      </c>
    </row>
    <row r="91" spans="1:16" ht="12.75">
      <c r="A91" s="61" t="s">
        <v>100</v>
      </c>
      <c r="B91" s="47">
        <v>3</v>
      </c>
      <c r="C91" s="99">
        <v>120</v>
      </c>
      <c r="D91" s="99">
        <v>278</v>
      </c>
      <c r="E91" s="68">
        <v>127.25</v>
      </c>
      <c r="F91" s="51">
        <v>1</v>
      </c>
      <c r="G91" s="98">
        <v>5000</v>
      </c>
      <c r="H91" s="98">
        <f>172*12</f>
        <v>2064</v>
      </c>
      <c r="I91" s="83">
        <v>5886</v>
      </c>
      <c r="J91" s="55">
        <f t="shared" si="29"/>
        <v>-56.83453237410072</v>
      </c>
      <c r="K91" s="56">
        <f t="shared" si="30"/>
        <v>-5.697445972495089</v>
      </c>
      <c r="L91" s="55">
        <f>IF(OR(H91=0,G91=0),"",G91/H91*100-100)</f>
        <v>142.24806201550388</v>
      </c>
      <c r="M91" s="57">
        <f>IF(OR(I91=0,G91=0),"",G91/I91*100-100)</f>
        <v>-15.052667346245329</v>
      </c>
      <c r="N91" s="59">
        <f t="shared" si="31"/>
        <v>41666.666666666664</v>
      </c>
      <c r="O91" s="59">
        <f t="shared" si="31"/>
        <v>7424.4604316546765</v>
      </c>
      <c r="P91" s="60">
        <f t="shared" si="31"/>
        <v>46255.40275049116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/>
      <c r="J92" s="77">
        <f t="shared" si="29"/>
      </c>
      <c r="K92" s="78">
        <f t="shared" si="30"/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/>
      <c r="D93" s="48"/>
      <c r="E93" s="68">
        <v>24798</v>
      </c>
      <c r="F93" s="51"/>
      <c r="G93" s="52"/>
      <c r="H93" s="52">
        <v>746803</v>
      </c>
      <c r="I93" s="100">
        <v>596078</v>
      </c>
      <c r="J93" s="55">
        <f t="shared" si="29"/>
      </c>
      <c r="K93" s="56">
        <f t="shared" si="30"/>
      </c>
      <c r="L93" s="55">
        <f aca="true" t="shared" si="32" ref="L93:L99">IF(OR(H93=0,G93=0),"",G93/H93*100-100)</f>
      </c>
      <c r="M93" s="57">
        <f aca="true" t="shared" si="33" ref="M93:M99">IF(OR(I93=0,G93=0),"",G93/I93*100-100)</f>
      </c>
      <c r="N93" s="58"/>
      <c r="O93" s="59"/>
      <c r="P93" s="60">
        <f aca="true" t="shared" si="34" ref="P93:P99">(I93/E93)*1000</f>
        <v>24037.34172110654</v>
      </c>
    </row>
    <row r="94" spans="1:16" ht="12.75">
      <c r="A94" s="17" t="s">
        <v>103</v>
      </c>
      <c r="B94" s="47"/>
      <c r="C94" s="48"/>
      <c r="D94" s="48"/>
      <c r="E94" s="68">
        <f>IF(OR(E95=0,E96=0,E97=0),"",SUM(E95:E97))</f>
        <v>3783.5</v>
      </c>
      <c r="F94" s="51"/>
      <c r="G94" s="101">
        <f>IF(OR(G95=0,G96=0,G97=0),"",SUM(G95:G97))</f>
      </c>
      <c r="H94" s="101">
        <f>IF(OR(H95=0,H96=0,H97=0),"",SUM(H95:H97))</f>
        <v>56489</v>
      </c>
      <c r="I94" s="84">
        <f>IF(OR(I95=0,I96=0,I97=0),"",SUM(I95:I97))</f>
        <v>50145.5</v>
      </c>
      <c r="J94" s="55">
        <f t="shared" si="29"/>
      </c>
      <c r="K94" s="56">
        <f t="shared" si="30"/>
      </c>
      <c r="L94" s="55"/>
      <c r="M94" s="57"/>
      <c r="N94" s="58"/>
      <c r="O94" s="59"/>
      <c r="P94" s="60">
        <f t="shared" si="34"/>
        <v>13253.733315712963</v>
      </c>
    </row>
    <row r="95" spans="1:16" ht="12.75">
      <c r="A95" s="61" t="s">
        <v>104</v>
      </c>
      <c r="B95" s="47"/>
      <c r="C95" s="48"/>
      <c r="D95" s="48"/>
      <c r="E95" s="68">
        <v>250</v>
      </c>
      <c r="F95" s="51"/>
      <c r="G95" s="52"/>
      <c r="H95" s="52">
        <v>5580</v>
      </c>
      <c r="I95" s="100">
        <v>3176.25</v>
      </c>
      <c r="J95" s="55">
        <f t="shared" si="29"/>
      </c>
      <c r="K95" s="56">
        <f t="shared" si="30"/>
      </c>
      <c r="L95" s="55">
        <f t="shared" si="32"/>
      </c>
      <c r="M95" s="57">
        <f t="shared" si="33"/>
      </c>
      <c r="N95" s="58"/>
      <c r="O95" s="59"/>
      <c r="P95" s="60">
        <f t="shared" si="34"/>
        <v>12705</v>
      </c>
    </row>
    <row r="96" spans="1:16" ht="12.75">
      <c r="A96" s="61" t="s">
        <v>105</v>
      </c>
      <c r="B96" s="47"/>
      <c r="C96" s="48"/>
      <c r="D96" s="48"/>
      <c r="E96" s="68">
        <v>2302.5</v>
      </c>
      <c r="F96" s="51"/>
      <c r="G96" s="52"/>
      <c r="H96" s="52">
        <v>24478</v>
      </c>
      <c r="I96" s="100">
        <v>34035</v>
      </c>
      <c r="J96" s="55">
        <f t="shared" si="29"/>
      </c>
      <c r="K96" s="56">
        <f t="shared" si="30"/>
      </c>
      <c r="L96" s="55">
        <f t="shared" si="32"/>
      </c>
      <c r="M96" s="57">
        <f t="shared" si="33"/>
      </c>
      <c r="N96" s="58"/>
      <c r="O96" s="59"/>
      <c r="P96" s="60">
        <f t="shared" si="34"/>
        <v>14781.758957654723</v>
      </c>
    </row>
    <row r="97" spans="1:16" ht="12.75">
      <c r="A97" s="61" t="s">
        <v>106</v>
      </c>
      <c r="B97" s="47"/>
      <c r="C97" s="48"/>
      <c r="D97" s="48"/>
      <c r="E97" s="68">
        <v>1231</v>
      </c>
      <c r="F97" s="51"/>
      <c r="G97" s="52"/>
      <c r="H97" s="52">
        <v>26431</v>
      </c>
      <c r="I97" s="100">
        <v>12934.25</v>
      </c>
      <c r="J97" s="55">
        <f t="shared" si="29"/>
      </c>
      <c r="K97" s="56">
        <f t="shared" si="30"/>
      </c>
      <c r="L97" s="55">
        <f t="shared" si="32"/>
      </c>
      <c r="M97" s="57">
        <f t="shared" si="33"/>
      </c>
      <c r="N97" s="58"/>
      <c r="O97" s="59"/>
      <c r="P97" s="60">
        <f t="shared" si="34"/>
        <v>10507.108042242078</v>
      </c>
    </row>
    <row r="98" spans="1:16" ht="12.75">
      <c r="A98" s="61" t="s">
        <v>107</v>
      </c>
      <c r="B98" s="47"/>
      <c r="C98" s="48"/>
      <c r="D98" s="48"/>
      <c r="E98" s="68">
        <v>75</v>
      </c>
      <c r="F98" s="51"/>
      <c r="G98" s="52"/>
      <c r="H98" s="52">
        <v>1199</v>
      </c>
      <c r="I98" s="100">
        <v>1198.5</v>
      </c>
      <c r="J98" s="55">
        <f t="shared" si="29"/>
      </c>
      <c r="K98" s="56">
        <f t="shared" si="30"/>
      </c>
      <c r="L98" s="55">
        <f t="shared" si="32"/>
      </c>
      <c r="M98" s="57">
        <f t="shared" si="33"/>
      </c>
      <c r="N98" s="58"/>
      <c r="O98" s="59"/>
      <c r="P98" s="60">
        <f t="shared" si="34"/>
        <v>15980</v>
      </c>
    </row>
    <row r="99" spans="1:16" ht="12.75">
      <c r="A99" s="61" t="s">
        <v>108</v>
      </c>
      <c r="B99" s="47"/>
      <c r="C99" s="48"/>
      <c r="D99" s="48"/>
      <c r="E99" s="68">
        <v>276</v>
      </c>
      <c r="F99" s="51"/>
      <c r="G99" s="52"/>
      <c r="H99" s="52">
        <v>10069</v>
      </c>
      <c r="I99" s="100">
        <v>12038.5</v>
      </c>
      <c r="J99" s="55">
        <f t="shared" si="29"/>
      </c>
      <c r="K99" s="56">
        <f t="shared" si="30"/>
      </c>
      <c r="L99" s="55">
        <f t="shared" si="32"/>
      </c>
      <c r="M99" s="57">
        <f t="shared" si="33"/>
      </c>
      <c r="N99" s="58"/>
      <c r="O99" s="59"/>
      <c r="P99" s="60">
        <f t="shared" si="34"/>
        <v>43617.75362318841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/>
      <c r="J100" s="77">
        <f t="shared" si="29"/>
      </c>
      <c r="K100" s="78">
        <f t="shared" si="30"/>
      </c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/>
      <c r="D101" s="48"/>
      <c r="E101" s="68">
        <v>16</v>
      </c>
      <c r="F101" s="51">
        <v>7</v>
      </c>
      <c r="G101" s="52">
        <v>151</v>
      </c>
      <c r="H101" s="52">
        <v>160</v>
      </c>
      <c r="I101" s="83">
        <v>157</v>
      </c>
      <c r="J101" s="55">
        <f t="shared" si="29"/>
      </c>
      <c r="K101" s="56">
        <f>IF(OR(E104=0,C101=0),"",C101/E104*100-100)</f>
      </c>
      <c r="L101" s="55">
        <f aca="true" t="shared" si="35" ref="L101:L119">IF(OR(H101=0,G101=0),"",G101/H101*100-100)</f>
        <v>-5.625</v>
      </c>
      <c r="M101" s="57">
        <f aca="true" t="shared" si="36" ref="M101:M119">IF(OR(I101=0,G101=0),"",G101/I101*100-100)</f>
        <v>-3.8216560509554114</v>
      </c>
      <c r="N101" s="58"/>
      <c r="O101" s="59"/>
      <c r="P101" s="60">
        <f>(I101/E104)*1000</f>
        <v>476.8413059984814</v>
      </c>
    </row>
    <row r="102" spans="1:16" ht="12.75">
      <c r="A102" s="61" t="s">
        <v>111</v>
      </c>
      <c r="B102" s="47"/>
      <c r="C102" s="48"/>
      <c r="D102" s="48"/>
      <c r="E102" s="68">
        <v>26</v>
      </c>
      <c r="F102" s="51">
        <v>7</v>
      </c>
      <c r="G102" s="52">
        <v>204</v>
      </c>
      <c r="H102" s="52">
        <v>137</v>
      </c>
      <c r="I102" s="83">
        <v>310</v>
      </c>
      <c r="J102" s="55">
        <f t="shared" si="29"/>
      </c>
      <c r="K102" s="56">
        <f>IF(OR(E102=0,C102=0),"",C102/E102*100-100)</f>
      </c>
      <c r="L102" s="55">
        <f t="shared" si="35"/>
        <v>48.905109489051085</v>
      </c>
      <c r="M102" s="57">
        <f t="shared" si="36"/>
        <v>-34.19354838709677</v>
      </c>
      <c r="N102" s="58"/>
      <c r="O102" s="59"/>
      <c r="P102" s="60">
        <f aca="true" t="shared" si="37" ref="P102:P119">(I102/E102)*1000</f>
        <v>11923.076923076924</v>
      </c>
    </row>
    <row r="103" spans="1:16" ht="12.75">
      <c r="A103" s="61" t="s">
        <v>112</v>
      </c>
      <c r="B103" s="47"/>
      <c r="C103" s="48"/>
      <c r="D103" s="48"/>
      <c r="E103" s="68">
        <v>3</v>
      </c>
      <c r="F103" s="51">
        <v>4</v>
      </c>
      <c r="G103" s="52">
        <v>40</v>
      </c>
      <c r="H103" s="52">
        <v>0.01</v>
      </c>
      <c r="I103" s="83">
        <v>20.5025</v>
      </c>
      <c r="J103" s="55">
        <f t="shared" si="29"/>
      </c>
      <c r="K103" s="56">
        <f>IF(OR(E103=0,C103=0),"",C103/E103*100-100)</f>
      </c>
      <c r="L103" s="55">
        <f t="shared" si="35"/>
        <v>399900</v>
      </c>
      <c r="M103" s="57">
        <f t="shared" si="36"/>
        <v>95.09815876112668</v>
      </c>
      <c r="N103" s="58"/>
      <c r="O103" s="59"/>
      <c r="P103" s="60">
        <f t="shared" si="37"/>
        <v>6834.166666666667</v>
      </c>
    </row>
    <row r="104" spans="1:16" ht="12.75">
      <c r="A104" s="61" t="s">
        <v>113</v>
      </c>
      <c r="B104" s="47"/>
      <c r="C104" s="48"/>
      <c r="D104" s="48"/>
      <c r="E104" s="68">
        <v>329.25</v>
      </c>
      <c r="F104" s="51">
        <v>7</v>
      </c>
      <c r="G104" s="52">
        <v>3092</v>
      </c>
      <c r="H104" s="52">
        <v>1503</v>
      </c>
      <c r="I104" s="83">
        <v>1953.25</v>
      </c>
      <c r="J104" s="55">
        <f t="shared" si="29"/>
      </c>
      <c r="K104" s="56">
        <f>IF(OR(E104=0,C104=0),"",C104/E104*100-100)</f>
      </c>
      <c r="L104" s="55">
        <f t="shared" si="35"/>
        <v>105.7218895542249</v>
      </c>
      <c r="M104" s="57">
        <f t="shared" si="36"/>
        <v>58.3002687827979</v>
      </c>
      <c r="N104" s="58"/>
      <c r="O104" s="59"/>
      <c r="P104" s="60">
        <f t="shared" si="37"/>
        <v>5932.422171602127</v>
      </c>
    </row>
    <row r="105" spans="1:16" ht="12.75">
      <c r="A105" s="61" t="s">
        <v>114</v>
      </c>
      <c r="B105" s="47"/>
      <c r="C105" s="48"/>
      <c r="D105" s="48"/>
      <c r="E105" s="68">
        <v>24.25</v>
      </c>
      <c r="F105" s="51">
        <v>6</v>
      </c>
      <c r="G105" s="52">
        <v>34</v>
      </c>
      <c r="H105" s="52">
        <v>35</v>
      </c>
      <c r="I105" s="83">
        <v>36</v>
      </c>
      <c r="J105" s="55">
        <f t="shared" si="29"/>
      </c>
      <c r="K105" s="56">
        <f>IF(OR(E105=0,C105=0),"",C105/E105*100-100)</f>
      </c>
      <c r="L105" s="55">
        <f t="shared" si="35"/>
        <v>-2.857142857142861</v>
      </c>
      <c r="M105" s="57">
        <f t="shared" si="36"/>
        <v>-5.555555555555557</v>
      </c>
      <c r="N105" s="58"/>
      <c r="O105" s="59"/>
      <c r="P105" s="60">
        <f t="shared" si="37"/>
        <v>1484.5360824742268</v>
      </c>
    </row>
    <row r="106" spans="1:16" ht="12.75">
      <c r="A106" s="17" t="s">
        <v>115</v>
      </c>
      <c r="B106" s="47"/>
      <c r="C106" s="48">
        <f>IF(OR(C107=0,C108=0),"",SUM(C107:C108))</f>
      </c>
      <c r="D106" s="48"/>
      <c r="E106" s="68">
        <v>5749.75</v>
      </c>
      <c r="F106" s="51">
        <v>6</v>
      </c>
      <c r="G106" s="52">
        <f>IF(OR(G107=0,G108=0),"",SUM(G107:G108))</f>
        <v>63607</v>
      </c>
      <c r="H106" s="53">
        <f>IF(OR(H107=0,H108=0),"",SUM(H107:H108))</f>
        <v>69920</v>
      </c>
      <c r="I106" s="87">
        <v>97465</v>
      </c>
      <c r="J106" s="55"/>
      <c r="K106" s="56"/>
      <c r="L106" s="55">
        <f t="shared" si="35"/>
        <v>-9.028890160183067</v>
      </c>
      <c r="M106" s="55">
        <f t="shared" si="36"/>
        <v>-34.7386241214795</v>
      </c>
      <c r="N106" s="58"/>
      <c r="O106" s="59"/>
      <c r="P106" s="60">
        <f t="shared" si="37"/>
        <v>16951.171790077828</v>
      </c>
    </row>
    <row r="107" spans="1:16" ht="12.75">
      <c r="A107" s="61" t="s">
        <v>116</v>
      </c>
      <c r="B107" s="47"/>
      <c r="C107" s="48"/>
      <c r="D107" s="48"/>
      <c r="E107" s="68">
        <v>2339.75</v>
      </c>
      <c r="F107" s="51">
        <v>7</v>
      </c>
      <c r="G107" s="52">
        <v>25163</v>
      </c>
      <c r="H107" s="52">
        <v>29519</v>
      </c>
      <c r="I107" s="83">
        <v>39081.75</v>
      </c>
      <c r="J107" s="55">
        <f aca="true" t="shared" si="38" ref="J107:J130">IF(OR(D107=0,C107=0),"",C107/D107*100-100)</f>
      </c>
      <c r="K107" s="56">
        <f aca="true" t="shared" si="39" ref="K107:K113">IF(OR(E107=0,C107=0),"",C107/E107*100-100)</f>
      </c>
      <c r="L107" s="55">
        <f t="shared" si="35"/>
        <v>-14.756597445712927</v>
      </c>
      <c r="M107" s="57">
        <f t="shared" si="36"/>
        <v>-35.61444919943452</v>
      </c>
      <c r="N107" s="58"/>
      <c r="O107" s="59"/>
      <c r="P107" s="60">
        <f t="shared" si="37"/>
        <v>16703.387114007906</v>
      </c>
    </row>
    <row r="108" spans="1:16" ht="12.75">
      <c r="A108" s="61" t="s">
        <v>117</v>
      </c>
      <c r="B108" s="47"/>
      <c r="C108" s="48"/>
      <c r="D108" s="48"/>
      <c r="E108" s="68">
        <v>3410</v>
      </c>
      <c r="F108" s="51">
        <v>6</v>
      </c>
      <c r="G108" s="52">
        <v>38444</v>
      </c>
      <c r="H108" s="52">
        <v>40401</v>
      </c>
      <c r="I108" s="83">
        <v>58383.25</v>
      </c>
      <c r="J108" s="55">
        <f t="shared" si="38"/>
      </c>
      <c r="K108" s="56">
        <f t="shared" si="39"/>
      </c>
      <c r="L108" s="55">
        <f t="shared" si="35"/>
        <v>-4.843939506447853</v>
      </c>
      <c r="M108" s="57">
        <f t="shared" si="36"/>
        <v>-34.152346777543215</v>
      </c>
      <c r="N108" s="58"/>
      <c r="O108" s="59"/>
      <c r="P108" s="60">
        <f t="shared" si="37"/>
        <v>17121.187683284457</v>
      </c>
    </row>
    <row r="109" spans="1:16" ht="12.75">
      <c r="A109" s="61" t="s">
        <v>118</v>
      </c>
      <c r="B109" s="47"/>
      <c r="C109" s="48"/>
      <c r="D109" s="48"/>
      <c r="E109" s="68">
        <v>1547</v>
      </c>
      <c r="F109" s="51">
        <v>6</v>
      </c>
      <c r="G109" s="52">
        <v>14106</v>
      </c>
      <c r="H109" s="52">
        <v>25719</v>
      </c>
      <c r="I109" s="83">
        <v>24424.25</v>
      </c>
      <c r="J109" s="55">
        <f t="shared" si="38"/>
      </c>
      <c r="K109" s="56">
        <f t="shared" si="39"/>
      </c>
      <c r="L109" s="55">
        <f t="shared" si="35"/>
        <v>-45.15338854543334</v>
      </c>
      <c r="M109" s="57">
        <f t="shared" si="36"/>
        <v>-42.245923620991434</v>
      </c>
      <c r="N109" s="58"/>
      <c r="O109" s="59"/>
      <c r="P109" s="60">
        <f t="shared" si="37"/>
        <v>15788.13833225598</v>
      </c>
    </row>
    <row r="110" spans="1:16" ht="12.75">
      <c r="A110" s="61" t="s">
        <v>119</v>
      </c>
      <c r="B110" s="47"/>
      <c r="C110" s="48"/>
      <c r="D110" s="48"/>
      <c r="E110" s="68">
        <v>45.25</v>
      </c>
      <c r="F110" s="51">
        <v>6</v>
      </c>
      <c r="G110" s="52">
        <v>67</v>
      </c>
      <c r="H110" s="52">
        <v>189</v>
      </c>
      <c r="I110" s="83">
        <v>220.75</v>
      </c>
      <c r="J110" s="55">
        <f t="shared" si="38"/>
      </c>
      <c r="K110" s="56">
        <f t="shared" si="39"/>
      </c>
      <c r="L110" s="55">
        <f t="shared" si="35"/>
        <v>-64.55026455026456</v>
      </c>
      <c r="M110" s="57">
        <f t="shared" si="36"/>
        <v>-69.6489241223103</v>
      </c>
      <c r="N110" s="58"/>
      <c r="O110" s="59"/>
      <c r="P110" s="60">
        <f t="shared" si="37"/>
        <v>4878.453038674033</v>
      </c>
    </row>
    <row r="111" spans="1:16" ht="12.75">
      <c r="A111" s="61" t="s">
        <v>120</v>
      </c>
      <c r="B111" s="47"/>
      <c r="C111" s="48"/>
      <c r="D111" s="48"/>
      <c r="E111" s="68">
        <v>0.0075</v>
      </c>
      <c r="F111" s="51"/>
      <c r="G111" s="52"/>
      <c r="H111" s="52">
        <v>0.01</v>
      </c>
      <c r="I111" s="83">
        <v>0.01</v>
      </c>
      <c r="J111" s="55">
        <f t="shared" si="38"/>
      </c>
      <c r="K111" s="56">
        <f t="shared" si="39"/>
      </c>
      <c r="L111" s="55">
        <f t="shared" si="35"/>
      </c>
      <c r="M111" s="57">
        <f t="shared" si="36"/>
      </c>
      <c r="N111" s="58"/>
      <c r="O111" s="59"/>
      <c r="P111" s="60">
        <f t="shared" si="37"/>
        <v>1333.3333333333335</v>
      </c>
    </row>
    <row r="112" spans="1:16" ht="12.75">
      <c r="A112" s="61" t="s">
        <v>121</v>
      </c>
      <c r="B112" s="47"/>
      <c r="C112" s="48"/>
      <c r="D112" s="48"/>
      <c r="E112" s="68">
        <v>10.5</v>
      </c>
      <c r="F112" s="51"/>
      <c r="G112" s="52"/>
      <c r="H112" s="52">
        <v>0.01</v>
      </c>
      <c r="I112" s="83">
        <v>23.25</v>
      </c>
      <c r="J112" s="55">
        <f t="shared" si="38"/>
      </c>
      <c r="K112" s="56">
        <f t="shared" si="39"/>
      </c>
      <c r="L112" s="55">
        <f t="shared" si="35"/>
      </c>
      <c r="M112" s="57">
        <f t="shared" si="36"/>
      </c>
      <c r="N112" s="58"/>
      <c r="O112" s="59"/>
      <c r="P112" s="60">
        <f t="shared" si="37"/>
        <v>2214.285714285714</v>
      </c>
    </row>
    <row r="113" spans="1:16" ht="12.75">
      <c r="A113" s="61" t="s">
        <v>122</v>
      </c>
      <c r="B113" s="47"/>
      <c r="C113" s="48"/>
      <c r="D113" s="48"/>
      <c r="E113" s="68">
        <v>0.0075</v>
      </c>
      <c r="F113" s="51"/>
      <c r="G113" s="52">
        <v>0.01</v>
      </c>
      <c r="H113" s="52">
        <v>0.01</v>
      </c>
      <c r="I113" s="83">
        <v>0.01</v>
      </c>
      <c r="J113" s="55">
        <f t="shared" si="38"/>
      </c>
      <c r="K113" s="56">
        <f t="shared" si="39"/>
      </c>
      <c r="L113" s="55">
        <f t="shared" si="35"/>
        <v>0</v>
      </c>
      <c r="M113" s="57">
        <f t="shared" si="36"/>
        <v>0</v>
      </c>
      <c r="N113" s="58"/>
      <c r="O113" s="59"/>
      <c r="P113" s="60">
        <f t="shared" si="37"/>
        <v>1333.3333333333335</v>
      </c>
    </row>
    <row r="114" spans="1:16" ht="12.75">
      <c r="A114" s="61" t="s">
        <v>123</v>
      </c>
      <c r="B114" s="47"/>
      <c r="C114" s="48"/>
      <c r="D114" s="48"/>
      <c r="E114" s="68">
        <v>0.0075</v>
      </c>
      <c r="F114" s="51"/>
      <c r="G114" s="52"/>
      <c r="H114" s="52">
        <v>0.01</v>
      </c>
      <c r="I114" s="83">
        <v>0.01</v>
      </c>
      <c r="J114" s="55">
        <f t="shared" si="38"/>
      </c>
      <c r="K114" s="56"/>
      <c r="L114" s="55">
        <f t="shared" si="35"/>
      </c>
      <c r="M114" s="57">
        <f t="shared" si="36"/>
      </c>
      <c r="N114" s="58"/>
      <c r="O114" s="59"/>
      <c r="P114" s="60">
        <f t="shared" si="37"/>
        <v>1333.3333333333335</v>
      </c>
    </row>
    <row r="115" spans="1:16" ht="12.75">
      <c r="A115" s="61" t="s">
        <v>124</v>
      </c>
      <c r="B115" s="47"/>
      <c r="C115" s="48"/>
      <c r="D115" s="48"/>
      <c r="E115" s="68">
        <v>2015.25</v>
      </c>
      <c r="F115" s="51">
        <v>7</v>
      </c>
      <c r="G115" s="52">
        <v>9633</v>
      </c>
      <c r="H115" s="52">
        <v>2589</v>
      </c>
      <c r="I115" s="83">
        <v>2511.75</v>
      </c>
      <c r="J115" s="55">
        <f t="shared" si="38"/>
      </c>
      <c r="K115" s="56">
        <f aca="true" t="shared" si="40" ref="K115:K130">IF(OR(E115=0,C115=0),"",C115/E115*100-100)</f>
      </c>
      <c r="L115" s="55">
        <f t="shared" si="35"/>
        <v>272.0741599073001</v>
      </c>
      <c r="M115" s="57">
        <f t="shared" si="36"/>
        <v>283.51746790086594</v>
      </c>
      <c r="N115" s="58"/>
      <c r="O115" s="59"/>
      <c r="P115" s="60">
        <f t="shared" si="37"/>
        <v>1246.371417938221</v>
      </c>
    </row>
    <row r="116" spans="1:16" ht="12.75">
      <c r="A116" s="61" t="s">
        <v>125</v>
      </c>
      <c r="B116" s="47"/>
      <c r="C116" s="48"/>
      <c r="D116" s="48"/>
      <c r="E116" s="68">
        <v>4.755</v>
      </c>
      <c r="F116" s="51"/>
      <c r="G116" s="52"/>
      <c r="H116" s="52">
        <v>12</v>
      </c>
      <c r="I116" s="83">
        <v>0.01</v>
      </c>
      <c r="J116" s="55">
        <f t="shared" si="38"/>
      </c>
      <c r="K116" s="56">
        <f t="shared" si="40"/>
      </c>
      <c r="L116" s="55">
        <f t="shared" si="35"/>
      </c>
      <c r="M116" s="57">
        <f t="shared" si="36"/>
      </c>
      <c r="N116" s="58"/>
      <c r="O116" s="59"/>
      <c r="P116" s="60">
        <f t="shared" si="37"/>
        <v>2.103049421661409</v>
      </c>
    </row>
    <row r="117" spans="1:16" ht="12.75">
      <c r="A117" s="61" t="s">
        <v>126</v>
      </c>
      <c r="B117" s="47"/>
      <c r="C117" s="48"/>
      <c r="D117" s="48"/>
      <c r="E117" s="68">
        <v>28.7575</v>
      </c>
      <c r="F117" s="51"/>
      <c r="G117" s="52"/>
      <c r="H117" s="52">
        <v>115</v>
      </c>
      <c r="I117" s="83">
        <v>0.01</v>
      </c>
      <c r="J117" s="55">
        <f t="shared" si="38"/>
      </c>
      <c r="K117" s="56">
        <f t="shared" si="40"/>
      </c>
      <c r="L117" s="55">
        <f t="shared" si="35"/>
      </c>
      <c r="M117" s="57">
        <f t="shared" si="36"/>
      </c>
      <c r="N117" s="58"/>
      <c r="O117" s="59"/>
      <c r="P117" s="60">
        <f t="shared" si="37"/>
        <v>0.34773537338085714</v>
      </c>
    </row>
    <row r="118" spans="1:16" ht="12.75">
      <c r="A118" s="61" t="s">
        <v>127</v>
      </c>
      <c r="B118" s="47"/>
      <c r="C118" s="48"/>
      <c r="D118" s="48"/>
      <c r="E118" s="68">
        <v>0.0075</v>
      </c>
      <c r="F118" s="51"/>
      <c r="G118" s="52"/>
      <c r="H118" s="52">
        <v>0.01</v>
      </c>
      <c r="I118" s="83">
        <v>0.01</v>
      </c>
      <c r="J118" s="55">
        <f t="shared" si="38"/>
      </c>
      <c r="K118" s="56">
        <f t="shared" si="40"/>
      </c>
      <c r="L118" s="55">
        <f t="shared" si="35"/>
      </c>
      <c r="M118" s="57">
        <f t="shared" si="36"/>
      </c>
      <c r="N118" s="58"/>
      <c r="O118" s="59"/>
      <c r="P118" s="60">
        <f t="shared" si="37"/>
        <v>1333.3333333333335</v>
      </c>
    </row>
    <row r="119" spans="1:16" ht="12.75">
      <c r="A119" s="61" t="s">
        <v>128</v>
      </c>
      <c r="B119" s="47"/>
      <c r="C119" s="48"/>
      <c r="D119" s="48"/>
      <c r="E119" s="68">
        <v>0.2575</v>
      </c>
      <c r="F119" s="51"/>
      <c r="G119" s="52">
        <v>0.01</v>
      </c>
      <c r="H119" s="52">
        <v>0.01</v>
      </c>
      <c r="I119" s="83">
        <v>2.2575</v>
      </c>
      <c r="J119" s="55">
        <f t="shared" si="38"/>
      </c>
      <c r="K119" s="56">
        <f t="shared" si="40"/>
      </c>
      <c r="L119" s="55">
        <f t="shared" si="35"/>
        <v>0</v>
      </c>
      <c r="M119" s="57">
        <f t="shared" si="36"/>
        <v>-99.55703211517165</v>
      </c>
      <c r="N119" s="58"/>
      <c r="O119" s="59"/>
      <c r="P119" s="60">
        <f t="shared" si="37"/>
        <v>8766.990291262135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/>
      <c r="J120" s="77">
        <f t="shared" si="38"/>
      </c>
      <c r="K120" s="78">
        <f t="shared" si="40"/>
      </c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/>
      <c r="D121" s="48"/>
      <c r="E121" s="68">
        <v>84175.5</v>
      </c>
      <c r="F121" s="51"/>
      <c r="G121" s="52"/>
      <c r="H121" s="52">
        <v>372050</v>
      </c>
      <c r="I121" s="83">
        <v>315043.25</v>
      </c>
      <c r="J121" s="55">
        <f t="shared" si="38"/>
      </c>
      <c r="K121" s="56">
        <f t="shared" si="40"/>
      </c>
      <c r="L121" s="55">
        <f aca="true" t="shared" si="41" ref="L121:L128">IF(OR(H121=0,G121=0),"",G121/H121*100-100)</f>
      </c>
      <c r="M121" s="57">
        <f aca="true" t="shared" si="42" ref="M121:M128">IF(OR(I121=0,G121=0),"",G121/I121*100-100)</f>
      </c>
      <c r="N121" s="58"/>
      <c r="O121" s="59"/>
      <c r="P121" s="60">
        <f>(I121/E121)*1000</f>
        <v>3742.695321085114</v>
      </c>
    </row>
    <row r="122" spans="1:16" ht="12.75">
      <c r="A122" s="61" t="s">
        <v>131</v>
      </c>
      <c r="B122" s="47"/>
      <c r="C122" s="48"/>
      <c r="D122" s="48"/>
      <c r="E122" s="68">
        <v>139417.75</v>
      </c>
      <c r="F122" s="51"/>
      <c r="G122" s="52"/>
      <c r="H122" s="52">
        <v>562838</v>
      </c>
      <c r="I122" s="83">
        <v>527406</v>
      </c>
      <c r="J122" s="55">
        <f t="shared" si="38"/>
      </c>
      <c r="K122" s="56">
        <f t="shared" si="40"/>
      </c>
      <c r="L122" s="55">
        <f t="shared" si="41"/>
      </c>
      <c r="M122" s="57">
        <f t="shared" si="42"/>
      </c>
      <c r="N122" s="58"/>
      <c r="O122" s="59"/>
      <c r="P122" s="60">
        <f>(I122/E122)*1000</f>
        <v>3782.918602545228</v>
      </c>
    </row>
    <row r="123" spans="1:16" ht="12.75">
      <c r="A123" s="61" t="s">
        <v>132</v>
      </c>
      <c r="B123" s="47"/>
      <c r="C123" s="48"/>
      <c r="D123" s="48"/>
      <c r="E123" s="68"/>
      <c r="F123" s="51"/>
      <c r="G123" s="52"/>
      <c r="H123" s="52">
        <v>96258</v>
      </c>
      <c r="I123" s="83">
        <v>94694.75</v>
      </c>
      <c r="J123" s="55">
        <f t="shared" si="38"/>
      </c>
      <c r="K123" s="56">
        <f t="shared" si="40"/>
      </c>
      <c r="L123" s="55">
        <f t="shared" si="41"/>
      </c>
      <c r="M123" s="57">
        <f t="shared" si="42"/>
      </c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/>
      <c r="J124" s="77">
        <f t="shared" si="38"/>
      </c>
      <c r="K124" s="78">
        <f t="shared" si="40"/>
      </c>
      <c r="L124" s="77">
        <f t="shared" si="41"/>
      </c>
      <c r="M124" s="79">
        <f t="shared" si="42"/>
      </c>
      <c r="N124" s="80"/>
      <c r="O124" s="81"/>
      <c r="P124" s="82"/>
    </row>
    <row r="125" spans="1:16" ht="12.75">
      <c r="A125" s="61" t="s">
        <v>134</v>
      </c>
      <c r="B125" s="47"/>
      <c r="C125" s="48"/>
      <c r="D125" s="48"/>
      <c r="E125" s="68">
        <v>542.75</v>
      </c>
      <c r="F125" s="51">
        <v>7</v>
      </c>
      <c r="G125" s="52">
        <v>8445</v>
      </c>
      <c r="H125" s="52">
        <v>13025</v>
      </c>
      <c r="I125" s="83">
        <v>8472</v>
      </c>
      <c r="J125" s="55">
        <f t="shared" si="38"/>
      </c>
      <c r="K125" s="56">
        <f t="shared" si="40"/>
      </c>
      <c r="L125" s="55">
        <f t="shared" si="41"/>
        <v>-35.163147792706326</v>
      </c>
      <c r="M125" s="57">
        <f t="shared" si="42"/>
        <v>-0.3186968838526809</v>
      </c>
      <c r="N125" s="58"/>
      <c r="O125" s="59"/>
      <c r="P125" s="60">
        <f>(I125/E125)*1000</f>
        <v>15609.39659143252</v>
      </c>
    </row>
    <row r="126" spans="1:16" ht="12.75">
      <c r="A126" s="61" t="s">
        <v>135</v>
      </c>
      <c r="B126" s="47"/>
      <c r="C126" s="48"/>
      <c r="D126" s="48"/>
      <c r="E126" s="68">
        <v>632</v>
      </c>
      <c r="F126" s="51">
        <v>7</v>
      </c>
      <c r="G126" s="52">
        <v>3378</v>
      </c>
      <c r="H126" s="52">
        <v>4109</v>
      </c>
      <c r="I126" s="83">
        <v>5291.75</v>
      </c>
      <c r="J126" s="55">
        <f t="shared" si="38"/>
      </c>
      <c r="K126" s="56">
        <f t="shared" si="40"/>
      </c>
      <c r="L126" s="55">
        <f t="shared" si="41"/>
        <v>-17.790216597712345</v>
      </c>
      <c r="M126" s="57">
        <f t="shared" si="42"/>
        <v>-36.16478480653848</v>
      </c>
      <c r="N126" s="58"/>
      <c r="O126" s="59"/>
      <c r="P126" s="60">
        <f>(I126/E126)*1000</f>
        <v>8373.022151898735</v>
      </c>
    </row>
    <row r="127" spans="1:16" ht="12.75">
      <c r="A127" s="61" t="s">
        <v>136</v>
      </c>
      <c r="B127" s="47"/>
      <c r="C127" s="48"/>
      <c r="D127" s="48"/>
      <c r="E127" s="68">
        <v>0.0075</v>
      </c>
      <c r="F127" s="51"/>
      <c r="G127" s="52"/>
      <c r="H127" s="52">
        <v>0.01</v>
      </c>
      <c r="I127" s="83">
        <v>0.01</v>
      </c>
      <c r="J127" s="55">
        <f t="shared" si="38"/>
      </c>
      <c r="K127" s="56">
        <f t="shared" si="40"/>
      </c>
      <c r="L127" s="55">
        <f t="shared" si="41"/>
      </c>
      <c r="M127" s="57">
        <f t="shared" si="42"/>
      </c>
      <c r="N127" s="58"/>
      <c r="O127" s="59"/>
      <c r="P127" s="60"/>
    </row>
    <row r="128" spans="1:16" ht="12.75">
      <c r="A128" s="61" t="s">
        <v>137</v>
      </c>
      <c r="B128" s="47"/>
      <c r="C128" s="48"/>
      <c r="D128" s="48"/>
      <c r="E128" s="68"/>
      <c r="F128" s="51"/>
      <c r="G128" s="52"/>
      <c r="H128" s="52">
        <v>30000</v>
      </c>
      <c r="I128" s="83">
        <v>34887.5</v>
      </c>
      <c r="J128" s="55">
        <f t="shared" si="38"/>
      </c>
      <c r="K128" s="56">
        <f t="shared" si="40"/>
      </c>
      <c r="L128" s="55">
        <f t="shared" si="41"/>
      </c>
      <c r="M128" s="57">
        <f t="shared" si="42"/>
      </c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/>
      <c r="J129" s="77">
        <f t="shared" si="38"/>
      </c>
      <c r="K129" s="78">
        <f t="shared" si="40"/>
      </c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v>3.2525</v>
      </c>
      <c r="F130" s="106">
        <v>4</v>
      </c>
      <c r="G130" s="107">
        <v>2</v>
      </c>
      <c r="H130" s="107">
        <v>2</v>
      </c>
      <c r="I130" s="108">
        <v>1.7525</v>
      </c>
      <c r="J130" s="109">
        <f t="shared" si="38"/>
      </c>
      <c r="K130" s="110">
        <f t="shared" si="40"/>
      </c>
      <c r="L130" s="109">
        <f>IF(OR(H130=0,G130=0),"",G130/H130*100-100)</f>
        <v>0</v>
      </c>
      <c r="M130" s="111">
        <f>IF(OR(I130=0,G130=0),"",G130/I130*100-100)</f>
        <v>14.122681883024256</v>
      </c>
      <c r="N130" s="112"/>
      <c r="O130" s="113"/>
      <c r="P130" s="114">
        <f>(I130/E130)*1000</f>
        <v>538.8162951575712</v>
      </c>
    </row>
    <row r="131" ht="12.75">
      <c r="A131" s="22" t="s">
        <v>140</v>
      </c>
    </row>
    <row r="132" ht="12.75"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SheetLayoutView="95" workbookViewId="0" topLeftCell="E1">
      <selection activeCell="G76" sqref="G76"/>
    </sheetView>
  </sheetViews>
  <sheetFormatPr defaultColWidth="11.00390625" defaultRowHeight="13.5"/>
  <cols>
    <col min="1" max="1" width="29.125" style="22" customWidth="1"/>
    <col min="2" max="2" width="3.75390625" style="22" customWidth="1"/>
    <col min="3" max="4" width="9.125" style="22" customWidth="1"/>
    <col min="5" max="5" width="8.50390625" style="22" customWidth="1"/>
    <col min="6" max="6" width="3.00390625" style="115" customWidth="1"/>
    <col min="7" max="8" width="8.75390625" style="22" customWidth="1"/>
    <col min="9" max="11" width="9.625" style="22" customWidth="1"/>
    <col min="12" max="12" width="9.00390625" style="22" customWidth="1"/>
    <col min="13" max="13" width="10.75390625" style="22" customWidth="1"/>
    <col min="14" max="14" width="12.375" style="22" customWidth="1"/>
    <col min="15" max="15" width="14.25390625" style="22" customWidth="1"/>
    <col min="16" max="16384" width="11.00390625" style="22" customWidth="1"/>
  </cols>
  <sheetData>
    <row r="1" spans="1:16" ht="17.25">
      <c r="A1" s="18" t="s">
        <v>155</v>
      </c>
      <c r="B1" s="135" t="s">
        <v>1</v>
      </c>
      <c r="C1" s="135"/>
      <c r="D1" s="135"/>
      <c r="E1" s="136"/>
      <c r="F1" s="137" t="s">
        <v>2</v>
      </c>
      <c r="G1" s="135"/>
      <c r="H1" s="135"/>
      <c r="I1" s="136"/>
      <c r="J1" s="138" t="s">
        <v>3</v>
      </c>
      <c r="K1" s="138"/>
      <c r="L1" s="138"/>
      <c r="M1" s="138"/>
      <c r="N1" s="19"/>
      <c r="O1" s="20"/>
      <c r="P1" s="21"/>
    </row>
    <row r="2" spans="1:16" ht="15">
      <c r="A2" s="23" t="s">
        <v>171</v>
      </c>
      <c r="B2" s="24"/>
      <c r="C2" s="25"/>
      <c r="D2" s="25"/>
      <c r="E2" s="26" t="s">
        <v>4</v>
      </c>
      <c r="F2" s="27"/>
      <c r="G2" s="28"/>
      <c r="H2" s="28"/>
      <c r="I2" s="29" t="s">
        <v>4</v>
      </c>
      <c r="J2" s="139" t="s">
        <v>5</v>
      </c>
      <c r="K2" s="139"/>
      <c r="L2" s="140" t="s">
        <v>6</v>
      </c>
      <c r="M2" s="140"/>
      <c r="N2" s="30" t="s">
        <v>7</v>
      </c>
      <c r="O2" s="31" t="s">
        <v>7</v>
      </c>
      <c r="P2" s="32" t="s">
        <v>7</v>
      </c>
    </row>
    <row r="3" spans="1:16" s="46" customFormat="1" ht="13.5">
      <c r="A3" s="33" t="s">
        <v>8</v>
      </c>
      <c r="B3" s="34" t="s">
        <v>9</v>
      </c>
      <c r="C3" s="35">
        <v>2017</v>
      </c>
      <c r="D3" s="36">
        <v>2016</v>
      </c>
      <c r="E3" s="37" t="s">
        <v>10</v>
      </c>
      <c r="F3" s="38" t="s">
        <v>9</v>
      </c>
      <c r="G3" s="36">
        <v>2017</v>
      </c>
      <c r="H3" s="36">
        <v>2016</v>
      </c>
      <c r="I3" s="39" t="s">
        <v>10</v>
      </c>
      <c r="J3" s="40" t="s">
        <v>11</v>
      </c>
      <c r="K3" s="41" t="s">
        <v>12</v>
      </c>
      <c r="L3" s="40" t="s">
        <v>11</v>
      </c>
      <c r="M3" s="42" t="s">
        <v>12</v>
      </c>
      <c r="N3" s="43">
        <v>2017</v>
      </c>
      <c r="O3" s="44">
        <v>2016</v>
      </c>
      <c r="P3" s="45" t="s">
        <v>10</v>
      </c>
    </row>
    <row r="4" spans="1:16" s="16" customFormat="1" ht="15">
      <c r="A4" s="3" t="s">
        <v>13</v>
      </c>
      <c r="B4" s="4"/>
      <c r="C4" s="5"/>
      <c r="D4" s="5"/>
      <c r="E4" s="6"/>
      <c r="F4" s="7"/>
      <c r="G4" s="5"/>
      <c r="H4" s="5"/>
      <c r="I4" s="8"/>
      <c r="J4" s="9"/>
      <c r="K4" s="10"/>
      <c r="L4" s="11"/>
      <c r="M4" s="12"/>
      <c r="N4" s="13"/>
      <c r="O4" s="14"/>
      <c r="P4" s="15"/>
    </row>
    <row r="5" spans="1:16" ht="12.75">
      <c r="A5" s="17" t="s">
        <v>14</v>
      </c>
      <c r="B5" s="47">
        <v>7</v>
      </c>
      <c r="C5" s="48">
        <f>IF(OR(Almería!C5=0,Cádiz!C5=0,Córdoba!C5=0,Granada!C5=0,Huelva!C5=0,Jaén!C5=0,Málaga!C5=0,Sevilla!C5=0),"",Almería!C5+Cádiz!C5+Córdoba!C5+Granada!C5+Huelva!C5+Jaén!C5+Málaga!C5+Sevilla!C5)</f>
        <v>362772</v>
      </c>
      <c r="D5" s="49">
        <f>IF(OR(Almería!D5=0,Cádiz!D5=0,Córdoba!D5=0,Granada!D5=0,Huelva!D5=0,Jaén!D5=0,Málaga!D5=0,Sevilla!D5=0),"",Almería!D5+Cádiz!D5+Córdoba!D5+Granada!D5+Huelva!D5+Jaén!D5+Málaga!D5+Sevilla!D5)</f>
        <v>400167</v>
      </c>
      <c r="E5" s="50">
        <f>IF(OR(Almería!E5=0,Cádiz!E5=0,Córdoba!E5=0,Granada!E5=0,Huelva!E5=0,Jaén!E5=0,Málaga!E5=0,Sevilla!E5=0),"",Almería!E5+Cádiz!E5+Córdoba!E5+Granada!E5+Huelva!E5+Jaén!E5+Málaga!E5+Sevilla!E5)</f>
        <v>392326.5</v>
      </c>
      <c r="F5" s="51">
        <v>7</v>
      </c>
      <c r="G5" s="52">
        <f>IF(OR(Almería!G5=0,Cádiz!G5=0,Córdoba!G5=0,Granada!G5=0,Huelva!G5=0,Jaén!G5=0,Málaga!G5=0,Sevilla!G5=0),"",Almería!G5+Cádiz!G5+Córdoba!G5+Granada!G5+Huelva!G5+Jaén!G5+Málaga!G5+Sevilla!G5)</f>
        <v>1144437</v>
      </c>
      <c r="H5" s="53">
        <f>IF(OR(Almería!H5=0,Cádiz!H5=0,Córdoba!H5=0,Granada!H5=0,Huelva!H5=0,Jaén!H5=0,Málaga!H5=0,Sevilla!H5=0),"",Almería!H5+Cádiz!H5+Córdoba!H5+Granada!H5+Huelva!H5+Jaén!H5+Málaga!H5+Sevilla!H5)</f>
        <v>787396</v>
      </c>
      <c r="I5" s="54">
        <f>IF(OR(Almería!I5=0,Cádiz!I5=0,Córdoba!I5=0,Granada!I5=0,Huelva!I5=0,Jaén!I5=0,Málaga!I5=0,Sevilla!I5=0),"",Almería!I5+Cádiz!I5+Córdoba!I5+Granada!I5+Huelva!I5+Jaén!I5+Málaga!I5+Sevilla!I5)</f>
        <v>998623.25</v>
      </c>
      <c r="J5" s="55">
        <f aca="true" t="shared" si="0" ref="J5:J16">IF(OR(D5=0,C5=0),"",C5/D5*100-100)</f>
        <v>-9.344848525740503</v>
      </c>
      <c r="K5" s="56">
        <f aca="true" t="shared" si="1" ref="K5:K16">IF(OR(E5=0,C5=0),"",C5/E5*100-100)</f>
        <v>-7.533138852460894</v>
      </c>
      <c r="L5" s="55">
        <f aca="true" t="shared" si="2" ref="L5:L16">IF(OR(H5=0,G5=0),"",G5/H5*100-100)</f>
        <v>45.344528039258535</v>
      </c>
      <c r="M5" s="57">
        <f aca="true" t="shared" si="3" ref="M5:M16">IF(OR(I5=0,G5=0),"",G5/I5*100-100)</f>
        <v>14.601477584264131</v>
      </c>
      <c r="N5" s="58">
        <f aca="true" t="shared" si="4" ref="N5:N16">(G5*1000)/C5</f>
        <v>3154.700473024379</v>
      </c>
      <c r="O5" s="59">
        <f aca="true" t="shared" si="5" ref="O5:O16">(H5*1000)/D5</f>
        <v>1967.6684984019173</v>
      </c>
      <c r="P5" s="60">
        <f aca="true" t="shared" si="6" ref="P5:P16">(I5*1000)/E5</f>
        <v>2545.3882161923807</v>
      </c>
    </row>
    <row r="6" spans="1:16" ht="12.75">
      <c r="A6" s="61" t="s">
        <v>15</v>
      </c>
      <c r="B6" s="47">
        <v>7</v>
      </c>
      <c r="C6" s="48">
        <f>IF(OR(Almería!C6=0,Cádiz!C6=0,Córdoba!C6=0,Granada!C6=0,Huelva!C6=0,Jaén!C6=0,Málaga!C6=0,Sevilla!C6=0),"",Almería!C6+Cádiz!C6+Córdoba!C6+Granada!C6+Huelva!C6+Jaén!C6+Málaga!C6+Sevilla!C6)</f>
        <v>91917</v>
      </c>
      <c r="D6" s="49">
        <f>IF(OR(Almería!D6=0,Cádiz!D6=0,Córdoba!D6=0,Granada!D6=0,Huelva!D6=0,Jaén!D6=0,Málaga!D6=0,Sevilla!D6=0),"",Almería!D6+Cádiz!D6+Córdoba!D6+Granada!D6+Huelva!D6+Jaén!D6+Málaga!D6+Sevilla!D6)</f>
        <v>105456</v>
      </c>
      <c r="E6" s="62">
        <f>IF(OR(Almería!E6=0,Cádiz!E6=0,Córdoba!E6=0,Granada!E6=0,Huelva!E6=0,Jaén!E6=0,Málaga!E6=0,Sevilla!E6=0),"",Almería!E6+Cádiz!E6+Córdoba!E6+Granada!E6+Huelva!E6+Jaén!E6+Málaga!E6+Sevilla!E6)</f>
        <v>161651.5</v>
      </c>
      <c r="F6" s="51">
        <v>7</v>
      </c>
      <c r="G6" s="52">
        <f>IF(OR(Almería!G6=0,Cádiz!G6=0,Córdoba!G6=0,Granada!G6=0,Huelva!G6=0,Jaén!G6=0,Málaga!G6=0,Sevilla!G6=0),"",Almería!G6+Cádiz!G6+Córdoba!G6+Granada!G6+Huelva!G6+Jaén!G6+Málaga!G6+Sevilla!G6)</f>
        <v>286668</v>
      </c>
      <c r="H6" s="53">
        <f>IF(OR(Almería!H6=0,Cádiz!H6=0,Córdoba!H6=0,Granada!H6=0,Huelva!H6=0,Jaén!H6=0,Málaga!H6=0,Sevilla!H6=0),"",Almería!H6+Cádiz!H6+Córdoba!H6+Granada!H6+Huelva!H6+Jaén!H6+Málaga!H6+Sevilla!H6)</f>
        <v>171274</v>
      </c>
      <c r="I6" s="63">
        <f>IF(OR(Almería!I6=0,Cádiz!I6=0,Córdoba!I6=0,Granada!I6=0,Huelva!I6=0,Jaén!I6=0,Málaga!I6=0,Sevilla!I6=0),"",Almería!I6+Cádiz!I6+Córdoba!I6+Granada!I6+Huelva!I6+Jaén!I6+Málaga!I6+Sevilla!I6)</f>
        <v>424037</v>
      </c>
      <c r="J6" s="55">
        <f t="shared" si="0"/>
        <v>-12.838529813381882</v>
      </c>
      <c r="K6" s="56">
        <f t="shared" si="1"/>
        <v>-43.13878930910013</v>
      </c>
      <c r="L6" s="55">
        <f t="shared" si="2"/>
        <v>67.37391548045821</v>
      </c>
      <c r="M6" s="57">
        <f t="shared" si="3"/>
        <v>-32.395522088874316</v>
      </c>
      <c r="N6" s="58">
        <f t="shared" si="4"/>
        <v>3118.7701948497015</v>
      </c>
      <c r="O6" s="59">
        <f t="shared" si="5"/>
        <v>1624.1275982400243</v>
      </c>
      <c r="P6" s="60">
        <f t="shared" si="6"/>
        <v>2623.1553681840255</v>
      </c>
    </row>
    <row r="7" spans="1:16" ht="12.75">
      <c r="A7" s="64" t="s">
        <v>16</v>
      </c>
      <c r="B7" s="47">
        <v>7</v>
      </c>
      <c r="C7" s="48">
        <f>IF(OR(Almería!C7=0,Cádiz!C7=0,Córdoba!C7=0,Granada!C7=0,Huelva!C7=0,Jaén!C7=0,Málaga!C7=0,Sevilla!C7=0),"",Almería!C7+Cádiz!C7+Córdoba!C7+Granada!C7+Huelva!C7+Jaén!C7+Málaga!C7+Sevilla!C7)</f>
        <v>270855</v>
      </c>
      <c r="D7" s="49">
        <f>IF(OR(Almería!D7=0,Cádiz!D7=0,Córdoba!D7=0,Granada!D7=0,Huelva!D7=0,Jaén!D7=0,Málaga!D7=0,Sevilla!D7=0),"",Almería!D7+Cádiz!D7+Córdoba!D7+Granada!D7+Huelva!D7+Jaén!D7+Málaga!D7+Sevilla!D7)</f>
        <v>294711</v>
      </c>
      <c r="E7" s="62">
        <f>IF(OR(Almería!E7=0,Cádiz!E7=0,Córdoba!E7=0,Granada!E7=0,Huelva!E7=0,Jaén!E7=0,Málaga!E7=0,Sevilla!E7=0),"",Almería!E7+Cádiz!E7+Córdoba!E7+Granada!E7+Huelva!E7+Jaén!E7+Málaga!E7+Sevilla!E7)</f>
        <v>230675</v>
      </c>
      <c r="F7" s="51">
        <v>7</v>
      </c>
      <c r="G7" s="52">
        <f>IF(OR(Almería!G7=0,Cádiz!G7=0,Córdoba!G7=0,Granada!G7=0,Huelva!G7=0,Jaén!G7=0,Málaga!G7=0,Sevilla!G7=0),"",Almería!G7+Cádiz!G7+Córdoba!G7+Granada!G7+Huelva!G7+Jaén!G7+Málaga!G7+Sevilla!G7)</f>
        <v>857769</v>
      </c>
      <c r="H7" s="53">
        <f>IF(OR(Almería!H7=0,Cádiz!H7=0,Córdoba!H7=0,Granada!H7=0,Huelva!H7=0,Jaén!H7=0,Málaga!H7=0,Sevilla!H7=0),"",Almería!H7+Cádiz!H7+Córdoba!H7+Granada!H7+Huelva!H7+Jaén!H7+Málaga!H7+Sevilla!H7)</f>
        <v>616122</v>
      </c>
      <c r="I7" s="63">
        <f>IF(OR(Almería!I7=0,Cádiz!I7=0,Córdoba!I7=0,Granada!I7=0,Huelva!I7=0,Jaén!I7=0,Málaga!I7=0,Sevilla!I7=0),"",Almería!I7+Cádiz!I7+Córdoba!I7+Granada!I7+Huelva!I7+Jaén!I7+Málaga!I7+Sevilla!I7)</f>
        <v>574586.25</v>
      </c>
      <c r="J7" s="55">
        <f t="shared" si="0"/>
        <v>-8.094709732585486</v>
      </c>
      <c r="K7" s="56">
        <f t="shared" si="1"/>
        <v>17.41844586539503</v>
      </c>
      <c r="L7" s="55">
        <f t="shared" si="2"/>
        <v>39.220641366482624</v>
      </c>
      <c r="M7" s="57">
        <f t="shared" si="3"/>
        <v>49.28463742388544</v>
      </c>
      <c r="N7" s="58">
        <f t="shared" si="4"/>
        <v>3166.8937254250427</v>
      </c>
      <c r="O7" s="59">
        <f t="shared" si="5"/>
        <v>2090.597229149913</v>
      </c>
      <c r="P7" s="60">
        <f t="shared" si="6"/>
        <v>2490.8908637693726</v>
      </c>
    </row>
    <row r="8" spans="1:16" ht="12.75">
      <c r="A8" s="17" t="s">
        <v>17</v>
      </c>
      <c r="B8" s="47">
        <v>7</v>
      </c>
      <c r="C8" s="48">
        <f>IF(OR(Almería!C8=0,Cádiz!C8=0,Córdoba!C8=0,Granada!C8=0,Huelva!C8=0,Jaén!C8=0,Málaga!C8=0,Sevilla!C8=0),"",Almería!C8+Cádiz!C8+Córdoba!C8+Granada!C8+Huelva!C8+Jaén!C8+Málaga!C8+Sevilla!C8)</f>
        <v>115335.01000000001</v>
      </c>
      <c r="D8" s="49">
        <f>IF(OR(Almería!D8=0,Cádiz!D8=0,Córdoba!D8=0,Granada!D8=0,Huelva!D8=0,Jaén!D8=0,Málaga!D8=0,Sevilla!D8=0),"",Almería!D8+Cádiz!D8+Córdoba!D8+Granada!D8+Huelva!D8+Jaén!D8+Málaga!D8+Sevilla!D8)</f>
        <v>113456.01000000001</v>
      </c>
      <c r="E8" s="50">
        <f>IF(OR(Almería!E8=0,Cádiz!E8=0,Córdoba!E8=0,Granada!E8=0,Huelva!E8=0,Jaén!E8=0,Málaga!E8=0,Sevilla!E8=0),"",Almería!E8+Cádiz!E8+Córdoba!E8+Granada!E8+Huelva!E8+Jaén!E8+Málaga!E8+Sevilla!E8)</f>
        <v>114945.26000000001</v>
      </c>
      <c r="F8" s="51">
        <v>7</v>
      </c>
      <c r="G8" s="52">
        <f>IF(OR(Almería!G8=0,Cádiz!G8=0,Córdoba!G8=0,Granada!G8=0,Huelva!G8=0,Jaén!G8=0,Málaga!G8=0,Sevilla!G8=0),"",Almería!G8+Cádiz!G8+Córdoba!G8+Granada!G8+Huelva!G8+Jaén!G8+Málaga!G8+Sevilla!G8)</f>
        <v>255342.01</v>
      </c>
      <c r="H8" s="66">
        <f>IF(OR(Almería!H8=0,Cádiz!H8=0,Córdoba!H8=0,Granada!H8=0,Huelva!H8=0,Jaén!H8=0,Málaga!H8=0,Sevilla!H8=0),"",Almería!H8+Cádiz!H8+Córdoba!H8+Granada!H8+Huelva!H8+Jaén!H8+Málaga!H8+Sevilla!H8)</f>
        <v>163715.01</v>
      </c>
      <c r="I8" s="67">
        <f>IF(OR(Almería!I8=0,Cádiz!I8=0,Córdoba!I8=0,Granada!I8=0,Huelva!I8=0,Jaén!I8=0,Málaga!I8=0,Sevilla!I8=0),"",Almería!I8+Cádiz!I8+Córdoba!I8+Granada!I8+Huelva!I8+Jaén!I8+Málaga!I8+Sevilla!I8)</f>
        <v>196236.26</v>
      </c>
      <c r="J8" s="55">
        <f t="shared" si="0"/>
        <v>1.6561484931472563</v>
      </c>
      <c r="K8" s="56">
        <f t="shared" si="1"/>
        <v>0.3390744429130734</v>
      </c>
      <c r="L8" s="55">
        <f t="shared" si="2"/>
        <v>55.96737892267788</v>
      </c>
      <c r="M8" s="57">
        <f t="shared" si="3"/>
        <v>30.11968837971125</v>
      </c>
      <c r="N8" s="58">
        <f t="shared" si="4"/>
        <v>2213.9158786217645</v>
      </c>
      <c r="O8" s="59">
        <f t="shared" si="5"/>
        <v>1442.9822624645444</v>
      </c>
      <c r="P8" s="60">
        <f t="shared" si="6"/>
        <v>1707.2148951596612</v>
      </c>
    </row>
    <row r="9" spans="1:16" ht="12.75">
      <c r="A9" s="61" t="s">
        <v>18</v>
      </c>
      <c r="B9" s="47">
        <v>7</v>
      </c>
      <c r="C9" s="48">
        <f>IF(OR(Almería!C9=0,Cádiz!C9=0,Córdoba!C9=0,Granada!C9=0,Huelva!C9=0,Jaén!C9=0,Málaga!C9=0,Sevilla!C9=0),"",Almería!C9+Cádiz!C9+Córdoba!C9+Granada!C9+Huelva!C9+Jaén!C9+Málaga!C9+Sevilla!C9)</f>
        <v>55711.01</v>
      </c>
      <c r="D9" s="48">
        <f>IF(OR(Almería!D9=0,Cádiz!D9=0,Córdoba!D9=0,Granada!D9=0,Huelva!D9=0,Jaén!D9=0,Málaga!D9=0,Sevilla!D9=0),"",Almería!D9+Cádiz!D9+Córdoba!D9+Granada!D9+Huelva!D9+Jaén!D9+Málaga!D9+Sevilla!D9)</f>
        <v>52767.01</v>
      </c>
      <c r="E9" s="68">
        <f>IF(OR(Almería!E9=0,Cádiz!E9=0,Córdoba!E9=0,Granada!E9=0,Huelva!E9=0,Jaén!E9=0,Málaga!E9=0,Sevilla!E9=0),"",Almería!E9+Cádiz!E9+Córdoba!E9+Granada!E9+Huelva!E9+Jaén!E9+Málaga!E9+Sevilla!E9)</f>
        <v>50206.76</v>
      </c>
      <c r="F9" s="51">
        <v>7</v>
      </c>
      <c r="G9" s="52">
        <f>IF(OR(Almería!G9=0,Cádiz!G9=0,Córdoba!G9=0,Granada!G9=0,Huelva!G9=0,Jaén!G9=0,Málaga!G9=0,Sevilla!G9=0),"",Almería!G9+Cádiz!G9+Córdoba!G9+Granada!G9+Huelva!G9+Jaén!G9+Málaga!G9+Sevilla!G9)</f>
        <v>145338.01</v>
      </c>
      <c r="H9" s="53">
        <f>IF(OR(Almería!H9=0,Cádiz!H9=0,Córdoba!H9=0,Granada!H9=0,Huelva!H9=0,Jaén!H9=0,Málaga!H9=0,Sevilla!H9=0),"",Almería!H9+Cádiz!H9+Córdoba!H9+Granada!H9+Huelva!H9+Jaén!H9+Málaga!H9+Sevilla!H9)</f>
        <v>104818.01000000001</v>
      </c>
      <c r="I9" s="63">
        <f>IF(OR(Almería!I9=0,Cádiz!I9=0,Córdoba!I9=0,Granada!I9=0,Huelva!I9=0,Jaén!I9=0,Málaga!I9=0,Sevilla!I9=0),"",Almería!I9+Cádiz!I9+Córdoba!I9+Granada!I9+Huelva!I9+Jaén!I9+Málaga!I9+Sevilla!I9)</f>
        <v>102034.26000000001</v>
      </c>
      <c r="J9" s="55">
        <f t="shared" si="0"/>
        <v>5.579243546299111</v>
      </c>
      <c r="K9" s="56">
        <f t="shared" si="1"/>
        <v>10.963165119597448</v>
      </c>
      <c r="L9" s="55">
        <f t="shared" si="2"/>
        <v>38.65747880540758</v>
      </c>
      <c r="M9" s="57">
        <f t="shared" si="3"/>
        <v>42.44040188070164</v>
      </c>
      <c r="N9" s="58">
        <f t="shared" si="4"/>
        <v>2608.784331858281</v>
      </c>
      <c r="O9" s="59">
        <f t="shared" si="5"/>
        <v>1986.4307263193425</v>
      </c>
      <c r="P9" s="60">
        <f t="shared" si="6"/>
        <v>2032.281310325542</v>
      </c>
    </row>
    <row r="10" spans="1:16" ht="12.75">
      <c r="A10" s="64" t="s">
        <v>19</v>
      </c>
      <c r="B10" s="47">
        <v>7</v>
      </c>
      <c r="C10" s="48">
        <f>IF(OR(Almería!C10=0,Cádiz!C10=0,Córdoba!C10=0,Granada!C10=0,Huelva!C10=0,Jaén!C10=0,Málaga!C10=0,Sevilla!C10=0),"",Almería!C10+Cádiz!C10+Córdoba!C10+Granada!C10+Huelva!C10+Jaén!C10+Málaga!C10+Sevilla!C10)</f>
        <v>59624</v>
      </c>
      <c r="D10" s="48">
        <f>IF(OR(Almería!D10=0,Cádiz!D10=0,Córdoba!D10=0,Granada!D10=0,Huelva!D10=0,Jaén!D10=0,Málaga!D10=0,Sevilla!D10=0),"",Almería!D10+Cádiz!D10+Córdoba!D10+Granada!D10+Huelva!D10+Jaén!D10+Málaga!D10+Sevilla!D10)</f>
        <v>60689</v>
      </c>
      <c r="E10" s="68">
        <f>IF(OR(Almería!E10=0,Cádiz!E10=0,Córdoba!E10=0,Granada!E10=0,Huelva!E10=0,Jaén!E10=0,Málaga!E10=0,Sevilla!E10=0),"",Almería!E10+Cádiz!E10+Córdoba!E10+Granada!E10+Huelva!E10+Jaén!E10+Málaga!E10+Sevilla!E10)</f>
        <v>64738.5</v>
      </c>
      <c r="F10" s="51">
        <v>7</v>
      </c>
      <c r="G10" s="52">
        <f>IF(OR(Almería!G10=0,Cádiz!G10=0,Córdoba!G10=0,Granada!G10=0,Huelva!G10=0,Jaén!G10=0,Málaga!G10=0,Sevilla!G10=0),"",Almería!G10+Cádiz!G10+Córdoba!G10+Granada!G10+Huelva!G10+Jaén!G10+Málaga!G10+Sevilla!G10)</f>
        <v>110004</v>
      </c>
      <c r="H10" s="53">
        <f>IF(OR(Almería!H10=0,Cádiz!H10=0,Córdoba!H10=0,Granada!H10=0,Huelva!H10=0,Jaén!H10=0,Málaga!H10=0,Sevilla!H10=0),"",Almería!H10+Cádiz!H10+Córdoba!H10+Granada!H10+Huelva!H10+Jaén!H10+Málaga!H10+Sevilla!H10)</f>
        <v>58897</v>
      </c>
      <c r="I10" s="63">
        <f>IF(OR(Almería!I10=0,Cádiz!I10=0,Córdoba!I10=0,Granada!I10=0,Huelva!I10=0,Jaén!I10=0,Málaga!I10=0,Sevilla!I10=0),"",Almería!I10+Cádiz!I10+Córdoba!I10+Granada!I10+Huelva!I10+Jaén!I10+Málaga!I10+Sevilla!I10)</f>
        <v>94202</v>
      </c>
      <c r="J10" s="55">
        <f t="shared" si="0"/>
        <v>-1.754848489841649</v>
      </c>
      <c r="K10" s="56">
        <f t="shared" si="1"/>
        <v>-7.900244831128305</v>
      </c>
      <c r="L10" s="55">
        <f t="shared" si="2"/>
        <v>86.7735198736778</v>
      </c>
      <c r="M10" s="57">
        <f t="shared" si="3"/>
        <v>16.774590773019682</v>
      </c>
      <c r="N10" s="58">
        <f t="shared" si="4"/>
        <v>1844.9617603649538</v>
      </c>
      <c r="O10" s="59">
        <f t="shared" si="5"/>
        <v>970.4724085089555</v>
      </c>
      <c r="P10" s="60">
        <f t="shared" si="6"/>
        <v>1455.1155803733482</v>
      </c>
    </row>
    <row r="11" spans="1:16" ht="12.75">
      <c r="A11" s="61" t="s">
        <v>20</v>
      </c>
      <c r="B11" s="47">
        <v>7</v>
      </c>
      <c r="C11" s="48">
        <f>IF(OR(Almería!C11=0,Cádiz!C11=0,Córdoba!C11=0,Granada!C11=0,Huelva!C11=0,Jaén!C11=0,Málaga!C11=0,Sevilla!C11=0),"",Almería!C11+Cádiz!C11+Córdoba!C11+Granada!C11+Huelva!C11+Jaén!C11+Málaga!C11+Sevilla!C11)</f>
        <v>103537</v>
      </c>
      <c r="D11" s="48">
        <f>IF(OR(Almería!D11=0,Cádiz!D11=0,Córdoba!D11=0,Granada!D11=0,Huelva!D11=0,Jaén!D11=0,Málaga!D11=0,Sevilla!D11=0),"",Almería!D11+Cádiz!D11+Córdoba!D11+Granada!D11+Huelva!D11+Jaén!D11+Málaga!D11+Sevilla!D11)</f>
        <v>94383</v>
      </c>
      <c r="E11" s="68">
        <f>IF(OR(Almería!E11=0,Cádiz!E11=0,Córdoba!E11=0,Granada!E11=0,Huelva!E11=0,Jaén!E11=0,Málaga!E11=0,Sevilla!E11=0),"",Almería!E11+Cádiz!E11+Córdoba!E11+Granada!E11+Huelva!E11+Jaén!E11+Málaga!E11+Sevilla!E11)</f>
        <v>85190</v>
      </c>
      <c r="F11" s="51">
        <v>7</v>
      </c>
      <c r="G11" s="52">
        <f>IF(OR(Almería!G11=0,Cádiz!G11=0,Córdoba!G11=0,Granada!G11=0,Huelva!G11=0,Jaén!G11=0,Málaga!G11=0,Sevilla!G11=0),"",Almería!G11+Cádiz!G11+Córdoba!G11+Granada!G11+Huelva!G11+Jaén!G11+Málaga!G11+Sevilla!G11)</f>
        <v>171106</v>
      </c>
      <c r="H11" s="53">
        <f>IF(OR(Almería!H11=0,Cádiz!H11=0,Córdoba!H11=0,Granada!H11=0,Huelva!H11=0,Jaén!H11=0,Málaga!H11=0,Sevilla!H11=0),"",Almería!H11+Cádiz!H11+Córdoba!H11+Granada!H11+Huelva!H11+Jaén!H11+Málaga!H11+Sevilla!H11)</f>
        <v>138182</v>
      </c>
      <c r="I11" s="63">
        <f>IF(OR(Almería!I11=0,Cádiz!I11=0,Córdoba!I11=0,Granada!I11=0,Huelva!I11=0,Jaén!I11=0,Málaga!I11=0,Sevilla!I11=0),"",Almería!I11+Cádiz!I11+Córdoba!I11+Granada!I11+Huelva!I11+Jaén!I11+Málaga!I11+Sevilla!I11)</f>
        <v>136172.5</v>
      </c>
      <c r="J11" s="55">
        <f t="shared" si="0"/>
        <v>9.698780500725775</v>
      </c>
      <c r="K11" s="56">
        <f t="shared" si="1"/>
        <v>21.5365653245686</v>
      </c>
      <c r="L11" s="55">
        <f t="shared" si="2"/>
        <v>23.826547596647913</v>
      </c>
      <c r="M11" s="57">
        <f t="shared" si="3"/>
        <v>25.65385815785126</v>
      </c>
      <c r="N11" s="58">
        <f t="shared" si="4"/>
        <v>1652.6072804891005</v>
      </c>
      <c r="O11" s="59">
        <f t="shared" si="5"/>
        <v>1464.0560270387675</v>
      </c>
      <c r="P11" s="60">
        <f t="shared" si="6"/>
        <v>1598.4563915952576</v>
      </c>
    </row>
    <row r="12" spans="1:16" ht="12.75">
      <c r="A12" s="61" t="s">
        <v>21</v>
      </c>
      <c r="B12" s="47">
        <v>7</v>
      </c>
      <c r="C12" s="48">
        <f>IF(OR(Almería!C12=0,Cádiz!C12=0,Córdoba!C12=0,Granada!C12=0,Huelva!C12=0,Jaén!C12=0,Málaga!C12=0,Sevilla!C12=0),"",Almería!C12+Cádiz!C12+Córdoba!C12+Granada!C12+Huelva!C12+Jaén!C12+Málaga!C12+Sevilla!C12)</f>
        <v>942.03</v>
      </c>
      <c r="D12" s="48">
        <f>IF(OR(Almería!D12=0,Cádiz!D12=0,Córdoba!D12=0,Granada!D12=0,Huelva!D12=0,Jaén!D12=0,Málaga!D12=0,Sevilla!D12=0),"",Almería!D12+Cádiz!D12+Córdoba!D12+Granada!D12+Huelva!D12+Jaén!D12+Málaga!D12+Sevilla!D12)</f>
        <v>984.01</v>
      </c>
      <c r="E12" s="68">
        <f>IF(OR(Almería!E12=0,Cádiz!E12=0,Córdoba!E12=0,Granada!E12=0,Huelva!E12=0,Jaén!E12=0,Málaga!E12=0,Sevilla!E12=0),"",Almería!E12+Cádiz!E12+Córdoba!E12+Granada!E12+Huelva!E12+Jaén!E12+Málaga!E12+Sevilla!E12)</f>
        <v>1561.5025</v>
      </c>
      <c r="F12" s="51">
        <v>7</v>
      </c>
      <c r="G12" s="52">
        <f>IF(OR(Almería!G12=0,Cádiz!G12=0,Córdoba!G12=0,Granada!G12=0,Huelva!G12=0,Jaén!G12=0,Málaga!G12=0,Sevilla!G12=0),"",Almería!G12+Cádiz!G12+Córdoba!G12+Granada!G12+Huelva!G12+Jaén!G12+Málaga!G12+Sevilla!G12)</f>
        <v>1210.04</v>
      </c>
      <c r="H12" s="53">
        <f>IF(OR(Almería!H12=0,Cádiz!H12=0,Córdoba!H12=0,Granada!H12=0,Huelva!H12=0,Jaén!H12=0,Málaga!H12=0,Sevilla!H12=0),"",Almería!H12+Cádiz!H12+Córdoba!H12+Granada!H12+Huelva!H12+Jaén!H12+Málaga!H12+Sevilla!H12)</f>
        <v>604.01</v>
      </c>
      <c r="I12" s="63">
        <f>IF(OR(Almería!I12=0,Cádiz!I12=0,Córdoba!I12=0,Granada!I12=0,Huelva!I12=0,Jaén!I12=0,Málaga!I12=0,Sevilla!I12=0),"",Almería!I12+Cádiz!I12+Córdoba!I12+Granada!I12+Huelva!I12+Jaén!I12+Málaga!I12+Sevilla!I12)</f>
        <v>1791.255</v>
      </c>
      <c r="J12" s="55">
        <f t="shared" si="0"/>
        <v>-4.266216806739777</v>
      </c>
      <c r="K12" s="56">
        <f t="shared" si="1"/>
        <v>-39.671566327943765</v>
      </c>
      <c r="L12" s="55">
        <f t="shared" si="2"/>
        <v>100.33443154914653</v>
      </c>
      <c r="M12" s="57">
        <f t="shared" si="3"/>
        <v>-32.447362324180546</v>
      </c>
      <c r="N12" s="58">
        <f t="shared" si="4"/>
        <v>1284.5026166894897</v>
      </c>
      <c r="O12" s="59">
        <f t="shared" si="5"/>
        <v>613.8250627534273</v>
      </c>
      <c r="P12" s="60">
        <f t="shared" si="6"/>
        <v>1147.1355313231968</v>
      </c>
    </row>
    <row r="13" spans="1:16" ht="12.75">
      <c r="A13" s="64" t="s">
        <v>22</v>
      </c>
      <c r="B13" s="47">
        <v>7</v>
      </c>
      <c r="C13" s="48">
        <f>IF(OR(Almería!C13=0,Cádiz!C13=0,Córdoba!C13=0,Granada!C13=0,Huelva!C13=0,Jaén!C13=0,Málaga!C13=0,Sevilla!C13=0),"",Almería!C13+Cádiz!C13+Córdoba!C13+Granada!C13+Huelva!C13+Jaén!C13+Málaga!C13+Sevilla!C13)</f>
        <v>40965</v>
      </c>
      <c r="D13" s="69">
        <f>IF(OR(Almería!D13=0,Cádiz!D13=0,Córdoba!D13=0,Granada!D13=0,Huelva!D13=0,Jaén!D13=0,Málaga!D13=0,Sevilla!D13=0),"",Almería!D13+Cádiz!D13+Córdoba!D13+Granada!D13+Huelva!D13+Jaén!D13+Málaga!D13+Sevilla!D13)</f>
        <v>40833</v>
      </c>
      <c r="E13" s="68">
        <f>IF(OR(Almería!E13=0,Cádiz!E13=0,Córdoba!E13=0,Granada!E13=0,Huelva!E13=0,Jaén!E13=0,Málaga!E13=0,Sevilla!E13=0),"",Almería!E13+Cádiz!E13+Córdoba!E13+Granada!E13+Huelva!E13+Jaén!E13+Málaga!E13+Sevilla!E13)</f>
        <v>45874.0025</v>
      </c>
      <c r="F13" s="51"/>
      <c r="G13" s="52">
        <f>IF(OR(Almería!G13=0,Cádiz!G13=0,Córdoba!G13=0,Granada!G13=0,Huelva!G13=0,Jaén!G13=0,Málaga!G13=0,Sevilla!G13=0),"",Almería!G13+Cádiz!G13+Córdoba!G13+Granada!G13+Huelva!G13+Jaén!G13+Málaga!G13+Sevilla!G13)</f>
      </c>
      <c r="H13" s="53">
        <f>IF(OR(Almería!H13=0,Cádiz!H13=0,Córdoba!H13=0,Granada!H13=0,Huelva!H13=0,Jaén!H13=0,Málaga!H13=0,Sevilla!H13=0),"",Almería!H13+Cádiz!H13+Córdoba!H13+Granada!H13+Huelva!H13+Jaén!H13+Málaga!H13+Sevilla!H13)</f>
        <v>90924</v>
      </c>
      <c r="I13" s="63">
        <f>IF(OR(Almería!I13=0,Cádiz!I13=0,Córdoba!I13=0,Granada!I13=0,Huelva!I13=0,Jaén!I13=0,Málaga!I13=0,Sevilla!I13=0),"",Almería!I13+Cádiz!I13+Córdoba!I13+Granada!I13+Huelva!I13+Jaén!I13+Málaga!I13+Sevilla!I13)</f>
        <v>126498.5075</v>
      </c>
      <c r="J13" s="55">
        <f t="shared" si="0"/>
        <v>0.32326794504444933</v>
      </c>
      <c r="K13" s="56">
        <f t="shared" si="1"/>
        <v>-10.701055570636115</v>
      </c>
      <c r="L13" s="55"/>
      <c r="M13" s="57"/>
      <c r="N13" s="58"/>
      <c r="O13" s="59">
        <f t="shared" si="5"/>
        <v>2226.728381456175</v>
      </c>
      <c r="P13" s="60">
        <f t="shared" si="6"/>
        <v>2757.5206131185087</v>
      </c>
    </row>
    <row r="14" spans="1:16" ht="12.75">
      <c r="A14" s="61" t="s">
        <v>23</v>
      </c>
      <c r="B14" s="47">
        <v>7</v>
      </c>
      <c r="C14" s="48">
        <f>IF(OR(Almería!C14=0,Cádiz!C14=0,Córdoba!C14=0,Granada!C14=0,Huelva!C14=0,Jaén!C14=0,Málaga!C14=0,Sevilla!C14=0),"",Almería!C14+Cádiz!C14+Córdoba!C14+Granada!C14+Huelva!C14+Jaén!C14+Málaga!C14+Sevilla!C14)</f>
        <v>40715.05</v>
      </c>
      <c r="D14" s="48">
        <f>IF(OR(Almería!D14=0,Cádiz!D14=0,Córdoba!D14=0,Granada!D14=0,Huelva!D14=0,Jaén!D14=0,Málaga!D14=0,Sevilla!D14=0),"",Almería!D14+Cádiz!D14+Córdoba!D14+Granada!D14+Huelva!D14+Jaén!D14+Málaga!D14+Sevilla!D14)</f>
        <v>40108.05</v>
      </c>
      <c r="E14" s="68">
        <f>IF(OR(Almería!E14=0,Cádiz!E14=0,Córdoba!E14=0,Granada!E14=0,Huelva!E14=0,Jaén!E14=0,Málaga!E14=0,Sevilla!E14=0),"",Almería!E14+Cádiz!E14+Córdoba!E14+Granada!E14+Huelva!E14+Jaén!E14+Málaga!E14+Sevilla!E14)</f>
        <v>39861.8</v>
      </c>
      <c r="F14" s="51"/>
      <c r="G14" s="52">
        <f>IF(OR(Almería!G14=0,Cádiz!G14=0,Córdoba!G14=0,Granada!G14=0,Huelva!G14=0,Jaén!G14=0,Málaga!G14=0,Sevilla!G14=0),"",Almería!G14+Cádiz!G14+Córdoba!G14+Granada!G14+Huelva!G14+Jaén!G14+Málaga!G14+Sevilla!G14)</f>
      </c>
      <c r="H14" s="53">
        <f>IF(OR(Almería!H14=0,Cádiz!H14=0,Córdoba!H14=0,Granada!H14=0,Huelva!H14=0,Jaén!H14=0,Málaga!H14=0,Sevilla!H14=0),"",Almería!H14+Cádiz!H14+Córdoba!H14+Granada!H14+Huelva!H14+Jaén!H14+Málaga!H14+Sevilla!H14)</f>
        <v>364649.05</v>
      </c>
      <c r="I14" s="63">
        <f>IF(OR(Almería!I14=0,Cádiz!I14=0,Córdoba!I14=0,Granada!I14=0,Huelva!I14=0,Jaén!I14=0,Málaga!I14=0,Sevilla!I14=0),"",Almería!I14+Cádiz!I14+Córdoba!I14+Granada!I14+Huelva!I14+Jaén!I14+Málaga!I14+Sevilla!I14)</f>
        <v>368452.3</v>
      </c>
      <c r="J14" s="55">
        <f t="shared" si="0"/>
        <v>1.5134118961156275</v>
      </c>
      <c r="K14" s="56">
        <f t="shared" si="1"/>
        <v>2.140520498321692</v>
      </c>
      <c r="L14" s="55"/>
      <c r="M14" s="57"/>
      <c r="N14" s="58"/>
      <c r="O14" s="59">
        <f t="shared" si="5"/>
        <v>9091.667383480373</v>
      </c>
      <c r="P14" s="60">
        <f t="shared" si="6"/>
        <v>9243.242904234128</v>
      </c>
    </row>
    <row r="15" spans="1:16" ht="12.75">
      <c r="A15" s="61" t="s">
        <v>24</v>
      </c>
      <c r="B15" s="47">
        <v>7</v>
      </c>
      <c r="C15" s="48">
        <f>IF(OR(Almería!C15=0,Cádiz!C15=0,Córdoba!C15=0,Granada!C15=0,Huelva!C15=0,Jaén!C15=0,Málaga!C15=0,Sevilla!C15=0),"",Almería!C15+Cádiz!C15+Córdoba!C15+Granada!C15+Huelva!C15+Jaén!C15+Málaga!C15+Sevilla!C15)</f>
        <v>19089</v>
      </c>
      <c r="D15" s="48">
        <f>IF(OR(Almería!D15=0,Cádiz!D15=0,Córdoba!D15=0,Granada!D15=0,Huelva!D15=0,Jaén!D15=0,Málaga!D15=0,Sevilla!D15=0),"",Almería!D15+Cádiz!D15+Córdoba!D15+Granada!D15+Huelva!D15+Jaén!D15+Málaga!D15+Sevilla!D15)</f>
        <v>20857</v>
      </c>
      <c r="E15" s="68">
        <f>IF(OR(Almería!E15=0,Cádiz!E15=0,Córdoba!E15=0,Granada!E15=0,Huelva!E15=0,Jaén!E15=0,Málaga!E15=0,Sevilla!E15=0),"",Almería!E15+Cádiz!E15+Córdoba!E15+Granada!E15+Huelva!E15+Jaén!E15+Málaga!E15+Sevilla!E15)</f>
        <v>36136.25</v>
      </c>
      <c r="F15" s="51"/>
      <c r="G15" s="52">
        <f>IF(OR(Almería!G15=0,Cádiz!G15=0,Córdoba!G15=0,Granada!G15=0,Huelva!G15=0,Jaén!G15=0,Málaga!G15=0,Sevilla!G15=0),"",Almería!G15+Cádiz!G15+Córdoba!G15+Granada!G15+Huelva!G15+Jaén!G15+Málaga!G15+Sevilla!G15)</f>
      </c>
      <c r="H15" s="53">
        <f>IF(OR(Almería!H15=0,Cádiz!H15=0,Córdoba!H15=0,Granada!H15=0,Huelva!H15=0,Jaén!H15=0,Málaga!H15=0,Sevilla!H15=0),"",Almería!H15+Cádiz!H15+Córdoba!H15+Granada!H15+Huelva!H15+Jaén!H15+Málaga!H15+Sevilla!H15)</f>
        <v>261025</v>
      </c>
      <c r="I15" s="63">
        <f>IF(OR(Almería!I15=0,Cádiz!I15=0,Córdoba!I15=0,Granada!I15=0,Huelva!I15=0,Jaén!I15=0,Málaga!I15=0,Sevilla!I15=0),"",Almería!I15+Cádiz!I15+Córdoba!I15+Granada!I15+Huelva!I15+Jaén!I15+Málaga!I15+Sevilla!I15)</f>
        <v>411983.5</v>
      </c>
      <c r="J15" s="55">
        <f t="shared" si="0"/>
        <v>-8.47677038883829</v>
      </c>
      <c r="K15" s="56">
        <f t="shared" si="1"/>
        <v>-47.17492822304473</v>
      </c>
      <c r="L15" s="55"/>
      <c r="M15" s="57"/>
      <c r="N15" s="58"/>
      <c r="O15" s="59">
        <f t="shared" si="5"/>
        <v>12514.982979335475</v>
      </c>
      <c r="P15" s="60">
        <f t="shared" si="6"/>
        <v>11400.837109550659</v>
      </c>
    </row>
    <row r="16" spans="1:16" ht="12.75">
      <c r="A16" s="61" t="s">
        <v>25</v>
      </c>
      <c r="B16" s="47">
        <v>7</v>
      </c>
      <c r="C16" s="48">
        <f>IF(OR(Almería!C16=0,Cádiz!C16=0,Córdoba!C16=0,Granada!C16=0,Huelva!C16=0,Jaén!C16=0,Málaga!C16=0,Sevilla!C16=0),"",Almería!C16+Cádiz!C16+Córdoba!C16+Granada!C16+Huelva!C16+Jaén!C16+Málaga!C16+Sevilla!C16)</f>
        <v>4470.01</v>
      </c>
      <c r="D16" s="48">
        <f>IF(OR(Almería!D16=0,Cádiz!D16=0,Córdoba!D16=0,Granada!D16=0,Huelva!D16=0,Jaén!D16=0,Málaga!D16=0,Sevilla!D16=0),"",Almería!D16+Cádiz!D16+Córdoba!D16+Granada!D16+Huelva!D16+Jaén!D16+Málaga!D16+Sevilla!D16)</f>
        <v>2937.01</v>
      </c>
      <c r="E16" s="68">
        <f>IF(OR(Almería!E16=0,Cádiz!E16=0,Córdoba!E16=0,Granada!E16=0,Huelva!E16=0,Jaén!E16=0,Málaga!E16=0,Sevilla!E16=0),"",Almería!E16+Cádiz!E16+Córdoba!E16+Granada!E16+Huelva!E16+Jaén!E16+Málaga!E16+Sevilla!E16)</f>
        <v>5001.017499999999</v>
      </c>
      <c r="F16" s="51">
        <v>6</v>
      </c>
      <c r="G16" s="52">
        <f>IF(OR(Almería!G16=0,Cádiz!G16=0,Córdoba!G16=0,Granada!G16=0,Huelva!G16=0,Jaén!G16=0,Málaga!G16=0,Sevilla!G16=0),"",Almería!G16+Cádiz!G16+Córdoba!G16+Granada!G16+Huelva!G16+Jaén!G16+Málaga!G16+Sevilla!G16)</f>
        <v>9720.01</v>
      </c>
      <c r="H16" s="53">
        <f>IF(OR(Almería!H16=0,Cádiz!H16=0,Córdoba!H16=0,Granada!H16=0,Huelva!H16=0,Jaén!H16=0,Málaga!H16=0,Sevilla!H16=0),"",Almería!H16+Cádiz!H16+Córdoba!H16+Granada!H16+Huelva!H16+Jaén!H16+Málaga!H16+Sevilla!H16)</f>
        <v>14170.01</v>
      </c>
      <c r="I16" s="63">
        <f>IF(OR(Almería!I16=0,Cádiz!I16=0,Córdoba!I16=0,Granada!I16=0,Huelva!I16=0,Jaén!I16=0,Málaga!I16=0,Sevilla!I16=0),"",Almería!I16+Cádiz!I16+Córdoba!I16+Granada!I16+Huelva!I16+Jaén!I16+Málaga!I16+Sevilla!I16)</f>
        <v>27924.267499999998</v>
      </c>
      <c r="J16" s="55">
        <f t="shared" si="0"/>
        <v>52.195940769694346</v>
      </c>
      <c r="K16" s="56">
        <f t="shared" si="1"/>
        <v>-10.61798923918981</v>
      </c>
      <c r="L16" s="55">
        <f t="shared" si="2"/>
        <v>-31.404353278508623</v>
      </c>
      <c r="M16" s="57">
        <f t="shared" si="3"/>
        <v>-65.19153098644395</v>
      </c>
      <c r="N16" s="58">
        <f t="shared" si="4"/>
        <v>2174.4940167919085</v>
      </c>
      <c r="O16" s="59">
        <f t="shared" si="5"/>
        <v>4824.6379821655355</v>
      </c>
      <c r="P16" s="60">
        <f t="shared" si="6"/>
        <v>5583.717213547044</v>
      </c>
    </row>
    <row r="17" spans="1:16" s="16" customFormat="1" ht="15">
      <c r="A17" s="70" t="s">
        <v>26</v>
      </c>
      <c r="B17" s="71"/>
      <c r="C17" s="71">
        <f>IF(OR(Almería!C17=0,Cádiz!C17=0,Córdoba!C17=0,Granada!C17=0,Huelva!C17=0,Jaén!C17=0,Málaga!C17=0,Sevilla!C17=0),"",Almería!C17+Cádiz!C17+Córdoba!C17+Granada!C17+Huelva!C17+Jaén!C17+Málaga!C17+Sevilla!C17)</f>
      </c>
      <c r="D17" s="72"/>
      <c r="E17" s="73"/>
      <c r="F17" s="74"/>
      <c r="G17" s="75"/>
      <c r="H17" s="75"/>
      <c r="I17" s="76">
        <f>IF(OR(Almería!I17=0,Cádiz!I17=0,Córdoba!I17=0,Granada!I17=0,Huelva!I17=0,Jaén!I17=0,Málaga!I17=0,Sevilla!I17=0),"",Almería!I17+Cádiz!I17+Córdoba!I17+Granada!I17+Huelva!I17+Jaén!I17+Málaga!I17+Sevilla!I17)</f>
      </c>
      <c r="J17" s="77"/>
      <c r="K17" s="78"/>
      <c r="L17" s="77"/>
      <c r="M17" s="79"/>
      <c r="N17" s="80"/>
      <c r="O17" s="81"/>
      <c r="P17" s="82"/>
    </row>
    <row r="18" spans="1:16" ht="12.75">
      <c r="A18" s="61" t="s">
        <v>27</v>
      </c>
      <c r="B18" s="47">
        <v>6</v>
      </c>
      <c r="C18" s="48">
        <f>IF(OR(Almería!C18=0,Cádiz!C18=0,Córdoba!C18=0,Granada!C18=0,Huelva!C18=0,Jaén!C18=0,Málaga!C18=0,Sevilla!C18=0),"",Almería!C18+Cádiz!C18+Córdoba!C18+Granada!C18+Huelva!C18+Jaén!C18+Málaga!C18+Sevilla!C18)</f>
        <v>34.05</v>
      </c>
      <c r="D18" s="48">
        <f>IF(OR(Almería!D18=0,Cádiz!D18=0,Córdoba!D18=0,Granada!D18=0,Huelva!D18=0,Jaén!D18=0,Málaga!D18=0,Sevilla!D18=0),"",Almería!D18+Cádiz!D18+Córdoba!D18+Granada!D18+Huelva!D18+Jaén!D18+Málaga!D18+Sevilla!D18)</f>
        <v>52.03</v>
      </c>
      <c r="E18" s="68">
        <f>IF(OR(Almería!E18=0,Cádiz!E18=0,Córdoba!E18=0,Granada!E18=0,Huelva!E18=0,Jaén!E18=0,Málaga!E18=0,Sevilla!E18=0),"",Almería!E18+Cádiz!E18+Córdoba!E18+Granada!E18+Huelva!E18+Jaén!E18+Málaga!E18+Sevilla!E18)</f>
        <v>50.5375</v>
      </c>
      <c r="F18" s="51">
        <v>7</v>
      </c>
      <c r="G18" s="52">
        <f>IF(OR(Almería!G18=0,Cádiz!G18=0,Córdoba!G18=0,Granada!G18=0,Huelva!G18=0,Jaén!G18=0,Málaga!G18=0,Sevilla!G18=0),"",Almería!G18+Cádiz!G18+Córdoba!G18+Granada!G18+Huelva!G18+Jaén!G18+Málaga!G18+Sevilla!G18)</f>
        <v>32.05</v>
      </c>
      <c r="H18" s="52">
        <f>IF(OR(Almería!H18=0,Cádiz!H18=0,Córdoba!H18=0,Granada!H18=0,Huelva!H18=0,Jaén!H18=0,Málaga!H18=0,Sevilla!H18=0),"",Almería!H18+Cádiz!H18+Córdoba!H18+Granada!H18+Huelva!H18+Jaén!H18+Málaga!H18+Sevilla!H18)</f>
        <v>60.03</v>
      </c>
      <c r="I18" s="83">
        <f>IF(OR(Almería!I18=0,Cádiz!I18=0,Córdoba!I18=0,Granada!I18=0,Huelva!I18=0,Jaén!I18=0,Málaga!I18=0,Sevilla!I18=0),"",Almería!I18+Cádiz!I18+Córdoba!I18+Granada!I18+Huelva!I18+Jaén!I18+Málaga!I18+Sevilla!I18)</f>
        <v>60.5375</v>
      </c>
      <c r="J18" s="55">
        <f aca="true" t="shared" si="7" ref="J18:J25">IF(OR(D18=0,C18=0),"",C18/D18*100-100)</f>
        <v>-34.556986354026535</v>
      </c>
      <c r="K18" s="56">
        <f aca="true" t="shared" si="8" ref="K18:K25">IF(OR(E18=0,C18=0),"",C18/E18*100-100)</f>
        <v>-32.62428889438537</v>
      </c>
      <c r="L18" s="55">
        <f aca="true" t="shared" si="9" ref="L18:L25">IF(OR(H18=0,G18=0),"",G18/H18*100-100)</f>
        <v>-46.61002831917376</v>
      </c>
      <c r="M18" s="57">
        <f aca="true" t="shared" si="10" ref="M18:M25">IF(OR(I18=0,G18=0),"",G18/I18*100-100)</f>
        <v>-47.05760892009086</v>
      </c>
      <c r="N18" s="58">
        <f aca="true" t="shared" si="11" ref="N18:N25">(G18*1000)/C18</f>
        <v>941.2628487518355</v>
      </c>
      <c r="O18" s="59">
        <f aca="true" t="shared" si="12" ref="O18:O25">(H18*1000)/D18</f>
        <v>1153.7574476263694</v>
      </c>
      <c r="P18" s="60">
        <f aca="true" t="shared" si="13" ref="P18:P25">(I18*1000)/E18</f>
        <v>1197.872866683156</v>
      </c>
    </row>
    <row r="19" spans="1:16" ht="12.75">
      <c r="A19" s="61" t="s">
        <v>28</v>
      </c>
      <c r="B19" s="47">
        <v>6</v>
      </c>
      <c r="C19" s="48">
        <f>IF(OR(Almería!C19=0,Cádiz!C19=0,Córdoba!C19=0,Granada!C19=0,Huelva!C19=0,Jaén!C19=0,Málaga!C19=0,Sevilla!C19=0),"",Almería!C19+Cádiz!C19+Córdoba!C19+Granada!C19+Huelva!C19+Jaén!C19+Málaga!C19+Sevilla!C19)</f>
        <v>19748</v>
      </c>
      <c r="D19" s="48">
        <f>IF(OR(Almería!D19=0,Cádiz!D19=0,Córdoba!D19=0,Granada!D19=0,Huelva!D19=0,Jaén!D19=0,Málaga!D19=0,Sevilla!D19=0),"",Almería!D19+Cádiz!D19+Córdoba!D19+Granada!D19+Huelva!D19+Jaén!D19+Málaga!D19+Sevilla!D19)</f>
        <v>19624</v>
      </c>
      <c r="E19" s="68">
        <f>IF(OR(Almería!E19=0,Cádiz!E19=0,Córdoba!E19=0,Granada!E19=0,Huelva!E19=0,Jaén!E19=0,Málaga!E19=0,Sevilla!E19=0),"",Almería!E19+Cádiz!E19+Córdoba!E19+Granada!E19+Huelva!E19+Jaén!E19+Málaga!E19+Sevilla!E19)</f>
        <v>15437</v>
      </c>
      <c r="F19" s="51">
        <v>6</v>
      </c>
      <c r="G19" s="52">
        <f>IF(OR(Almería!G19=0,Cádiz!G19=0,Córdoba!G19=0,Granada!G19=0,Huelva!G19=0,Jaén!G19=0,Málaga!G19=0,Sevilla!G19=0),"",Almería!G19+Cádiz!G19+Córdoba!G19+Granada!G19+Huelva!G19+Jaén!G19+Málaga!G19+Sevilla!G19)</f>
        <v>26012</v>
      </c>
      <c r="H19" s="52">
        <f>IF(OR(Almería!H19=0,Cádiz!H19=0,Córdoba!H19=0,Granada!H19=0,Huelva!H19=0,Jaén!H19=0,Málaga!H19=0,Sevilla!H19=0),"",Almería!H19+Cádiz!H19+Córdoba!H19+Granada!H19+Huelva!H19+Jaén!H19+Málaga!H19+Sevilla!H19)</f>
        <v>25990</v>
      </c>
      <c r="I19" s="83">
        <f>IF(OR(Almería!I19=0,Cádiz!I19=0,Córdoba!I19=0,Granada!I19=0,Huelva!I19=0,Jaén!I19=0,Málaga!I19=0,Sevilla!I19=0),"",Almería!I19+Cádiz!I19+Córdoba!I19+Granada!I19+Huelva!I19+Jaén!I19+Málaga!I19+Sevilla!I19)</f>
        <v>14585.5</v>
      </c>
      <c r="J19" s="55">
        <f t="shared" si="7"/>
        <v>0.6318793314308948</v>
      </c>
      <c r="K19" s="56">
        <f t="shared" si="8"/>
        <v>27.92641057200234</v>
      </c>
      <c r="L19" s="55">
        <f t="shared" si="9"/>
        <v>0.08464794151596777</v>
      </c>
      <c r="M19" s="57">
        <f t="shared" si="10"/>
        <v>78.3415035480443</v>
      </c>
      <c r="N19" s="58">
        <f t="shared" si="11"/>
        <v>1317.1966781446222</v>
      </c>
      <c r="O19" s="59">
        <f t="shared" si="12"/>
        <v>1324.3986954749287</v>
      </c>
      <c r="P19" s="60">
        <f t="shared" si="13"/>
        <v>944.8403187147762</v>
      </c>
    </row>
    <row r="20" spans="1:16" ht="12.75">
      <c r="A20" s="61" t="s">
        <v>29</v>
      </c>
      <c r="B20" s="47">
        <v>6</v>
      </c>
      <c r="C20" s="48">
        <f>IF(OR(Almería!C20=0,Cádiz!C20=0,Córdoba!C20=0,Granada!C20=0,Huelva!C20=0,Jaén!C20=0,Málaga!C20=0,Sevilla!C20=0),"",Almería!C20+Cádiz!C20+Córdoba!C20+Granada!C20+Huelva!C20+Jaén!C20+Málaga!C20+Sevilla!C20)</f>
        <v>45.05</v>
      </c>
      <c r="D20" s="48">
        <f>IF(OR(Almería!D20=0,Cádiz!D20=0,Córdoba!D20=0,Granada!D20=0,Huelva!D20=0,Jaén!D20=0,Málaga!D20=0,Sevilla!D20=0),"",Almería!D20+Cádiz!D20+Córdoba!D20+Granada!D20+Huelva!D20+Jaén!D20+Málaga!D20+Sevilla!D20)</f>
        <v>107.04</v>
      </c>
      <c r="E20" s="68">
        <f>IF(OR(Almería!E20=0,Cádiz!E20=0,Córdoba!E20=0,Granada!E20=0,Huelva!E20=0,Jaén!E20=0,Málaga!E20=0,Sevilla!E20=0),"",Almería!E20+Cádiz!E20+Córdoba!E20+Granada!E20+Huelva!E20+Jaén!E20+Málaga!E20+Sevilla!E20)</f>
        <v>58.044999999999995</v>
      </c>
      <c r="F20" s="51">
        <v>6</v>
      </c>
      <c r="G20" s="52">
        <f>IF(OR(Almería!G20=0,Cádiz!G20=0,Córdoba!G20=0,Granada!G20=0,Huelva!G20=0,Jaén!G20=0,Málaga!G20=0,Sevilla!G20=0),"",Almería!G20+Cádiz!G20+Córdoba!G20+Granada!G20+Huelva!G20+Jaén!G20+Málaga!G20+Sevilla!G20)</f>
        <v>61.050000000000004</v>
      </c>
      <c r="H20" s="52">
        <f>IF(OR(Almería!H20=0,Cádiz!H20=0,Córdoba!H20=0,Granada!H20=0,Huelva!H20=0,Jaén!H20=0,Málaga!H20=0,Sevilla!H20=0),"",Almería!H20+Cádiz!H20+Córdoba!H20+Granada!H20+Huelva!H20+Jaén!H20+Málaga!H20+Sevilla!H20)</f>
        <v>1731.04</v>
      </c>
      <c r="I20" s="83">
        <f>IF(OR(Almería!I20=0,Cádiz!I20=0,Córdoba!I20=0,Granada!I20=0,Huelva!I20=0,Jaén!I20=0,Málaga!I20=0,Sevilla!I20=0),"",Almería!I20+Cádiz!I20+Córdoba!I20+Granada!I20+Huelva!I20+Jaén!I20+Málaga!I20+Sevilla!I20)</f>
        <v>27.297499999999996</v>
      </c>
      <c r="J20" s="55">
        <f t="shared" si="7"/>
        <v>-57.91292974588939</v>
      </c>
      <c r="K20" s="56">
        <f t="shared" si="8"/>
        <v>-22.387802566973903</v>
      </c>
      <c r="L20" s="55">
        <f t="shared" si="9"/>
        <v>-96.47321841205287</v>
      </c>
      <c r="M20" s="57">
        <f t="shared" si="10"/>
        <v>123.64685410751903</v>
      </c>
      <c r="N20" s="58">
        <f t="shared" si="11"/>
        <v>1355.1609322974475</v>
      </c>
      <c r="O20" s="59">
        <f t="shared" si="12"/>
        <v>16171.898355754856</v>
      </c>
      <c r="P20" s="60">
        <f t="shared" si="13"/>
        <v>470.2816780084417</v>
      </c>
    </row>
    <row r="21" spans="1:16" ht="12.75">
      <c r="A21" s="61" t="s">
        <v>30</v>
      </c>
      <c r="B21" s="47">
        <v>6</v>
      </c>
      <c r="C21" s="48">
        <f>IF(OR(Almería!C21=0,Cádiz!C21=0,Córdoba!C21=0,Granada!C21=0,Huelva!C21=0,Jaén!C21=0,Málaga!C21=0,Sevilla!C21=0),"",Almería!C21+Cádiz!C21+Córdoba!C21+Granada!C21+Huelva!C21+Jaén!C21+Málaga!C21+Sevilla!C21)</f>
        <v>32939</v>
      </c>
      <c r="D21" s="48">
        <f>IF(OR(Almería!D21=0,Cádiz!D21=0,Córdoba!D21=0,Granada!D21=0,Huelva!D21=0,Jaén!D21=0,Málaga!D21=0,Sevilla!D21=0),"",Almería!D21+Cádiz!D21+Córdoba!D21+Granada!D21+Huelva!D21+Jaén!D21+Málaga!D21+Sevilla!D21)</f>
        <v>33503</v>
      </c>
      <c r="E21" s="68">
        <f>IF(OR(Almería!E21=0,Cádiz!E21=0,Córdoba!E21=0,Granada!E21=0,Huelva!E21=0,Jaén!E21=0,Málaga!E21=0,Sevilla!E21=0),"",Almería!E21+Cádiz!E21+Córdoba!E21+Granada!E21+Huelva!E21+Jaén!E21+Málaga!E21+Sevilla!E21)</f>
        <v>19477.002500000002</v>
      </c>
      <c r="F21" s="51">
        <v>6</v>
      </c>
      <c r="G21" s="52">
        <f>IF(OR(Almería!G21=0,Cádiz!G21=0,Córdoba!G21=0,Granada!G21=0,Huelva!G21=0,Jaén!G21=0,Málaga!G21=0,Sevilla!G21=0),"",Almería!G21+Cádiz!G21+Córdoba!G21+Granada!G21+Huelva!G21+Jaén!G21+Málaga!G21+Sevilla!G21)</f>
        <v>33138</v>
      </c>
      <c r="H21" s="52">
        <f>IF(OR(Almería!H21=0,Cádiz!H21=0,Córdoba!H21=0,Granada!H21=0,Huelva!H21=0,Jaén!H21=0,Málaga!H21=0,Sevilla!H21=0),"",Almería!H21+Cádiz!H21+Córdoba!H21+Granada!H21+Huelva!H21+Jaén!H21+Málaga!H21+Sevilla!H21)</f>
        <v>32466</v>
      </c>
      <c r="I21" s="83">
        <f>IF(OR(Almería!I21=0,Cádiz!I21=0,Córdoba!I21=0,Granada!I21=0,Huelva!I21=0,Jaén!I21=0,Málaga!I21=0,Sevilla!I21=0),"",Almería!I21+Cádiz!I21+Córdoba!I21+Granada!I21+Huelva!I21+Jaén!I21+Málaga!I21+Sevilla!I21)</f>
        <v>24523.502500000002</v>
      </c>
      <c r="J21" s="55">
        <f t="shared" si="7"/>
        <v>-1.683431334507361</v>
      </c>
      <c r="K21" s="56">
        <f t="shared" si="8"/>
        <v>69.1173988399909</v>
      </c>
      <c r="L21" s="55">
        <f t="shared" si="9"/>
        <v>2.069857697283311</v>
      </c>
      <c r="M21" s="57">
        <f t="shared" si="10"/>
        <v>35.12751696051572</v>
      </c>
      <c r="N21" s="58">
        <f t="shared" si="11"/>
        <v>1006.0414705971644</v>
      </c>
      <c r="O21" s="59">
        <f t="shared" si="12"/>
        <v>969.0475479807778</v>
      </c>
      <c r="P21" s="60">
        <f t="shared" si="13"/>
        <v>1259.1004442290337</v>
      </c>
    </row>
    <row r="22" spans="1:16" ht="12.75">
      <c r="A22" s="61" t="s">
        <v>31</v>
      </c>
      <c r="B22" s="47">
        <v>6</v>
      </c>
      <c r="C22" s="48">
        <f>IF(OR(Almería!C22=0,Cádiz!C22=0,Córdoba!C22=0,Granada!C22=0,Huelva!C22=0,Jaén!C22=0,Málaga!C22=0,Sevilla!C22=0),"",Almería!C22+Cádiz!C22+Córdoba!C22+Granada!C22+Huelva!C22+Jaén!C22+Málaga!C22+Sevilla!C22)</f>
        <v>15172</v>
      </c>
      <c r="D22" s="48">
        <f>IF(OR(Almería!D22=0,Cádiz!D22=0,Córdoba!D22=0,Granada!D22=0,Huelva!D22=0,Jaén!D22=0,Málaga!D22=0,Sevilla!D22=0),"",Almería!D22+Cádiz!D22+Córdoba!D22+Granada!D22+Huelva!D22+Jaén!D22+Málaga!D22+Sevilla!D22)</f>
        <v>14867</v>
      </c>
      <c r="E22" s="68">
        <f>IF(OR(Almería!E22=0,Cádiz!E22=0,Córdoba!E22=0,Granada!E22=0,Huelva!E22=0,Jaén!E22=0,Málaga!E22=0,Sevilla!E22=0),"",Almería!E22+Cádiz!E22+Córdoba!E22+Granada!E22+Huelva!E22+Jaén!E22+Málaga!E22+Sevilla!E22)</f>
        <v>8249.25</v>
      </c>
      <c r="F22" s="51">
        <v>6</v>
      </c>
      <c r="G22" s="52">
        <f>IF(OR(Almería!G22=0,Cádiz!G22=0,Córdoba!G22=0,Granada!G22=0,Huelva!G22=0,Jaén!G22=0,Málaga!G22=0,Sevilla!G22=0),"",Almería!G22+Cádiz!G22+Córdoba!G22+Granada!G22+Huelva!G22+Jaén!G22+Málaga!G22+Sevilla!G22)</f>
        <v>15801</v>
      </c>
      <c r="H22" s="52">
        <f>IF(OR(Almería!H22=0,Cádiz!H22=0,Córdoba!H22=0,Granada!H22=0,Huelva!H22=0,Jaén!H22=0,Málaga!H22=0,Sevilla!H22=0),"",Almería!H22+Cádiz!H22+Córdoba!H22+Granada!H22+Huelva!H22+Jaén!H22+Málaga!H22+Sevilla!H22)</f>
        <v>14161</v>
      </c>
      <c r="I22" s="83">
        <f>IF(OR(Almería!I22=0,Cádiz!I22=0,Córdoba!I22=0,Granada!I22=0,Huelva!I22=0,Jaén!I22=0,Málaga!I22=0,Sevilla!I22=0),"",Almería!I22+Cádiz!I22+Córdoba!I22+Granada!I22+Huelva!I22+Jaén!I22+Málaga!I22+Sevilla!I22)</f>
        <v>6958.25</v>
      </c>
      <c r="J22" s="55">
        <f t="shared" si="7"/>
        <v>2.0515235084415053</v>
      </c>
      <c r="K22" s="56">
        <f t="shared" si="8"/>
        <v>83.91975028032851</v>
      </c>
      <c r="L22" s="55">
        <f t="shared" si="9"/>
        <v>11.581103029447078</v>
      </c>
      <c r="M22" s="57">
        <f t="shared" si="10"/>
        <v>127.08295907735422</v>
      </c>
      <c r="N22" s="58">
        <f t="shared" si="11"/>
        <v>1041.4579488531506</v>
      </c>
      <c r="O22" s="59">
        <f t="shared" si="12"/>
        <v>952.5122755095177</v>
      </c>
      <c r="P22" s="60">
        <f t="shared" si="13"/>
        <v>843.500924326454</v>
      </c>
    </row>
    <row r="23" spans="1:16" ht="12.75">
      <c r="A23" s="61" t="s">
        <v>32</v>
      </c>
      <c r="B23" s="47">
        <v>6</v>
      </c>
      <c r="C23" s="48">
        <f>IF(OR(Almería!C23=0,Cádiz!C23=0,Córdoba!C23=0,Granada!C23=0,Huelva!C23=0,Jaén!C23=0,Málaga!C23=0,Sevilla!C23=0),"",Almería!C23+Cádiz!C23+Córdoba!C23+Granada!C23+Huelva!C23+Jaén!C23+Málaga!C23+Sevilla!C23)</f>
        <v>6448.01</v>
      </c>
      <c r="D23" s="48">
        <f>IF(OR(Almería!D23=0,Cádiz!D23=0,Córdoba!D23=0,Granada!D23=0,Huelva!D23=0,Jaén!D23=0,Málaga!D23=0,Sevilla!D23=0),"",Almería!D23+Cádiz!D23+Córdoba!D23+Granada!D23+Huelva!D23+Jaén!D23+Málaga!D23+Sevilla!D23)</f>
        <v>6114.01</v>
      </c>
      <c r="E23" s="68">
        <f>IF(OR(Almería!E23=0,Cádiz!E23=0,Córdoba!E23=0,Granada!E23=0,Huelva!E23=0,Jaén!E23=0,Málaga!E23=0,Sevilla!E23=0),"",Almería!E23+Cádiz!E23+Córdoba!E23+Granada!E23+Huelva!E23+Jaén!E23+Málaga!E23+Sevilla!E23)</f>
        <v>6409.2525</v>
      </c>
      <c r="F23" s="51">
        <v>6</v>
      </c>
      <c r="G23" s="52">
        <f>IF(OR(Almería!G23=0,Cádiz!G23=0,Córdoba!G23=0,Granada!G23=0,Huelva!G23=0,Jaén!G23=0,Málaga!G23=0,Sevilla!G23=0),"",Almería!G23+Cádiz!G23+Córdoba!G23+Granada!G23+Huelva!G23+Jaén!G23+Málaga!G23+Sevilla!G23)</f>
        <v>6382.01</v>
      </c>
      <c r="H23" s="52">
        <f>IF(OR(Almería!H23=0,Cádiz!H23=0,Córdoba!H23=0,Granada!H23=0,Huelva!H23=0,Jaén!H23=0,Málaga!H23=0,Sevilla!H23=0),"",Almería!H23+Cádiz!H23+Córdoba!H23+Granada!H23+Huelva!H23+Jaén!H23+Málaga!H23+Sevilla!H23)</f>
        <v>5841.01</v>
      </c>
      <c r="I23" s="83">
        <f>IF(OR(Almería!I23=0,Cádiz!I23=0,Córdoba!I23=0,Granada!I23=0,Huelva!I23=0,Jaén!I23=0,Málaga!I23=0,Sevilla!I23=0),"",Almería!I23+Cádiz!I23+Córdoba!I23+Granada!I23+Huelva!I23+Jaén!I23+Málaga!I23+Sevilla!I23)</f>
        <v>4346.2525000000005</v>
      </c>
      <c r="J23" s="55">
        <f t="shared" si="7"/>
        <v>5.462863161820138</v>
      </c>
      <c r="K23" s="56">
        <f t="shared" si="8"/>
        <v>0.6047117038999517</v>
      </c>
      <c r="L23" s="55">
        <f t="shared" si="9"/>
        <v>9.262096794903613</v>
      </c>
      <c r="M23" s="57">
        <f t="shared" si="10"/>
        <v>46.839374840739225</v>
      </c>
      <c r="N23" s="58">
        <f t="shared" si="11"/>
        <v>989.7642838643239</v>
      </c>
      <c r="O23" s="59">
        <f t="shared" si="12"/>
        <v>955.3484537970987</v>
      </c>
      <c r="P23" s="60">
        <f t="shared" si="13"/>
        <v>678.1215906223075</v>
      </c>
    </row>
    <row r="24" spans="1:16" ht="12.75">
      <c r="A24" s="61" t="s">
        <v>33</v>
      </c>
      <c r="B24" s="47">
        <v>6</v>
      </c>
      <c r="C24" s="48">
        <f>IF(OR(Almería!C24=0,Cádiz!C24=0,Córdoba!C24=0,Granada!C24=0,Huelva!C24=0,Jaén!C24=0,Málaga!C24=0,Sevilla!C24=0),"",Almería!C24+Cádiz!C24+Córdoba!C24+Granada!C24+Huelva!C24+Jaén!C24+Málaga!C24+Sevilla!C24)</f>
        <v>828.02</v>
      </c>
      <c r="D24" s="48">
        <f>IF(OR(Almería!D24=0,Cádiz!D24=0,Córdoba!D24=0,Granada!D24=0,Huelva!D24=0,Jaén!D24=0,Málaga!D24=0,Sevilla!D24=0),"",Almería!D24+Cádiz!D24+Córdoba!D24+Granada!D24+Huelva!D24+Jaén!D24+Málaga!D24+Sevilla!D24)</f>
        <v>1130.02</v>
      </c>
      <c r="E24" s="68">
        <f>IF(OR(Almería!E24=0,Cádiz!E24=0,Córdoba!E24=0,Granada!E24=0,Huelva!E24=0,Jaén!E24=0,Málaga!E24=0,Sevilla!E24=0),"",Almería!E24+Cádiz!E24+Córdoba!E24+Granada!E24+Huelva!E24+Jaén!E24+Málaga!E24+Sevilla!E24)</f>
        <v>3150.2700000000004</v>
      </c>
      <c r="F24" s="51">
        <v>6</v>
      </c>
      <c r="G24" s="52">
        <f>IF(OR(Almería!G24=0,Cádiz!G24=0,Córdoba!G24=0,Granada!G24=0,Huelva!G24=0,Jaén!G24=0,Málaga!G24=0,Sevilla!G24=0),"",Almería!G24+Cádiz!G24+Córdoba!G24+Granada!G24+Huelva!G24+Jaén!G24+Málaga!G24+Sevilla!G24)</f>
        <v>574.02</v>
      </c>
      <c r="H24" s="52">
        <f>IF(OR(Almería!H24=0,Cádiz!H24=0,Córdoba!H24=0,Granada!H24=0,Huelva!H24=0,Jaén!H24=0,Málaga!H24=0,Sevilla!H24=0),"",Almería!H24+Cádiz!H24+Córdoba!H24+Granada!H24+Huelva!H24+Jaén!H24+Málaga!H24+Sevilla!H24)</f>
        <v>509.02</v>
      </c>
      <c r="I24" s="83">
        <f>IF(OR(Almería!I24=0,Cádiz!I24=0,Córdoba!I24=0,Granada!I24=0,Huelva!I24=0,Jaén!I24=0,Málaga!I24=0,Sevilla!I24=0),"",Almería!I24+Cádiz!I24+Córdoba!I24+Granada!I24+Huelva!I24+Jaén!I24+Málaga!I24+Sevilla!I24)</f>
        <v>1344.27</v>
      </c>
      <c r="J24" s="55">
        <f t="shared" si="7"/>
        <v>-26.725190704589295</v>
      </c>
      <c r="K24" s="56">
        <f t="shared" si="8"/>
        <v>-73.71590371618942</v>
      </c>
      <c r="L24" s="55">
        <f t="shared" si="9"/>
        <v>12.769635770696624</v>
      </c>
      <c r="M24" s="57">
        <f t="shared" si="10"/>
        <v>-57.29875694614921</v>
      </c>
      <c r="N24" s="58">
        <f t="shared" si="11"/>
        <v>693.2441245380546</v>
      </c>
      <c r="O24" s="59">
        <f t="shared" si="12"/>
        <v>450.4522043857631</v>
      </c>
      <c r="P24" s="60">
        <f t="shared" si="13"/>
        <v>426.7158053119256</v>
      </c>
    </row>
    <row r="25" spans="1:16" ht="12.75">
      <c r="A25" s="61" t="s">
        <v>34</v>
      </c>
      <c r="B25" s="47">
        <v>6</v>
      </c>
      <c r="C25" s="48">
        <f>IF(OR(Almería!C25=0,Cádiz!C25=0,Córdoba!C25=0,Granada!C25=0,Huelva!C25=0,Jaén!C25=0,Málaga!C25=0,Sevilla!C25=0),"",Almería!C25+Cádiz!C25+Córdoba!C25+Granada!C25+Huelva!C25+Jaén!C25+Málaga!C25+Sevilla!C25)</f>
        <v>1593.04</v>
      </c>
      <c r="D25" s="48">
        <f>IF(OR(Almería!D25=0,Cádiz!D25=0,Córdoba!D25=0,Granada!D25=0,Huelva!D25=0,Jaén!D25=0,Málaga!D25=0,Sevilla!D25=0),"",Almería!D25+Cádiz!D25+Córdoba!D25+Granada!D25+Huelva!D25+Jaén!D25+Málaga!D25+Sevilla!D25)</f>
        <v>1692.03</v>
      </c>
      <c r="E25" s="68">
        <f>IF(OR(Almería!E25=0,Cádiz!E25=0,Córdoba!E25=0,Granada!E25=0,Huelva!E25=0,Jaén!E25=0,Málaga!E25=0,Sevilla!E25=0),"",Almería!E25+Cádiz!E25+Córdoba!E25+Granada!E25+Huelva!E25+Jaén!E25+Málaga!E25+Sevilla!E25)</f>
        <v>974.0325</v>
      </c>
      <c r="F25" s="51">
        <v>6</v>
      </c>
      <c r="G25" s="52">
        <f>IF(OR(Almería!G25=0,Cádiz!G25=0,Córdoba!G25=0,Granada!G25=0,Huelva!G25=0,Jaén!G25=0,Málaga!G25=0,Sevilla!G25=0),"",Almería!G25+Cádiz!G25+Córdoba!G25+Granada!G25+Huelva!G25+Jaén!G25+Málaga!G25+Sevilla!G25)</f>
        <v>1538.04</v>
      </c>
      <c r="H25" s="52">
        <f>IF(OR(Almería!H25=0,Cádiz!H25=0,Córdoba!H25=0,Granada!H25=0,Huelva!H25=0,Jaén!H25=0,Málaga!H25=0,Sevilla!H25=0),"",Almería!H25+Cádiz!H25+Córdoba!H25+Granada!H25+Huelva!H25+Jaén!H25+Málaga!H25+Sevilla!H25)</f>
        <v>1991.03</v>
      </c>
      <c r="I25" s="83">
        <f>IF(OR(Almería!I25=0,Cádiz!I25=0,Córdoba!I25=0,Granada!I25=0,Huelva!I25=0,Jaén!I25=0,Málaga!I25=0,Sevilla!I25=0),"",Almería!I25+Cádiz!I25+Córdoba!I25+Granada!I25+Huelva!I25+Jaén!I25+Málaga!I25+Sevilla!I25)</f>
        <v>777.5325</v>
      </c>
      <c r="J25" s="55">
        <f t="shared" si="7"/>
        <v>-5.850369083290488</v>
      </c>
      <c r="K25" s="56">
        <f t="shared" si="8"/>
        <v>63.55101087489379</v>
      </c>
      <c r="L25" s="55">
        <f t="shared" si="9"/>
        <v>-22.751540659859472</v>
      </c>
      <c r="M25" s="57">
        <f t="shared" si="10"/>
        <v>97.81038091655333</v>
      </c>
      <c r="N25" s="58">
        <f t="shared" si="11"/>
        <v>965.4748154471953</v>
      </c>
      <c r="O25" s="59">
        <f t="shared" si="12"/>
        <v>1176.7108148200682</v>
      </c>
      <c r="P25" s="60">
        <f t="shared" si="13"/>
        <v>798.2613516489439</v>
      </c>
    </row>
    <row r="26" spans="1:16" s="16" customFormat="1" ht="15">
      <c r="A26" s="70" t="s">
        <v>35</v>
      </c>
      <c r="B26" s="71"/>
      <c r="C26" s="71">
        <f>IF(OR(Almería!C26=0,Cádiz!C26=0,Córdoba!C26=0,Granada!C26=0,Huelva!C26=0,Jaén!C26=0,Málaga!C26=0,Sevilla!C26=0),"",Almería!C26+Cádiz!C26+Córdoba!C26+Granada!C26+Huelva!C26+Jaén!C26+Málaga!C26+Sevilla!C26)</f>
      </c>
      <c r="D26" s="72"/>
      <c r="E26" s="73"/>
      <c r="F26" s="74"/>
      <c r="G26" s="75"/>
      <c r="H26" s="75"/>
      <c r="I26" s="76">
        <f>IF(OR(Almería!I26=0,Cádiz!I26=0,Córdoba!I26=0,Granada!I26=0,Huelva!I26=0,Jaén!I26=0,Málaga!I26=0,Sevilla!I26=0),"",Almería!I26+Cádiz!I26+Córdoba!I26+Granada!I26+Huelva!I26+Jaén!I26+Málaga!I26+Sevilla!I26)</f>
      </c>
      <c r="J26" s="77"/>
      <c r="K26" s="78"/>
      <c r="L26" s="77"/>
      <c r="M26" s="79"/>
      <c r="N26" s="80"/>
      <c r="O26" s="81"/>
      <c r="P26" s="82"/>
    </row>
    <row r="27" spans="1:16" ht="12.75">
      <c r="A27" s="17" t="s">
        <v>36</v>
      </c>
      <c r="B27" s="47">
        <v>7</v>
      </c>
      <c r="C27" s="48">
        <f>IF(OR(Almería!C27=0,Cádiz!C27=0,Córdoba!C27=0,Granada!C27=0,Huelva!C27=0,Jaén!C27=0,Málaga!C27=0,Sevilla!C27=0),"",Almería!C27+Cádiz!C27+Córdoba!C27+Granada!C27+Huelva!C27+Jaén!C27+Málaga!C27+Sevilla!C27)</f>
        <v>10938.02</v>
      </c>
      <c r="D27" s="49">
        <f>IF(OR(Almería!D27=0,Cádiz!D27=0,Córdoba!D27=0,Granada!D27=0,Huelva!D27=0,Jaén!D27=0,Málaga!D27=0,Sevilla!D27=0),"",Almería!D27+Cádiz!D27+Córdoba!D27+Granada!D27+Huelva!D27+Jaén!D27+Málaga!D27+Sevilla!D27)</f>
        <v>10762.02</v>
      </c>
      <c r="E27" s="50">
        <f>IF(OR(Almería!E27=0,Cádiz!E27=0,Córdoba!E27=0,Granada!E27=0,Huelva!E27=0,Jaén!E27=0,Málaga!E27=0,Sevilla!E27=0),"",Almería!E27+Cádiz!E27+Córdoba!E27+Granada!E27+Huelva!E27+Jaén!E27+Málaga!E27+Sevilla!E27)</f>
        <v>10787.27</v>
      </c>
      <c r="F27" s="51"/>
      <c r="G27" s="52" t="e">
        <f>IF(OR(Almería!G27=0,Cádiz!G27=0,Córdoba!G27=0,Granada!G27=0,Huelva!G27=0,Jaén!G27=0,Málaga!G27=0,Sevilla!G27=0),"",Almería!G27+Cádiz!G27+Córdoba!G27+Granada!G27+Huelva!G27+Jaén!G27+Málaga!G27+Sevilla!G27)</f>
        <v>#VALUE!</v>
      </c>
      <c r="H27" s="53">
        <f>IF(OR(Almería!H27=0,Cádiz!H27=0,Córdoba!H27=0,Granada!H27=0,Huelva!H27=0,Jaén!H27=0,Málaga!H27=0,Sevilla!H27=0),"",Almería!H27+Cádiz!H27+Córdoba!H27+Granada!H27+Huelva!H27+Jaén!H27+Málaga!H27+Sevilla!H27)</f>
        <v>278456.01</v>
      </c>
      <c r="I27" s="84">
        <f>IF(OR(Almería!I27=0,Cádiz!I27=0,Córdoba!I27=0,Granada!I27=0,Huelva!I27=0,Jaén!I27=0,Málaga!I27=0,Sevilla!I27=0),"",Almería!I27+Cádiz!I27+Córdoba!I27+Granada!I27+Huelva!I27+Jaén!I27+Málaga!I27+Sevilla!I27)</f>
        <v>294062.51</v>
      </c>
      <c r="J27" s="55">
        <f>IF(OR(D27=0,C27=0),"",C27/D27*100-100)</f>
        <v>1.6353807184896567</v>
      </c>
      <c r="K27" s="56">
        <f>IF(OR(E27=0,C27=0),"",C27/E27*100-100)</f>
        <v>1.3974805488320925</v>
      </c>
      <c r="L27" s="55"/>
      <c r="M27" s="55"/>
      <c r="N27" s="58"/>
      <c r="O27" s="59">
        <f aca="true" t="shared" si="14" ref="N27:P31">(H27*1000)/D27</f>
        <v>25873.953960315997</v>
      </c>
      <c r="P27" s="60">
        <f t="shared" si="14"/>
        <v>27260.141815306375</v>
      </c>
    </row>
    <row r="28" spans="1:16" ht="12.75">
      <c r="A28" s="61" t="s">
        <v>37</v>
      </c>
      <c r="B28" s="47">
        <v>4</v>
      </c>
      <c r="C28" s="48">
        <f>IF(OR(Almería!C28=0,Cádiz!C28=0,Córdoba!C28=0,Granada!C28=0,Huelva!C28=0,Jaén!C28=0,Málaga!C28=0,Sevilla!C28=0),"",Almería!C28+Cádiz!C28+Córdoba!C28+Granada!C28+Huelva!C28+Jaén!C28+Málaga!C28+Sevilla!C28)</f>
        <v>1209.02</v>
      </c>
      <c r="D28" s="48">
        <f>IF(OR(Almería!D28=0,Cádiz!D28=0,Córdoba!D28=0,Granada!D28=0,Huelva!D28=0,Jaén!D28=0,Málaga!D28=0,Sevilla!D28=0),"",Almería!D28+Cádiz!D28+Córdoba!D28+Granada!D28+Huelva!D28+Jaén!D28+Málaga!D28+Sevilla!D28)</f>
        <v>1016.02</v>
      </c>
      <c r="E28" s="68">
        <f>IF(OR(Almería!E28=0,Cádiz!E28=0,Córdoba!E28=0,Granada!E28=0,Huelva!E28=0,Jaén!E28=0,Málaga!E28=0,Sevilla!E28=0),"",Almería!E28+Cádiz!E28+Córdoba!E28+Granada!E28+Huelva!E28+Jaén!E28+Málaga!E28+Sevilla!E28)</f>
        <v>1469.02</v>
      </c>
      <c r="F28" s="51">
        <v>5</v>
      </c>
      <c r="G28" s="52">
        <f>IF(OR(Almería!G28=0,Cádiz!G28=0,Córdoba!G28=0,Granada!G28=0,Huelva!G28=0,Jaén!G28=0,Málaga!G28=0,Sevilla!G28=0),"",Almería!G28+Cádiz!G28+Córdoba!G28+Granada!G28+Huelva!G28+Jaén!G28+Málaga!G28+Sevilla!G28)</f>
        <v>31371.02</v>
      </c>
      <c r="H28" s="52">
        <f>IF(OR(Almería!H28=0,Cádiz!H28=0,Córdoba!H28=0,Granada!H28=0,Huelva!H28=0,Jaén!H28=0,Málaga!H28=0,Sevilla!H28=0),"",Almería!H28+Cádiz!H28+Córdoba!H28+Granada!H28+Huelva!H28+Jaén!H28+Málaga!H28+Sevilla!H28)</f>
        <v>28944.02</v>
      </c>
      <c r="I28" s="83">
        <f>IF(OR(Almería!I28=0,Cádiz!I28=0,Córdoba!I28=0,Granada!I28=0,Huelva!I28=0,Jaén!I28=0,Málaga!I28=0,Sevilla!I28=0),"",Almería!I28+Cádiz!I28+Córdoba!I28+Granada!I28+Huelva!I28+Jaén!I28+Málaga!I28+Sevilla!I28)</f>
        <v>34983.020000000004</v>
      </c>
      <c r="J28" s="55">
        <f>IF(OR(D28=0,C28=0),"",C28/D28*100-100)</f>
        <v>18.995689061238963</v>
      </c>
      <c r="K28" s="56">
        <f>IF(OR(E28=0,C28=0),"",C28/E28*100-100)</f>
        <v>-17.698874079318188</v>
      </c>
      <c r="L28" s="55">
        <f>IF(OR(H28=0,G28=0),"",G28/H28*100-100)</f>
        <v>8.385151751553522</v>
      </c>
      <c r="M28" s="57">
        <f>IF(OR(I28=0,G28=0),"",G28/I28*100-100)</f>
        <v>-10.32500910441695</v>
      </c>
      <c r="N28" s="58">
        <f t="shared" si="14"/>
        <v>25947.478122777127</v>
      </c>
      <c r="O28" s="59">
        <f t="shared" si="14"/>
        <v>28487.647880947225</v>
      </c>
      <c r="P28" s="60">
        <f t="shared" si="14"/>
        <v>23813.848688241145</v>
      </c>
    </row>
    <row r="29" spans="1:16" ht="12.75">
      <c r="A29" s="61" t="s">
        <v>38</v>
      </c>
      <c r="B29" s="47">
        <v>6</v>
      </c>
      <c r="C29" s="48">
        <f>IF(OR(Almería!C29=0,Cádiz!C29=0,Córdoba!C29=0,Granada!C29=0,Huelva!C29=0,Jaén!C29=0,Málaga!C29=0,Sevilla!C29=0),"",Almería!C29+Cádiz!C29+Córdoba!C29+Granada!C29+Huelva!C29+Jaén!C29+Málaga!C29+Sevilla!C29)</f>
        <v>6069</v>
      </c>
      <c r="D29" s="48">
        <f>IF(OR(Almería!D29=0,Cádiz!D29=0,Córdoba!D29=0,Granada!D29=0,Huelva!D29=0,Jaén!D29=0,Málaga!D29=0,Sevilla!D29=0),"",Almería!D29+Cádiz!D29+Córdoba!D29+Granada!D29+Huelva!D29+Jaén!D29+Málaga!D29+Sevilla!D29)</f>
        <v>6229</v>
      </c>
      <c r="E29" s="68">
        <f>IF(OR(Almería!E29=0,Cádiz!E29=0,Córdoba!E29=0,Granada!E29=0,Huelva!E29=0,Jaén!E29=0,Málaga!E29=0,Sevilla!E29=0),"",Almería!E29+Cádiz!E29+Córdoba!E29+Granada!E29+Huelva!E29+Jaén!E29+Málaga!E29+Sevilla!E29)</f>
        <v>4622.75</v>
      </c>
      <c r="F29" s="51">
        <v>6</v>
      </c>
      <c r="G29" s="52">
        <f>IF(OR(Almería!G29=0,Cádiz!G29=0,Córdoba!G29=0,Granada!G29=0,Huelva!G29=0,Jaén!G29=0,Málaga!G29=0,Sevilla!G29=0),"",Almería!G29+Cádiz!G29+Córdoba!G29+Granada!G29+Huelva!G29+Jaén!G29+Málaga!G29+Sevilla!G29)</f>
        <v>210131</v>
      </c>
      <c r="H29" s="52">
        <f>IF(OR(Almería!H29=0,Cádiz!H29=0,Córdoba!H29=0,Granada!H29=0,Huelva!H29=0,Jaén!H29=0,Málaga!H29=0,Sevilla!H29=0),"",Almería!H29+Cádiz!H29+Córdoba!H29+Granada!H29+Huelva!H29+Jaén!H29+Málaga!H29+Sevilla!H29)</f>
        <v>153549</v>
      </c>
      <c r="I29" s="83">
        <f>IF(OR(Almería!I29=0,Cádiz!I29=0,Córdoba!I29=0,Granada!I29=0,Huelva!I29=0,Jaén!I29=0,Málaga!I29=0,Sevilla!I29=0),"",Almería!I29+Cádiz!I29+Córdoba!I29+Granada!I29+Huelva!I29+Jaén!I29+Málaga!I29+Sevilla!I29)</f>
        <v>136334</v>
      </c>
      <c r="J29" s="55">
        <f>IF(OR(D29=0,C29=0),"",C29/D29*100-100)</f>
        <v>-2.568630598812007</v>
      </c>
      <c r="K29" s="56">
        <f>IF(OR(E29=0,C29=0),"",C29/E29*100-100)</f>
        <v>31.28549023849442</v>
      </c>
      <c r="L29" s="55">
        <f>IF(OR(H29=0,G29=0),"",G29/H29*100-100)</f>
        <v>36.8494747604999</v>
      </c>
      <c r="M29" s="57">
        <f>IF(OR(I29=0,G29=0),"",G29/I29*100-100)</f>
        <v>54.129564158610464</v>
      </c>
      <c r="N29" s="58">
        <f t="shared" si="14"/>
        <v>34623.66122919756</v>
      </c>
      <c r="O29" s="59">
        <f t="shared" si="14"/>
        <v>24650.666238561567</v>
      </c>
      <c r="P29" s="60">
        <f t="shared" si="14"/>
        <v>29491.969066032125</v>
      </c>
    </row>
    <row r="30" spans="1:16" ht="12.75">
      <c r="A30" s="61" t="s">
        <v>39</v>
      </c>
      <c r="B30" s="47">
        <v>6</v>
      </c>
      <c r="C30" s="48">
        <f>IF(OR(Almería!C30=0,Cádiz!C30=0,Córdoba!C30=0,Granada!C30=0,Huelva!C30=0,Jaén!C30=0,Málaga!C30=0,Sevilla!C30=0),"",Almería!C30+Cádiz!C30+Córdoba!C30+Granada!C30+Huelva!C30+Jaén!C30+Málaga!C30+Sevilla!C30)</f>
        <v>2632</v>
      </c>
      <c r="D30" s="48">
        <f>IF(OR(Almería!D30=0,Cádiz!D30=0,Córdoba!D30=0,Granada!D30=0,Huelva!D30=0,Jaén!D30=0,Málaga!D30=0,Sevilla!D30=0),"",Almería!D30+Cádiz!D30+Córdoba!D30+Granada!D30+Huelva!D30+Jaén!D30+Málaga!D30+Sevilla!D30)</f>
        <v>2481</v>
      </c>
      <c r="E30" s="68">
        <f>IF(OR(Almería!E30=0,Cádiz!E30=0,Córdoba!E30=0,Granada!E30=0,Huelva!E30=0,Jaén!E30=0,Málaga!E30=0,Sevilla!E30=0),"",Almería!E30+Cádiz!E30+Córdoba!E30+Granada!E30+Huelva!E30+Jaén!E30+Málaga!E30+Sevilla!E30)</f>
        <v>3483.5</v>
      </c>
      <c r="F30" s="51">
        <v>7</v>
      </c>
      <c r="G30" s="52">
        <f>IF(OR(Almería!G30=0,Cádiz!G30=0,Córdoba!G30=0,Granada!G30=0,Huelva!G30=0,Jaén!G30=0,Málaga!G30=0,Sevilla!G30=0),"",Almería!G30+Cádiz!G30+Córdoba!G30+Granada!G30+Huelva!G30+Jaén!G30+Málaga!G30+Sevilla!G30)</f>
        <v>82384</v>
      </c>
      <c r="H30" s="52">
        <f>IF(OR(Almería!H30=0,Cádiz!H30=0,Córdoba!H30=0,Granada!H30=0,Huelva!H30=0,Jaén!H30=0,Málaga!H30=0,Sevilla!H30=0),"",Almería!H30+Cádiz!H30+Córdoba!H30+Granada!H30+Huelva!H30+Jaén!H30+Málaga!H30+Sevilla!H30)</f>
        <v>69938</v>
      </c>
      <c r="I30" s="83">
        <f>IF(OR(Almería!I30=0,Cádiz!I30=0,Córdoba!I30=0,Granada!I30=0,Huelva!I30=0,Jaén!I30=0,Málaga!I30=0,Sevilla!I30=0),"",Almería!I30+Cádiz!I30+Córdoba!I30+Granada!I30+Huelva!I30+Jaén!I30+Málaga!I30+Sevilla!I30)</f>
        <v>95866</v>
      </c>
      <c r="J30" s="55">
        <f>IF(OR(D30=0,C30=0),"",C30/D30*100-100)</f>
        <v>6.086255542120128</v>
      </c>
      <c r="K30" s="56">
        <f>IF(OR(E30=0,C30=0),"",C30/E30*100-100)</f>
        <v>-24.44380651643462</v>
      </c>
      <c r="L30" s="55">
        <f>IF(OR(H30=0,G30=0),"",G30/H30*100-100)</f>
        <v>17.795761960593666</v>
      </c>
      <c r="M30" s="57">
        <f>IF(OR(I30=0,G30=0),"",G30/I30*100-100)</f>
        <v>-14.06338013477145</v>
      </c>
      <c r="N30" s="58">
        <f t="shared" si="14"/>
        <v>31300.911854103342</v>
      </c>
      <c r="O30" s="59">
        <f t="shared" si="14"/>
        <v>28189.4397420395</v>
      </c>
      <c r="P30" s="60">
        <f t="shared" si="14"/>
        <v>27520.022965408352</v>
      </c>
    </row>
    <row r="31" spans="1:16" ht="12.75">
      <c r="A31" s="61" t="s">
        <v>40</v>
      </c>
      <c r="B31" s="47">
        <v>7</v>
      </c>
      <c r="C31" s="48">
        <f>IF(OR(Almería!C31=0,Cádiz!C31=0,Córdoba!C31=0,Granada!C31=0,Huelva!C31=0,Jaén!C31=0,Málaga!C31=0,Sevilla!C31=0),"",Almería!C31+Cádiz!C31+Córdoba!C31+Granada!C31+Huelva!C31+Jaén!C31+Málaga!C31+Sevilla!C31)</f>
        <v>1028</v>
      </c>
      <c r="D31" s="48">
        <f>IF(OR(Almería!D31=0,Cádiz!D31=0,Córdoba!D31=0,Granada!D31=0,Huelva!D31=0,Jaén!D31=0,Málaga!D31=0,Sevilla!D31=0),"",Almería!D31+Cádiz!D31+Córdoba!D31+Granada!D31+Huelva!D31+Jaén!D31+Málaga!D31+Sevilla!D31)</f>
        <v>1036</v>
      </c>
      <c r="E31" s="68">
        <f>IF(OR(Almería!E31=0,Cádiz!E31=0,Córdoba!E31=0,Granada!E31=0,Huelva!E31=0,Jaén!E31=0,Málaga!E31=0,Sevilla!E31=0),"",Almería!E31+Cádiz!E31+Córdoba!E31+Granada!E31+Huelva!E31+Jaén!E31+Málaga!E31+Sevilla!E31)</f>
        <v>1212</v>
      </c>
      <c r="F31" s="51"/>
      <c r="G31" s="52">
        <f>IF(OR(Almería!G31=0,Cádiz!G31=0,Córdoba!G31=0,Granada!G31=0,Huelva!G31=0,Jaén!G31=0,Málaga!G31=0,Sevilla!G31=0),"",Almería!G31+Cádiz!G31+Córdoba!G31+Granada!G31+Huelva!G31+Jaén!G31+Málaga!G31+Sevilla!G31)</f>
      </c>
      <c r="H31" s="52">
        <f>IF(OR(Almería!H31=0,Cádiz!H31=0,Córdoba!H31=0,Granada!H31=0,Huelva!H31=0,Jaén!H31=0,Málaga!H31=0,Sevilla!H31=0),"",Almería!H31+Cádiz!H31+Córdoba!H31+Granada!H31+Huelva!H31+Jaén!H31+Málaga!H31+Sevilla!H31)</f>
        <v>26025</v>
      </c>
      <c r="I31" s="83">
        <f>IF(OR(Almería!I31=0,Cádiz!I31=0,Córdoba!I31=0,Granada!I31=0,Huelva!I31=0,Jaén!I31=0,Málaga!I31=0,Sevilla!I31=0),"",Almería!I31+Cádiz!I31+Córdoba!I31+Granada!I31+Huelva!I31+Jaén!I31+Málaga!I31+Sevilla!I31)</f>
        <v>26879.5</v>
      </c>
      <c r="J31" s="55">
        <f>IF(OR(D31=0,C31=0),"",C31/D31*100-100)</f>
        <v>-0.772200772200776</v>
      </c>
      <c r="K31" s="56">
        <f>IF(OR(E31=0,C31=0),"",C31/E31*100-100)</f>
        <v>-15.181518151815183</v>
      </c>
      <c r="L31" s="55"/>
      <c r="M31" s="57"/>
      <c r="N31" s="58"/>
      <c r="O31" s="59">
        <f t="shared" si="14"/>
        <v>25120.656370656372</v>
      </c>
      <c r="P31" s="60">
        <f t="shared" si="14"/>
        <v>22177.805280528053</v>
      </c>
    </row>
    <row r="32" spans="1:16" s="16" customFormat="1" ht="15">
      <c r="A32" s="70" t="s">
        <v>41</v>
      </c>
      <c r="B32" s="71"/>
      <c r="C32" s="71">
        <f>IF(OR(Almería!C32=0,Cádiz!C32=0,Córdoba!C32=0,Granada!C32=0,Huelva!C32=0,Jaén!C32=0,Málaga!C32=0,Sevilla!C32=0),"",Almería!C32+Cádiz!C32+Córdoba!C32+Granada!C32+Huelva!C32+Jaén!C32+Málaga!C32+Sevilla!C32)</f>
      </c>
      <c r="D32" s="72">
        <f>IF(OR(Almería!D32=0,Cádiz!D32=0,Córdoba!D32=0,Granada!D32=0,Huelva!D32=0,Jaén!D32=0,Málaga!D32=0,Sevilla!D32=0),"",Almería!D32+Cádiz!D32+Córdoba!D32+Granada!D32+Huelva!D32+Jaén!D32+Málaga!D32+Sevilla!D32)</f>
      </c>
      <c r="E32" s="73"/>
      <c r="F32" s="74"/>
      <c r="G32" s="75"/>
      <c r="H32" s="75"/>
      <c r="I32" s="76">
        <f>IF(OR(Almería!I32=0,Cádiz!I32=0,Córdoba!I32=0,Granada!I32=0,Huelva!I32=0,Jaén!I32=0,Málaga!I32=0,Sevilla!I32=0),"",Almería!I32+Cádiz!I32+Córdoba!I32+Granada!I32+Huelva!I32+Jaén!I32+Málaga!I32+Sevilla!I32)</f>
      </c>
      <c r="J32" s="77"/>
      <c r="K32" s="78"/>
      <c r="L32" s="77"/>
      <c r="M32" s="79"/>
      <c r="N32" s="80"/>
      <c r="O32" s="81"/>
      <c r="P32" s="82"/>
    </row>
    <row r="33" spans="1:16" ht="12.75">
      <c r="A33" s="61" t="s">
        <v>42</v>
      </c>
      <c r="B33" s="47">
        <v>7</v>
      </c>
      <c r="C33" s="48">
        <f>IF(OR(Almería!C33=0,Cádiz!C33=0,Córdoba!C33=0,Granada!C33=0,Huelva!C33=0,Jaén!C33=0,Málaga!C33=0,Sevilla!C33=0),"",Almería!C33+Cádiz!C33+Córdoba!C33+Granada!C33+Huelva!C33+Jaén!C33+Málaga!C33+Sevilla!C33)</f>
        <v>7253.04</v>
      </c>
      <c r="D33" s="48">
        <f>IF(OR(Almería!D33=0,Cádiz!D33=0,Córdoba!D33=0,Granada!D33=0,Huelva!D33=0,Jaén!D33=0,Málaga!D33=0,Sevilla!D33=0),"",Almería!D33+Cádiz!D33+Córdoba!D33+Granada!D33+Huelva!D33+Jaén!D33+Málaga!D33+Sevilla!D33)</f>
        <v>7128.05</v>
      </c>
      <c r="E33" s="68">
        <f>IF(OR(Almería!E33=0,Cádiz!E33=0,Córdoba!E33=0,Granada!E33=0,Huelva!E33=0,Jaén!E33=0,Málaga!E33=0,Sevilla!E33=0),"",Almería!E33+Cádiz!E33+Córdoba!E33+Granada!E33+Huelva!E33+Jaén!E33+Málaga!E33+Sevilla!E33)</f>
        <v>7605.525000000001</v>
      </c>
      <c r="F33" s="51">
        <v>7</v>
      </c>
      <c r="G33" s="52">
        <f>IF(OR(Almería!G33=0,Cádiz!G33=0,Córdoba!G33=0,Granada!G33=0,Huelva!G33=0,Jaén!G33=0,Málaga!G33=0,Sevilla!G33=0),"",Almería!G33+Cádiz!G33+Córdoba!G33+Granada!G33+Huelva!G33+Jaén!G33+Málaga!G33+Sevilla!G33)</f>
        <v>661378.04</v>
      </c>
      <c r="H33" s="52">
        <f>IF(OR(Almería!H33=0,Cádiz!H33=0,Córdoba!H33=0,Granada!H33=0,Huelva!H33=0,Jaén!H33=0,Málaga!H33=0,Sevilla!H33=0),"",Almería!H33+Cádiz!H33+Córdoba!H33+Granada!H33+Huelva!H33+Jaén!H33+Málaga!H33+Sevilla!H33)</f>
        <v>660532.05</v>
      </c>
      <c r="I33" s="83">
        <f>IF(OR(Almería!I33=0,Cádiz!I33=0,Córdoba!I33=0,Granada!I33=0,Huelva!I33=0,Jaén!I33=0,Málaga!I33=0,Sevilla!I33=0),"",Almería!I33+Cádiz!I33+Córdoba!I33+Granada!I33+Huelva!I33+Jaén!I33+Málaga!I33+Sevilla!I33)</f>
        <v>614972.775</v>
      </c>
      <c r="J33" s="55">
        <f aca="true" t="shared" si="15" ref="J33:J39">IF(OR(D33=0,C33=0),"",C33/D33*100-100)</f>
        <v>1.7534949951248961</v>
      </c>
      <c r="K33" s="56">
        <f aca="true" t="shared" si="16" ref="K33:K39">IF(OR(E33=0,C33=0),"",C33/E33*100-100)</f>
        <v>-4.634591300403329</v>
      </c>
      <c r="L33" s="55">
        <f aca="true" t="shared" si="17" ref="L33:L39">IF(OR(H33=0,G33=0),"",G33/H33*100-100)</f>
        <v>0.1280770554585473</v>
      </c>
      <c r="M33" s="57">
        <f aca="true" t="shared" si="18" ref="M33:M39">IF(OR(I33=0,G33=0),"",G33/I33*100-100)</f>
        <v>7.545905589072618</v>
      </c>
      <c r="N33" s="58">
        <f aca="true" t="shared" si="19" ref="N33:N39">(G33*1000)/C33</f>
        <v>91186.32187331106</v>
      </c>
      <c r="O33" s="59">
        <f aca="true" t="shared" si="20" ref="O33:O39">(H33*1000)/D33</f>
        <v>92666.58483035331</v>
      </c>
      <c r="P33" s="60">
        <f aca="true" t="shared" si="21" ref="P33:P39">(I33*1000)/E33</f>
        <v>80858.68825623477</v>
      </c>
    </row>
    <row r="34" spans="1:16" ht="12.75">
      <c r="A34" s="61" t="s">
        <v>43</v>
      </c>
      <c r="B34" s="47">
        <v>7</v>
      </c>
      <c r="C34" s="48">
        <f>IF(OR(Almería!C34=0,Cádiz!C34=0,Córdoba!C34=0,Granada!C34=0,Huelva!C34=0,Jaén!C34=0,Málaga!C34=0,Sevilla!C34=0),"",Almería!C34+Cádiz!C34+Córdoba!C34+Granada!C34+Huelva!C34+Jaén!C34+Málaga!C34+Sevilla!C34)</f>
        <v>62271.03</v>
      </c>
      <c r="D34" s="48">
        <f>IF(OR(Almería!D34=0,Cádiz!D34=0,Córdoba!D34=0,Granada!D34=0,Huelva!D34=0,Jaén!D34=0,Málaga!D34=0,Sevilla!D34=0),"",Almería!D34+Cádiz!D34+Córdoba!D34+Granada!D34+Huelva!D34+Jaén!D34+Málaga!D34+Sevilla!D34)</f>
        <v>60763.03</v>
      </c>
      <c r="E34" s="68">
        <f>IF(OR(Almería!E34=0,Cádiz!E34=0,Córdoba!E34=0,Granada!E34=0,Huelva!E34=0,Jaén!E34=0,Málaga!E34=0,Sevilla!E34=0),"",Almería!E34+Cádiz!E34+Córdoba!E34+Granada!E34+Huelva!E34+Jaén!E34+Málaga!E34+Sevilla!E34)</f>
        <v>67074.03</v>
      </c>
      <c r="F34" s="51"/>
      <c r="G34" s="52">
        <f>IF(OR(Almería!G34=0,Cádiz!G34=0,Córdoba!G34=0,Granada!G34=0,Huelva!G34=0,Jaén!G34=0,Málaga!G34=0,Sevilla!G34=0),"",Almería!G34+Cádiz!G34+Córdoba!G34+Granada!G34+Huelva!G34+Jaén!G34+Málaga!G34+Sevilla!G34)</f>
      </c>
      <c r="H34" s="52">
        <f>IF(OR(Almería!H34=0,Cádiz!H34=0,Córdoba!H34=0,Granada!H34=0,Huelva!H34=0,Jaén!H34=0,Málaga!H34=0,Sevilla!H34=0),"",Almería!H34+Cádiz!H34+Córdoba!H34+Granada!H34+Huelva!H34+Jaén!H34+Málaga!H34+Sevilla!H34)</f>
        <v>165461.03</v>
      </c>
      <c r="I34" s="83">
        <f>IF(OR(Almería!I34=0,Cádiz!I34=0,Córdoba!I34=0,Granada!I34=0,Huelva!I34=0,Jaén!I34=0,Málaga!I34=0,Sevilla!I34=0),"",Almería!I34+Cádiz!I34+Córdoba!I34+Granada!I34+Huelva!I34+Jaén!I34+Málaga!I34+Sevilla!I34)</f>
        <v>186360.28</v>
      </c>
      <c r="J34" s="55">
        <f t="shared" si="15"/>
        <v>2.481772222352973</v>
      </c>
      <c r="K34" s="56">
        <f t="shared" si="16"/>
        <v>-7.16074462798791</v>
      </c>
      <c r="L34" s="55"/>
      <c r="M34" s="57"/>
      <c r="N34" s="58"/>
      <c r="O34" s="59">
        <f t="shared" si="20"/>
        <v>2723.0542979834945</v>
      </c>
      <c r="P34" s="60">
        <f t="shared" si="21"/>
        <v>2778.4267621909703</v>
      </c>
    </row>
    <row r="35" spans="1:16" ht="12.75">
      <c r="A35" s="61" t="s">
        <v>44</v>
      </c>
      <c r="B35" s="47">
        <v>7</v>
      </c>
      <c r="C35" s="48">
        <f>IF(OR(Almería!C35=0,Cádiz!C35=0,Córdoba!C35=0,Granada!C35=0,Huelva!C35=0,Jaén!C35=0,Málaga!C35=0,Sevilla!C35=0),"",Almería!C35+Cádiz!C35+Córdoba!C35+Granada!C35+Huelva!C35+Jaén!C35+Málaga!C35+Sevilla!C35)</f>
        <v>229823</v>
      </c>
      <c r="D35" s="48">
        <f>IF(OR(Almería!D35=0,Cádiz!D35=0,Córdoba!D35=0,Granada!D35=0,Huelva!D35=0,Jaén!D35=0,Málaga!D35=0,Sevilla!D35=0),"",Almería!D35+Cádiz!D35+Córdoba!D35+Granada!D35+Huelva!D35+Jaén!D35+Málaga!D35+Sevilla!D35)</f>
        <v>241001</v>
      </c>
      <c r="E35" s="68">
        <f>IF(OR(Almería!E35=0,Cádiz!E35=0,Córdoba!E35=0,Granada!E35=0,Huelva!E35=0,Jaén!E35=0,Málaga!E35=0,Sevilla!E35=0),"",Almería!E35+Cádiz!E35+Córdoba!E35+Granada!E35+Huelva!E35+Jaén!E35+Málaga!E35+Sevilla!E35)</f>
        <v>267913.5025</v>
      </c>
      <c r="F35" s="51">
        <v>7</v>
      </c>
      <c r="G35" s="52">
        <f>IF(OR(Almería!G35=0,Cádiz!G35=0,Córdoba!G35=0,Granada!G35=0,Huelva!G35=0,Jaén!G35=0,Málaga!G35=0,Sevilla!G35=0),"",Almería!G35+Cádiz!G35+Córdoba!G35+Granada!G35+Huelva!G35+Jaén!G35+Málaga!G35+Sevilla!G35)</f>
        <v>376595</v>
      </c>
      <c r="H35" s="52">
        <f>IF(OR(Almería!H35=0,Cádiz!H35=0,Córdoba!H35=0,Granada!H35=0,Huelva!H35=0,Jaén!H35=0,Málaga!H35=0,Sevilla!H35=0),"",Almería!H35+Cádiz!H35+Córdoba!H35+Granada!H35+Huelva!H35+Jaén!H35+Málaga!H35+Sevilla!H35)</f>
        <v>294156.01</v>
      </c>
      <c r="I35" s="83">
        <f>IF(OR(Almería!I35=0,Cádiz!I35=0,Córdoba!I35=0,Granada!I35=0,Huelva!I35=0,Jaén!I35=0,Málaga!I35=0,Sevilla!I35=0),"",Almería!I35+Cádiz!I35+Córdoba!I35+Granada!I35+Huelva!I35+Jaén!I35+Málaga!I35+Sevilla!I35)</f>
        <v>327552.0025</v>
      </c>
      <c r="J35" s="55">
        <f t="shared" si="15"/>
        <v>-4.638155028402366</v>
      </c>
      <c r="K35" s="56">
        <f t="shared" si="16"/>
        <v>-14.21746277980148</v>
      </c>
      <c r="L35" s="55">
        <f t="shared" si="17"/>
        <v>28.02560110874498</v>
      </c>
      <c r="M35" s="57">
        <f t="shared" si="18"/>
        <v>14.972583628152307</v>
      </c>
      <c r="N35" s="58">
        <f t="shared" si="19"/>
        <v>1638.6305983300192</v>
      </c>
      <c r="O35" s="59">
        <f t="shared" si="20"/>
        <v>1220.5592922850942</v>
      </c>
      <c r="P35" s="60">
        <f t="shared" si="21"/>
        <v>1222.603562132894</v>
      </c>
    </row>
    <row r="36" spans="1:16" ht="12.75">
      <c r="A36" s="61" t="s">
        <v>45</v>
      </c>
      <c r="B36" s="47">
        <v>7</v>
      </c>
      <c r="C36" s="48">
        <f>IF(OR(Almería!C36=0,Cádiz!C36=0,Córdoba!C36=0,Granada!C36=0,Huelva!C36=0,Jaén!C36=0,Málaga!C36=0,Sevilla!C36=0),"",Almería!C36+Cádiz!C36+Córdoba!C36+Granada!C36+Huelva!C36+Jaén!C36+Málaga!C36+Sevilla!C36)</f>
        <v>19.049999999999997</v>
      </c>
      <c r="D36" s="48">
        <f>IF(OR(Almería!D36=0,Cádiz!D36=0,Córdoba!D36=0,Granada!D36=0,Huelva!D36=0,Jaén!D36=0,Málaga!D36=0,Sevilla!D36=0),"",Almería!D36+Cádiz!D36+Córdoba!D36+Granada!D36+Huelva!D36+Jaén!D36+Málaga!D36+Sevilla!D36)</f>
        <v>13.049999999999999</v>
      </c>
      <c r="E36" s="68">
        <f>IF(OR(Almería!E36=0,Cádiz!E36=0,Córdoba!E36=0,Granada!E36=0,Huelva!E36=0,Jaén!E36=0,Málaga!E36=0,Sevilla!E36=0),"",Almería!E36+Cádiz!E36+Córdoba!E36+Granada!E36+Huelva!E36+Jaén!E36+Málaga!E36+Sevilla!E36)</f>
        <v>16.814999999999998</v>
      </c>
      <c r="F36" s="51">
        <v>7</v>
      </c>
      <c r="G36" s="52">
        <f>IF(OR(Almería!G36=0,Cádiz!G36=0,Córdoba!G36=0,Granada!G36=0,Huelva!G36=0,Jaén!G36=0,Málaga!G36=0,Sevilla!G36=0),"",Almería!G36+Cádiz!G36+Córdoba!G36+Granada!G36+Huelva!G36+Jaén!G36+Málaga!G36+Sevilla!G36)</f>
        <v>34.05</v>
      </c>
      <c r="H36" s="52">
        <f>IF(OR(Almería!H36=0,Cádiz!H36=0,Córdoba!H36=0,Granada!H36=0,Huelva!H36=0,Jaén!H36=0,Málaga!H36=0,Sevilla!H36=0),"",Almería!H36+Cádiz!H36+Córdoba!H36+Granada!H36+Huelva!H36+Jaén!H36+Málaga!H36+Sevilla!H36)</f>
        <v>30.050000000000008</v>
      </c>
      <c r="I36" s="83">
        <f>IF(OR(Almería!I36=0,Cádiz!I36=0,Córdoba!I36=0,Granada!I36=0,Huelva!I36=0,Jaén!I36=0,Málaga!I36=0,Sevilla!I36=0),"",Almería!I36+Cádiz!I36+Córdoba!I36+Granada!I36+Huelva!I36+Jaén!I36+Málaga!I36+Sevilla!I36)</f>
        <v>41.31500000000001</v>
      </c>
      <c r="J36" s="55">
        <f t="shared" si="15"/>
        <v>45.97701149425285</v>
      </c>
      <c r="K36" s="56">
        <f t="shared" si="16"/>
        <v>13.291703835860844</v>
      </c>
      <c r="L36" s="55">
        <f t="shared" si="17"/>
        <v>13.311148086522422</v>
      </c>
      <c r="M36" s="57">
        <f t="shared" si="18"/>
        <v>-17.584412441002087</v>
      </c>
      <c r="N36" s="58">
        <f t="shared" si="19"/>
        <v>1787.40157480315</v>
      </c>
      <c r="O36" s="59">
        <f t="shared" si="20"/>
        <v>2302.6819923371654</v>
      </c>
      <c r="P36" s="60">
        <f t="shared" si="21"/>
        <v>2457.032411537319</v>
      </c>
    </row>
    <row r="37" spans="1:16" ht="12.75">
      <c r="A37" s="61" t="s">
        <v>46</v>
      </c>
      <c r="B37" s="47"/>
      <c r="C37" s="48">
        <f>IF(OR(Almería!C37=0,Cádiz!C37=0,Córdoba!C37=0,Granada!C37=0,Huelva!C37=0,Jaén!C37=0,Málaga!C37=0,Sevilla!C37=0),"",Almería!C37+Cádiz!C37+Córdoba!C37+Granada!C37+Huelva!C37+Jaén!C37+Málaga!C37+Sevilla!C37)</f>
      </c>
      <c r="D37" s="48">
        <f>IF(OR(Almería!D37=0,Cádiz!D37=0,Córdoba!D37=0,Granada!D37=0,Huelva!D37=0,Jaén!D37=0,Málaga!D37=0,Sevilla!D37=0),"",Almería!D37+Cádiz!D37+Córdoba!D37+Granada!D37+Huelva!D37+Jaén!D37+Málaga!D37+Sevilla!D37)</f>
        <v>1155.01</v>
      </c>
      <c r="E37" s="68">
        <f>IF(OR(Almería!E37=0,Cádiz!E37=0,Córdoba!E37=0,Granada!E37=0,Huelva!E37=0,Jaén!E37=0,Málaga!E37=0,Sevilla!E37=0),"",Almería!E37+Cádiz!E37+Córdoba!E37+Granada!E37+Huelva!E37+Jaén!E37+Málaga!E37+Sevilla!E37)</f>
        <v>1179.2649999999999</v>
      </c>
      <c r="F37" s="51"/>
      <c r="G37" s="52">
        <f>IF(OR(Almería!G37=0,Cádiz!G37=0,Córdoba!G37=0,Granada!G37=0,Huelva!G37=0,Jaén!G37=0,Málaga!G37=0,Sevilla!G37=0),"",Almería!G37+Cádiz!G37+Córdoba!G37+Granada!G37+Huelva!G37+Jaén!G37+Málaga!G37+Sevilla!G37)</f>
      </c>
      <c r="H37" s="52">
        <f>IF(OR(Almería!H37=0,Cádiz!H37=0,Córdoba!H37=0,Granada!H37=0,Huelva!H37=0,Jaén!H37=0,Málaga!H37=0,Sevilla!H37=0),"",Almería!H37+Cádiz!H37+Córdoba!H37+Granada!H37+Huelva!H37+Jaén!H37+Málaga!H37+Sevilla!H37)</f>
        <v>1064.01</v>
      </c>
      <c r="I37" s="83">
        <f>IF(OR(Almería!I37=0,Cádiz!I37=0,Córdoba!I37=0,Granada!I37=0,Huelva!I37=0,Jaén!I37=0,Málaga!I37=0,Sevilla!I37=0),"",Almería!I37+Cádiz!I37+Córdoba!I37+Granada!I37+Huelva!I37+Jaén!I37+Málaga!I37+Sevilla!I37)</f>
        <v>985.515</v>
      </c>
      <c r="J37" s="55"/>
      <c r="K37" s="56"/>
      <c r="L37" s="55"/>
      <c r="M37" s="57"/>
      <c r="N37" s="58"/>
      <c r="O37" s="59">
        <f t="shared" si="20"/>
        <v>921.2128033523519</v>
      </c>
      <c r="P37" s="60">
        <f t="shared" si="21"/>
        <v>835.7027470500694</v>
      </c>
    </row>
    <row r="38" spans="1:16" ht="12.75">
      <c r="A38" s="61" t="s">
        <v>47</v>
      </c>
      <c r="B38" s="47">
        <v>7</v>
      </c>
      <c r="C38" s="48">
        <f>IF(OR(Almería!C38=0,Cádiz!C38=0,Córdoba!C38=0,Granada!C38=0,Huelva!C38=0,Jaén!C38=0,Málaga!C38=0,Sevilla!C38=0),"",Almería!C38+Cádiz!C38+Córdoba!C38+Granada!C38+Huelva!C38+Jaén!C38+Málaga!C38+Sevilla!C38)</f>
        <v>16135.01</v>
      </c>
      <c r="D38" s="48">
        <f>IF(OR(Almería!D38=0,Cádiz!D38=0,Córdoba!D38=0,Granada!D38=0,Huelva!D38=0,Jaén!D38=0,Málaga!D38=0,Sevilla!D38=0),"",Almería!D38+Cádiz!D38+Córdoba!D38+Granada!D38+Huelva!D38+Jaén!D38+Málaga!D38+Sevilla!D38)</f>
        <v>12245.01</v>
      </c>
      <c r="E38" s="68">
        <f>IF(OR(Almería!E38=0,Cádiz!E38=0,Córdoba!E38=0,Granada!E38=0,Huelva!E38=0,Jaén!E38=0,Málaga!E38=0,Sevilla!E38=0),"",Almería!E38+Cádiz!E38+Córdoba!E38+Granada!E38+Huelva!E38+Jaén!E38+Málaga!E38+Sevilla!E38)</f>
        <v>1572.7775</v>
      </c>
      <c r="F38" s="51">
        <v>7</v>
      </c>
      <c r="G38" s="52">
        <f>IF(OR(Almería!G38=0,Cádiz!G38=0,Córdoba!G38=0,Granada!G38=0,Huelva!G38=0,Jaén!G38=0,Málaga!G38=0,Sevilla!G38=0),"",Almería!G38+Cádiz!G38+Córdoba!G38+Granada!G38+Huelva!G38+Jaén!G38+Málaga!G38+Sevilla!G38)</f>
        <v>25209.010000000002</v>
      </c>
      <c r="H38" s="52">
        <f>IF(OR(Almería!H38=0,Cádiz!H38=0,Córdoba!H38=0,Granada!H38=0,Huelva!H38=0,Jaén!H38=0,Málaga!H38=0,Sevilla!H38=0),"",Almería!H38+Cádiz!H38+Córdoba!H38+Granada!H38+Huelva!H38+Jaén!H38+Málaga!H38+Sevilla!H38)</f>
        <v>22028.010000000002</v>
      </c>
      <c r="I38" s="83">
        <f>IF(OR(Almería!I38=0,Cádiz!I38=0,Córdoba!I38=0,Granada!I38=0,Huelva!I38=0,Jaén!I38=0,Málaga!I38=0,Sevilla!I38=0),"",Almería!I38+Cádiz!I38+Córdoba!I38+Granada!I38+Huelva!I38+Jaén!I38+Málaga!I38+Sevilla!I38)</f>
        <v>3021.5275</v>
      </c>
      <c r="J38" s="55">
        <f t="shared" si="15"/>
        <v>31.768042655743017</v>
      </c>
      <c r="K38" s="56">
        <f t="shared" si="16"/>
        <v>925.8927279923575</v>
      </c>
      <c r="L38" s="55">
        <f t="shared" si="17"/>
        <v>14.440705265704892</v>
      </c>
      <c r="M38" s="57">
        <f t="shared" si="18"/>
        <v>734.3134391462596</v>
      </c>
      <c r="N38" s="58">
        <f t="shared" si="19"/>
        <v>1562.3795708834393</v>
      </c>
      <c r="O38" s="59">
        <f t="shared" si="20"/>
        <v>1798.9376897201394</v>
      </c>
      <c r="P38" s="60">
        <f t="shared" si="21"/>
        <v>1921.1411022856064</v>
      </c>
    </row>
    <row r="39" spans="1:16" ht="12.75">
      <c r="A39" s="61" t="s">
        <v>48</v>
      </c>
      <c r="B39" s="47">
        <v>5</v>
      </c>
      <c r="C39" s="48">
        <f>IF(OR(Almería!C39=0,Cádiz!C39=0,Córdoba!C39=0,Granada!C39=0,Huelva!C39=0,Jaén!C39=0,Málaga!C39=0,Sevilla!C39=0),"",Almería!C39+Cádiz!C39+Córdoba!C39+Granada!C39+Huelva!C39+Jaén!C39+Málaga!C39+Sevilla!C39)</f>
        <v>121.06000000000002</v>
      </c>
      <c r="D39" s="48">
        <f>IF(OR(Almería!D39=0,Cádiz!D39=0,Córdoba!D39=0,Granada!D39=0,Huelva!D39=0,Jaén!D39=0,Málaga!D39=0,Sevilla!D39=0),"",Almería!D39+Cádiz!D39+Córdoba!D39+Granada!D39+Huelva!D39+Jaén!D39+Málaga!D39+Sevilla!D39)</f>
        <v>134.05999999999997</v>
      </c>
      <c r="E39" s="68">
        <f>IF(OR(Almería!E39=0,Cádiz!E39=0,Córdoba!E39=0,Granada!E39=0,Huelva!E39=0,Jaén!E39=0,Málaga!E39=0,Sevilla!E39=0),"",Almería!E39+Cádiz!E39+Córdoba!E39+Granada!E39+Huelva!E39+Jaén!E39+Málaga!E39+Sevilla!E39)</f>
        <v>342.55749999999995</v>
      </c>
      <c r="F39" s="51"/>
      <c r="G39" s="52">
        <f>IF(OR(Almería!G39=0,Cádiz!G39=0,Córdoba!G39=0,Granada!G39=0,Huelva!G39=0,Jaén!G39=0,Málaga!G39=0,Sevilla!G39=0),"",Almería!G39+Cádiz!G39+Córdoba!G39+Granada!G39+Huelva!G39+Jaén!G39+Málaga!G39+Sevilla!G39)</f>
      </c>
      <c r="H39" s="52">
        <f>IF(OR(Almería!H39=0,Cádiz!H39=0,Córdoba!H39=0,Granada!H39=0,Huelva!H39=0,Jaén!H39=0,Málaga!H39=0,Sevilla!H39=0),"",Almería!H39+Cádiz!H39+Córdoba!H39+Granada!H39+Huelva!H39+Jaén!H39+Málaga!H39+Sevilla!H39)</f>
        <v>523.06</v>
      </c>
      <c r="I39" s="83">
        <f>IF(OR(Almería!I39=0,Cádiz!I39=0,Córdoba!I39=0,Granada!I39=0,Huelva!I39=0,Jaén!I39=0,Málaga!I39=0,Sevilla!I39=0),"",Almería!I39+Cádiz!I39+Córdoba!I39+Granada!I39+Huelva!I39+Jaén!I39+Málaga!I39+Sevilla!I39)</f>
        <v>1212.81</v>
      </c>
      <c r="J39" s="55">
        <f t="shared" si="15"/>
        <v>-9.69715052961358</v>
      </c>
      <c r="K39" s="56">
        <f t="shared" si="16"/>
        <v>-64.65994760003794</v>
      </c>
      <c r="L39" s="55"/>
      <c r="M39" s="57"/>
      <c r="N39" s="58"/>
      <c r="O39" s="59">
        <f t="shared" si="20"/>
        <v>3901.685812322841</v>
      </c>
      <c r="P39" s="60">
        <f t="shared" si="21"/>
        <v>3540.45671164695</v>
      </c>
    </row>
    <row r="40" spans="1:16" s="16" customFormat="1" ht="15">
      <c r="A40" s="70" t="s">
        <v>49</v>
      </c>
      <c r="B40" s="71"/>
      <c r="C40" s="72"/>
      <c r="D40" s="72"/>
      <c r="E40" s="73"/>
      <c r="F40" s="74"/>
      <c r="G40" s="75"/>
      <c r="H40" s="75"/>
      <c r="I40" s="76">
        <f>IF(OR(Almería!I40=0,Cádiz!I40=0,Córdoba!I40=0,Granada!I40=0,Huelva!I40=0,Jaén!I40=0,Málaga!I40=0,Sevilla!I40=0),"",Almería!I40+Cádiz!I40+Córdoba!I40+Granada!I40+Huelva!I40+Jaén!I40+Málaga!I40+Sevilla!I40)</f>
      </c>
      <c r="J40" s="77"/>
      <c r="K40" s="78"/>
      <c r="L40" s="77"/>
      <c r="M40" s="79"/>
      <c r="N40" s="80"/>
      <c r="O40" s="81"/>
      <c r="P40" s="82"/>
    </row>
    <row r="41" spans="1:16" ht="12.75">
      <c r="A41" s="61" t="s">
        <v>50</v>
      </c>
      <c r="B41" s="47">
        <v>5</v>
      </c>
      <c r="C41" s="48">
        <f>IF(OR(Almería!C41=0,Cádiz!C41=0,Córdoba!C41=0,Granada!C41=0,Huelva!C41=0,Jaén!C41=0,Málaga!C41=0,Sevilla!C41=0),"",Almería!C41+Cádiz!C41+Córdoba!C41+Granada!C41+Huelva!C41+Jaén!C41+Málaga!C41+Sevilla!C41)</f>
        <v>1667</v>
      </c>
      <c r="D41" s="48">
        <f>IF(OR(Almería!D41=0,Cádiz!D41=0,Córdoba!D41=0,Granada!D41=0,Huelva!D41=0,Jaén!D41=0,Málaga!D41=0,Sevilla!D41=0),"",Almería!D41+Cádiz!D41+Córdoba!D41+Granada!D41+Huelva!D41+Jaén!D41+Málaga!D41+Sevilla!D41)</f>
        <v>1502</v>
      </c>
      <c r="E41" s="68">
        <f>IF(OR(Almería!E41=0,Cádiz!E41=0,Córdoba!E41=0,Granada!E41=0,Huelva!E41=0,Jaén!E41=0,Málaga!E41=0,Sevilla!E41=0),"",Almería!E41+Cádiz!E41+Córdoba!E41+Granada!E41+Huelva!E41+Jaén!E41+Málaga!E41+Sevilla!E41)</f>
        <v>1212.5025</v>
      </c>
      <c r="F41" s="51">
        <v>7</v>
      </c>
      <c r="G41" s="52">
        <f>IF(OR(Almería!G41=0,Cádiz!G41=0,Córdoba!G41=0,Granada!G41=0,Huelva!G41=0,Jaén!G41=0,Málaga!G41=0,Sevilla!G41=0),"",Almería!G41+Cádiz!G41+Córdoba!G41+Granada!G41+Huelva!G41+Jaén!G41+Málaga!G41+Sevilla!G41)</f>
        <v>67615</v>
      </c>
      <c r="H41" s="52">
        <f>IF(OR(Almería!H41=0,Cádiz!H41=0,Córdoba!H41=0,Granada!H41=0,Huelva!H41=0,Jaén!H41=0,Málaga!H41=0,Sevilla!H41=0),"",Almería!H41+Cádiz!H41+Córdoba!H41+Granada!H41+Huelva!H41+Jaén!H41+Málaga!H41+Sevilla!H41)</f>
        <v>66605.26000000001</v>
      </c>
      <c r="I41" s="83">
        <f>IF(OR(Almería!I41=0,Cádiz!I41=0,Córdoba!I41=0,Granada!I41=0,Huelva!I41=0,Jaén!I41=0,Málaga!I41=0,Sevilla!I41=0),"",Almería!I41+Cádiz!I41+Córdoba!I41+Granada!I41+Huelva!I41+Jaén!I41+Málaga!I41+Sevilla!I41)</f>
        <v>53115.7525</v>
      </c>
      <c r="J41" s="55">
        <f>IF(OR(D41=0,C41=0),"",C41/D41*100-100)</f>
        <v>10.985352862849538</v>
      </c>
      <c r="K41" s="56">
        <f>IF(OR(E41=0,C41=0),"",C41/E41*100-100)</f>
        <v>37.48425260978843</v>
      </c>
      <c r="L41" s="55">
        <f aca="true" t="shared" si="22" ref="L41:L88">IF(OR(H41=0,G41=0),"",G41/H41*100-100)</f>
        <v>1.516006393489036</v>
      </c>
      <c r="M41" s="57">
        <f aca="true" t="shared" si="23" ref="M41:M88">IF(OR(I41=0,G41=0),"",G41/I41*100-100)</f>
        <v>27.29745286014726</v>
      </c>
      <c r="N41" s="58">
        <f aca="true" t="shared" si="24" ref="N41:P43">(G41*1000)/C41</f>
        <v>40560.887822435514</v>
      </c>
      <c r="O41" s="59">
        <f t="shared" si="24"/>
        <v>44344.38082556592</v>
      </c>
      <c r="P41" s="60">
        <f t="shared" si="24"/>
        <v>43806.71586244152</v>
      </c>
    </row>
    <row r="42" spans="1:16" ht="12.75">
      <c r="A42" s="61" t="s">
        <v>51</v>
      </c>
      <c r="B42" s="47">
        <v>3</v>
      </c>
      <c r="C42" s="48">
        <f>IF(OR(Almería!C42=0,Cádiz!C42=0,Córdoba!C42=0,Granada!C42=0,Huelva!C42=0,Jaén!C42=0,Málaga!C42=0,Sevilla!C42=0),"",Almería!C42+Cádiz!C42+Córdoba!C42+Granada!C42+Huelva!C42+Jaén!C42+Málaga!C42+Sevilla!C42)</f>
        <v>11130</v>
      </c>
      <c r="D42" s="48">
        <f>IF(OR(Almería!D42=0,Cádiz!D42=0,Córdoba!D42=0,Granada!D42=0,Huelva!D42=0,Jaén!D42=0,Málaga!D42=0,Sevilla!D42=0),"",Almería!D42+Cádiz!D42+Córdoba!D42+Granada!D42+Huelva!D42+Jaén!D42+Málaga!D42+Sevilla!D42)</f>
        <v>11234</v>
      </c>
      <c r="E42" s="68">
        <f>IF(OR(Almería!E42=0,Cádiz!E42=0,Córdoba!E42=0,Granada!E42=0,Huelva!E42=0,Jaén!E42=0,Málaga!E42=0,Sevilla!E42=0),"",Almería!E42+Cádiz!E42+Córdoba!E42+Granada!E42+Huelva!E42+Jaén!E42+Málaga!E42+Sevilla!E42)</f>
        <v>8739.5</v>
      </c>
      <c r="F42" s="51">
        <v>5</v>
      </c>
      <c r="G42" s="52">
        <f>IF(OR(Almería!G42=0,Cádiz!G42=0,Córdoba!G42=0,Granada!G42=0,Huelva!G42=0,Jaén!G42=0,Málaga!G42=0,Sevilla!G42=0),"",Almería!G42+Cádiz!G42+Córdoba!G42+Granada!G42+Huelva!G42+Jaén!G42+Málaga!G42+Sevilla!G42)</f>
        <v>481951</v>
      </c>
      <c r="H42" s="52">
        <f>IF(OR(Almería!H42=0,Cádiz!H42=0,Córdoba!H42=0,Granada!H42=0,Huelva!H42=0,Jaén!H42=0,Málaga!H42=0,Sevilla!H42=0),"",Almería!H42+Cádiz!H42+Córdoba!H42+Granada!H42+Huelva!H42+Jaén!H42+Málaga!H42+Sevilla!H42)</f>
        <v>419806</v>
      </c>
      <c r="I42" s="83">
        <f>IF(OR(Almería!I42=0,Cádiz!I42=0,Córdoba!I42=0,Granada!I42=0,Huelva!I42=0,Jaén!I42=0,Málaga!I42=0,Sevilla!I42=0),"",Almería!I42+Cádiz!I42+Córdoba!I42+Granada!I42+Huelva!I42+Jaén!I42+Málaga!I42+Sevilla!I42)</f>
        <v>525462.25</v>
      </c>
      <c r="J42" s="55">
        <f>IF(OR(D42=0,C42=0),"",C42/D42*100-100)</f>
        <v>-0.9257610824283518</v>
      </c>
      <c r="K42" s="56">
        <f>IF(OR(E42=0,C42=0),"",C42/E42*100-100)</f>
        <v>27.352823388065687</v>
      </c>
      <c r="L42" s="55">
        <f t="shared" si="22"/>
        <v>14.803266270610706</v>
      </c>
      <c r="M42" s="57">
        <f t="shared" si="23"/>
        <v>-8.280566301385122</v>
      </c>
      <c r="N42" s="58">
        <f t="shared" si="24"/>
        <v>43301.97663971249</v>
      </c>
      <c r="O42" s="59">
        <f t="shared" si="24"/>
        <v>37369.236247106994</v>
      </c>
      <c r="P42" s="60">
        <f t="shared" si="24"/>
        <v>60124.97854568339</v>
      </c>
    </row>
    <row r="43" spans="1:16" ht="12.75">
      <c r="A43" s="61" t="s">
        <v>52</v>
      </c>
      <c r="B43" s="47">
        <v>2</v>
      </c>
      <c r="C43" s="48">
        <f>IF(OR(Almería!C43=0,Cádiz!C43=0,Córdoba!C43=0,Granada!C43=0,Huelva!C43=0,Jaén!C43=0,Málaga!C43=0,Sevilla!C43=0),"",Almería!C43+Cádiz!C43+Córdoba!C43+Granada!C43+Huelva!C43+Jaén!C43+Málaga!C43+Sevilla!C43)</f>
        <v>4193</v>
      </c>
      <c r="D43" s="48">
        <f>IF(OR(Almería!D43=0,Cádiz!D43=0,Córdoba!D43=0,Granada!D43=0,Huelva!D43=0,Jaén!D43=0,Málaga!D43=0,Sevilla!D43=0),"",Almería!D43+Cádiz!D43+Córdoba!D43+Granada!D43+Huelva!D43+Jaén!D43+Málaga!D43+Sevilla!D43)</f>
        <v>4205</v>
      </c>
      <c r="E43" s="68">
        <f>IF(OR(Almería!E43=0,Cádiz!E43=0,Córdoba!E43=0,Granada!E43=0,Huelva!E43=0,Jaén!E43=0,Málaga!E43=0,Sevilla!E43=0),"",Almería!E43+Cádiz!E43+Córdoba!E43+Granada!E43+Huelva!E43+Jaén!E43+Málaga!E43+Sevilla!E43)</f>
        <v>4199.7525000000005</v>
      </c>
      <c r="F43" s="51">
        <v>5</v>
      </c>
      <c r="G43" s="52">
        <f>IF(OR(Almería!G43=0,Cádiz!G43=0,Córdoba!G43=0,Granada!G43=0,Huelva!G43=0,Jaén!G43=0,Málaga!G43=0,Sevilla!G43=0),"",Almería!G43+Cádiz!G43+Córdoba!G43+Granada!G43+Huelva!G43+Jaén!G43+Málaga!G43+Sevilla!G43)</f>
        <v>28445</v>
      </c>
      <c r="H43" s="52">
        <f>IF(OR(Almería!H43=0,Cádiz!H43=0,Córdoba!H43=0,Granada!H43=0,Huelva!H43=0,Jaén!H43=0,Málaga!H43=0,Sevilla!H43=0),"",Almería!H43+Cádiz!H43+Córdoba!H43+Granada!H43+Huelva!H43+Jaén!H43+Málaga!H43+Sevilla!H43)</f>
        <v>27690</v>
      </c>
      <c r="I43" s="83">
        <f>IF(OR(Almería!I43=0,Cádiz!I43=0,Córdoba!I43=0,Granada!I43=0,Huelva!I43=0,Jaén!I43=0,Málaga!I43=0,Sevilla!I43=0),"",Almería!I43+Cádiz!I43+Córdoba!I43+Granada!I43+Huelva!I43+Jaén!I43+Málaga!I43+Sevilla!I43)</f>
        <v>40050.2525</v>
      </c>
      <c r="J43" s="55">
        <f>IF(OR(D43=0,C43=0),"",C43/D43*100-100)</f>
        <v>-0.28537455410226187</v>
      </c>
      <c r="K43" s="56">
        <f>IF(OR(E43=0,C43=0),"",C43/E43*100-100)</f>
        <v>-0.1607832842530712</v>
      </c>
      <c r="L43" s="55">
        <f t="shared" si="22"/>
        <v>2.7266161068977937</v>
      </c>
      <c r="M43" s="57">
        <f t="shared" si="23"/>
        <v>-28.976727425126725</v>
      </c>
      <c r="N43" s="58">
        <f t="shared" si="24"/>
        <v>6783.925590269497</v>
      </c>
      <c r="O43" s="59">
        <f t="shared" si="24"/>
        <v>6585.017835909632</v>
      </c>
      <c r="P43" s="60">
        <f t="shared" si="24"/>
        <v>9536.3363674407</v>
      </c>
    </row>
    <row r="44" spans="1:16" s="85" customFormat="1" ht="15">
      <c r="A44" s="70" t="s">
        <v>53</v>
      </c>
      <c r="B44" s="71"/>
      <c r="C44" s="72"/>
      <c r="D44" s="72"/>
      <c r="E44" s="73"/>
      <c r="F44" s="74"/>
      <c r="G44" s="75"/>
      <c r="H44" s="75"/>
      <c r="I44" s="76">
        <f>IF(OR(Almería!I44=0,Cádiz!I44=0,Córdoba!I44=0,Granada!I44=0,Huelva!I44=0,Jaén!I44=0,Málaga!I44=0,Sevilla!I44=0),"",Almería!I44+Cádiz!I44+Córdoba!I44+Granada!I44+Huelva!I44+Jaén!I44+Málaga!I44+Sevilla!I44)</f>
      </c>
      <c r="J44" s="77"/>
      <c r="K44" s="78"/>
      <c r="L44" s="77">
        <f t="shared" si="22"/>
      </c>
      <c r="M44" s="79">
        <f t="shared" si="23"/>
      </c>
      <c r="N44" s="80"/>
      <c r="O44" s="81"/>
      <c r="P44" s="82"/>
    </row>
    <row r="45" spans="1:16" ht="12.75">
      <c r="A45" s="61" t="s">
        <v>54</v>
      </c>
      <c r="B45" s="47"/>
      <c r="C45" s="48">
        <f>IF(OR(Almería!C45=0,Cádiz!C45=0,Córdoba!C45=0,Granada!C45=0,Huelva!C45=0,Jaén!C45=0,Málaga!C45=0,Sevilla!C45=0),"",Almería!C45+Cádiz!C45+Córdoba!C45+Granada!C45+Huelva!C45+Jaén!C45+Málaga!C45+Sevilla!C45)</f>
      </c>
      <c r="D45" s="48">
        <f>IF(OR(Almería!D45=0,Cádiz!D45=0,Córdoba!D45=0,Granada!D45=0,Huelva!D45=0,Jaén!D45=0,Málaga!D45=0,Sevilla!D45=0),"",Almería!D45+Cádiz!D45+Córdoba!D45+Granada!D45+Huelva!D45+Jaén!D45+Málaga!D45+Sevilla!D45)</f>
        <v>811.01</v>
      </c>
      <c r="E45" s="68">
        <f>IF(OR(Almería!E45=0,Cádiz!E45=0,Córdoba!E45=0,Granada!E45=0,Huelva!E45=0,Jaén!E45=0,Málaga!E45=0,Sevilla!E45=0),"",Almería!E45+Cádiz!E45+Córdoba!E45+Granada!E45+Huelva!E45+Jaén!E45+Málaga!E45+Sevilla!E45)</f>
        <v>804.755</v>
      </c>
      <c r="F45" s="51"/>
      <c r="G45" s="52">
        <f>IF(OR(Almería!G45=0,Cádiz!G45=0,Córdoba!G45=0,Granada!G45=0,Huelva!G45=0,Jaén!G45=0,Málaga!G45=0,Sevilla!G45=0),"",Almería!G45+Cádiz!G45+Córdoba!G45+Granada!G45+Huelva!G45+Jaén!G45+Málaga!G45+Sevilla!G45)</f>
      </c>
      <c r="H45" s="52">
        <f>IF(OR(Almería!H45=0,Cádiz!H45=0,Córdoba!H45=0,Granada!H45=0,Huelva!H45=0,Jaén!H45=0,Málaga!H45=0,Sevilla!H45=0),"",Almería!H45+Cádiz!H45+Córdoba!H45+Granada!H45+Huelva!H45+Jaén!H45+Málaga!H45+Sevilla!H45)</f>
        <v>24334.01</v>
      </c>
      <c r="I45" s="83">
        <f>IF(OR(Almería!I45=0,Cádiz!I45=0,Córdoba!I45=0,Granada!I45=0,Huelva!I45=0,Jaén!I45=0,Málaga!I45=0,Sevilla!I45=0),"",Almería!I45+Cádiz!I45+Córdoba!I45+Granada!I45+Huelva!I45+Jaén!I45+Málaga!I45+Sevilla!I45)</f>
        <v>24288.254999999997</v>
      </c>
      <c r="J45" s="55"/>
      <c r="K45" s="56"/>
      <c r="L45" s="55"/>
      <c r="M45" s="57"/>
      <c r="N45" s="58"/>
      <c r="O45" s="59">
        <f aca="true" t="shared" si="25" ref="O45:O88">(H45*1000)/D45</f>
        <v>30004.574542853974</v>
      </c>
      <c r="P45" s="60">
        <f aca="true" t="shared" si="26" ref="P45:P88">(I45*1000)/E45</f>
        <v>30180.93084230604</v>
      </c>
    </row>
    <row r="46" spans="1:16" ht="12.75">
      <c r="A46" s="61" t="s">
        <v>55</v>
      </c>
      <c r="B46" s="47">
        <v>7</v>
      </c>
      <c r="C46" s="48">
        <f>IF(OR(Almería!C46=0,Cádiz!C46=0,Córdoba!C46=0,Granada!C46=0,Huelva!C46=0,Jaén!C46=0,Málaga!C46=0,Sevilla!C46=0),"",Almería!C46+Cádiz!C46+Córdoba!C46+Granada!C46+Huelva!C46+Jaén!C46+Málaga!C46+Sevilla!C46)</f>
        <v>2315.040000000001</v>
      </c>
      <c r="D46" s="48">
        <f>IF(OR(Almería!D46=0,Cádiz!D46=0,Córdoba!D46=0,Granada!D46=0,Huelva!D46=0,Jaén!D46=0,Málaga!D46=0,Sevilla!D46=0),"",Almería!D46+Cádiz!D46+Córdoba!D46+Granada!D46+Huelva!D46+Jaén!D46+Málaga!D46+Sevilla!D46)</f>
        <v>2333.0300000000007</v>
      </c>
      <c r="E46" s="68">
        <f>IF(OR(Almería!E46=0,Cádiz!E46=0,Córdoba!E46=0,Granada!E46=0,Huelva!E46=0,Jaén!E46=0,Málaga!E46=0,Sevilla!E46=0),"",Almería!E46+Cádiz!E46+Córdoba!E46+Granada!E46+Huelva!E46+Jaén!E46+Málaga!E46+Sevilla!E46)</f>
        <v>1821.78</v>
      </c>
      <c r="F46" s="51"/>
      <c r="G46" s="52">
        <f>IF(OR(Almería!G46=0,Cádiz!G46=0,Córdoba!G46=0,Granada!G46=0,Huelva!G46=0,Jaén!G46=0,Málaga!G46=0,Sevilla!G46=0),"",Almería!G46+Cádiz!G46+Córdoba!G46+Granada!G46+Huelva!G46+Jaén!G46+Málaga!G46+Sevilla!G46)</f>
      </c>
      <c r="H46" s="52">
        <f>IF(OR(Almería!H46=0,Cádiz!H46=0,Córdoba!H46=0,Granada!H46=0,Huelva!H46=0,Jaén!H46=0,Málaga!H46=0,Sevilla!H46=0),"",Almería!H46+Cádiz!H46+Córdoba!H46+Granada!H46+Huelva!H46+Jaén!H46+Málaga!H46+Sevilla!H46)</f>
        <v>57963.03</v>
      </c>
      <c r="I46" s="83">
        <f>IF(OR(Almería!I46=0,Cádiz!I46=0,Córdoba!I46=0,Granada!I46=0,Huelva!I46=0,Jaén!I46=0,Málaga!I46=0,Sevilla!I46=0),"",Almería!I46+Cádiz!I46+Córdoba!I46+Granada!I46+Huelva!I46+Jaén!I46+Málaga!I46+Sevilla!I46)</f>
        <v>44760.53</v>
      </c>
      <c r="J46" s="55">
        <f aca="true" t="shared" si="27" ref="J45:J88">IF(OR(D46=0,C46=0),"",C46/D46*100-100)</f>
        <v>-0.771100243031583</v>
      </c>
      <c r="K46" s="56">
        <f aca="true" t="shared" si="28" ref="K45:K88">IF(OR(E46=0,C46=0),"",C46/E46*100-100)</f>
        <v>27.07571715574882</v>
      </c>
      <c r="L46" s="55"/>
      <c r="M46" s="57"/>
      <c r="N46" s="58"/>
      <c r="O46" s="59">
        <f t="shared" si="25"/>
        <v>24844.52836011538</v>
      </c>
      <c r="P46" s="60">
        <f t="shared" si="26"/>
        <v>24569.66812677711</v>
      </c>
    </row>
    <row r="47" spans="1:16" ht="12.75">
      <c r="A47" s="61" t="s">
        <v>56</v>
      </c>
      <c r="B47" s="47">
        <v>7</v>
      </c>
      <c r="C47" s="48">
        <f>IF(OR(Almería!C47=0,Cádiz!C47=0,Córdoba!C47=0,Granada!C47=0,Huelva!C47=0,Jaén!C47=0,Málaga!C47=0,Sevilla!C47=0),"",Almería!C47+Cádiz!C47+Córdoba!C47+Granada!C47+Huelva!C47+Jaén!C47+Málaga!C47+Sevilla!C47)</f>
        <v>9221</v>
      </c>
      <c r="D47" s="48">
        <f>IF(OR(Almería!D47=0,Cádiz!D47=0,Córdoba!D47=0,Granada!D47=0,Huelva!D47=0,Jaén!D47=0,Málaga!D47=0,Sevilla!D47=0),"",Almería!D47+Cádiz!D47+Córdoba!D47+Granada!D47+Huelva!D47+Jaén!D47+Málaga!D47+Sevilla!D47)</f>
        <v>9061</v>
      </c>
      <c r="E47" s="68">
        <f>IF(OR(Almería!E47=0,Cádiz!E47=0,Córdoba!E47=0,Granada!E47=0,Huelva!E47=0,Jaén!E47=0,Málaga!E47=0,Sevilla!E47=0),"",Almería!E47+Cádiz!E47+Córdoba!E47+Granada!E47+Huelva!E47+Jaén!E47+Málaga!E47+Sevilla!E47)</f>
        <v>7795.255</v>
      </c>
      <c r="F47" s="51">
        <v>7</v>
      </c>
      <c r="G47" s="52">
        <f>IF(OR(Almería!G47=0,Cádiz!G47=0,Córdoba!G47=0,Granada!G47=0,Huelva!G47=0,Jaén!G47=0,Málaga!G47=0,Sevilla!G47=0),"",Almería!G47+Cádiz!G47+Córdoba!G47+Granada!G47+Huelva!G47+Jaén!G47+Málaga!G47+Sevilla!G47)</f>
        <v>46931</v>
      </c>
      <c r="H47" s="52">
        <f>IF(OR(Almería!H47=0,Cádiz!H47=0,Córdoba!H47=0,Granada!H47=0,Huelva!H47=0,Jaén!H47=0,Málaga!H47=0,Sevilla!H47=0),"",Almería!H47+Cádiz!H47+Córdoba!H47+Granada!H47+Huelva!H47+Jaén!H47+Málaga!H47+Sevilla!H47)</f>
        <v>42959</v>
      </c>
      <c r="I47" s="83">
        <f>IF(OR(Almería!I47=0,Cádiz!I47=0,Córdoba!I47=0,Granada!I47=0,Huelva!I47=0,Jaén!I47=0,Málaga!I47=0,Sevilla!I47=0),"",Almería!I47+Cádiz!I47+Córdoba!I47+Granada!I47+Huelva!I47+Jaén!I47+Málaga!I47+Sevilla!I47)</f>
        <v>39364.005</v>
      </c>
      <c r="J47" s="55">
        <f t="shared" si="27"/>
        <v>1.7658095132987484</v>
      </c>
      <c r="K47" s="56">
        <f t="shared" si="28"/>
        <v>18.28990841223282</v>
      </c>
      <c r="L47" s="55">
        <f t="shared" si="22"/>
        <v>9.246025279918072</v>
      </c>
      <c r="M47" s="57">
        <f t="shared" si="23"/>
        <v>19.223132910383484</v>
      </c>
      <c r="N47" s="58">
        <f aca="true" t="shared" si="29" ref="N45:N88">(G47*1000)/C47</f>
        <v>5089.578136861512</v>
      </c>
      <c r="O47" s="59">
        <f t="shared" si="25"/>
        <v>4741.088180112571</v>
      </c>
      <c r="P47" s="60">
        <f t="shared" si="26"/>
        <v>5049.739232392013</v>
      </c>
    </row>
    <row r="48" spans="1:16" ht="12.75">
      <c r="A48" s="61" t="s">
        <v>57</v>
      </c>
      <c r="B48" s="47">
        <v>7</v>
      </c>
      <c r="C48" s="48">
        <f>IF(OR(Almería!C48=0,Cádiz!C48=0,Córdoba!C48=0,Granada!C48=0,Huelva!C48=0,Jaén!C48=0,Málaga!C48=0,Sevilla!C48=0),"",Almería!C48+Cádiz!C48+Córdoba!C48+Granada!C48+Huelva!C48+Jaén!C48+Málaga!C48+Sevilla!C48)</f>
      </c>
      <c r="D48" s="48">
        <f>IF(OR(Almería!D48=0,Cádiz!D48=0,Córdoba!D48=0,Granada!D48=0,Huelva!D48=0,Jaén!D48=0,Málaga!D48=0,Sevilla!D48=0),"",Almería!D48+Cádiz!D48+Córdoba!D48+Granada!D48+Huelva!D48+Jaén!D48+Málaga!D48+Sevilla!D48)</f>
        <v>170.01999999999998</v>
      </c>
      <c r="E48" s="68">
        <f>IF(OR(Almería!E48=0,Cádiz!E48=0,Córdoba!E48=0,Granada!E48=0,Huelva!E48=0,Jaén!E48=0,Málaga!E48=0,Sevilla!E48=0),"",Almería!E48+Cádiz!E48+Córdoba!E48+Granada!E48+Huelva!E48+Jaén!E48+Málaga!E48+Sevilla!E48)</f>
        <v>166.01</v>
      </c>
      <c r="F48" s="51"/>
      <c r="G48" s="52">
        <f>IF(OR(Almería!G48=0,Cádiz!G48=0,Córdoba!G48=0,Granada!G48=0,Huelva!G48=0,Jaén!G48=0,Málaga!G48=0,Sevilla!G48=0),"",Almería!G48+Cádiz!G48+Córdoba!G48+Granada!G48+Huelva!G48+Jaén!G48+Málaga!G48+Sevilla!G48)</f>
      </c>
      <c r="H48" s="52">
        <f>IF(OR(Almería!H48=0,Cádiz!H48=0,Córdoba!H48=0,Granada!H48=0,Huelva!H48=0,Jaén!H48=0,Málaga!H48=0,Sevilla!H48=0),"",Almería!H48+Cádiz!H48+Córdoba!H48+Granada!H48+Huelva!H48+Jaén!H48+Málaga!H48+Sevilla!H48)</f>
        <v>5606.02</v>
      </c>
      <c r="I48" s="83">
        <f>IF(OR(Almería!I48=0,Cádiz!I48=0,Córdoba!I48=0,Granada!I48=0,Huelva!I48=0,Jaén!I48=0,Málaga!I48=0,Sevilla!I48=0),"",Almería!I48+Cádiz!I48+Córdoba!I48+Granada!I48+Huelva!I48+Jaén!I48+Málaga!I48+Sevilla!I48)</f>
        <v>4807.76</v>
      </c>
      <c r="J48" s="55"/>
      <c r="K48" s="56"/>
      <c r="L48" s="55"/>
      <c r="M48" s="57"/>
      <c r="N48" s="58"/>
      <c r="O48" s="59">
        <f t="shared" si="25"/>
        <v>32972.70909304788</v>
      </c>
      <c r="P48" s="60">
        <f t="shared" si="26"/>
        <v>28960.66502017951</v>
      </c>
    </row>
    <row r="49" spans="1:16" ht="12.75">
      <c r="A49" s="64" t="s">
        <v>58</v>
      </c>
      <c r="B49" s="47">
        <v>5</v>
      </c>
      <c r="C49" s="48">
        <f>IF(OR(Almería!C49=0,Cádiz!C49=0,Córdoba!C49=0,Granada!C49=0,Huelva!C49=0,Jaén!C49=0,Málaga!C49=0,Sevilla!C49=0),"",Almería!C49+Cádiz!C49+Córdoba!C49+Granada!C49+Huelva!C49+Jaén!C49+Málaga!C49+Sevilla!C49)</f>
        <v>12042</v>
      </c>
      <c r="D49" s="48">
        <f>IF(OR(Almería!D49=0,Cádiz!D49=0,Córdoba!D49=0,Granada!D49=0,Huelva!D49=0,Jaén!D49=0,Málaga!D49=0,Sevilla!D49=0),"",Almería!D49+Cádiz!D49+Córdoba!D49+Granada!D49+Huelva!D49+Jaén!D49+Málaga!D49+Sevilla!D49)</f>
        <v>12047</v>
      </c>
      <c r="E49" s="68">
        <f>IF(OR(Almería!E49=0,Cádiz!E49=0,Córdoba!E49=0,Granada!E49=0,Huelva!E49=0,Jaén!E49=0,Málaga!E49=0,Sevilla!E49=0),"",Almería!E49+Cádiz!E49+Córdoba!E49+Granada!E49+Huelva!E49+Jaén!E49+Málaga!E49+Sevilla!E49)</f>
        <v>11505.25</v>
      </c>
      <c r="F49" s="51">
        <v>5</v>
      </c>
      <c r="G49" s="52">
        <f>IF(OR(Almería!G49=0,Cádiz!G49=0,Córdoba!G49=0,Granada!G49=0,Huelva!G49=0,Jaén!G49=0,Málaga!G49=0,Sevilla!G49=0),"",Almería!G49+Cádiz!G49+Córdoba!G49+Granada!G49+Huelva!G49+Jaén!G49+Málaga!G49+Sevilla!G49)</f>
        <v>293647</v>
      </c>
      <c r="H49" s="52">
        <f>IF(OR(Almería!H49=0,Cádiz!H49=0,Córdoba!H49=0,Granada!H49=0,Huelva!H49=0,Jaén!H49=0,Málaga!H49=0,Sevilla!H49=0),"",Almería!H49+Cádiz!H49+Córdoba!H49+Granada!H49+Huelva!H49+Jaén!H49+Málaga!H49+Sevilla!H49)</f>
        <v>295988</v>
      </c>
      <c r="I49" s="83">
        <f>IF(OR(Almería!I49=0,Cádiz!I49=0,Córdoba!I49=0,Granada!I49=0,Huelva!I49=0,Jaén!I49=0,Málaga!I49=0,Sevilla!I49=0),"",Almería!I49+Cádiz!I49+Córdoba!I49+Granada!I49+Huelva!I49+Jaén!I49+Málaga!I49+Sevilla!I49)</f>
        <v>294251</v>
      </c>
      <c r="J49" s="55">
        <f t="shared" si="27"/>
        <v>-0.04150410890679268</v>
      </c>
      <c r="K49" s="56">
        <f t="shared" si="28"/>
        <v>4.665261511049309</v>
      </c>
      <c r="L49" s="55">
        <f t="shared" si="22"/>
        <v>-0.7909104423152229</v>
      </c>
      <c r="M49" s="57">
        <f t="shared" si="23"/>
        <v>-0.2052669319730427</v>
      </c>
      <c r="N49" s="58">
        <f t="shared" si="29"/>
        <v>24385.23501079555</v>
      </c>
      <c r="O49" s="59">
        <f t="shared" si="25"/>
        <v>24569.436374201046</v>
      </c>
      <c r="P49" s="60">
        <f t="shared" si="26"/>
        <v>25575.36776688903</v>
      </c>
    </row>
    <row r="50" spans="1:16" ht="12.75">
      <c r="A50" s="64" t="s">
        <v>59</v>
      </c>
      <c r="B50" s="47">
        <v>6</v>
      </c>
      <c r="C50" s="48">
        <f>IF(OR(Almería!C50=0,Cádiz!C50=0,Córdoba!C50=0,Granada!C50=0,Huelva!C50=0,Jaén!C50=0,Málaga!C50=0,Sevilla!C50=0),"",Almería!C50+Cádiz!C50+Córdoba!C50+Granada!C50+Huelva!C50+Jaén!C50+Málaga!C50+Sevilla!C50)</f>
        <v>628.01</v>
      </c>
      <c r="D50" s="48">
        <f>IF(OR(Almería!D50=0,Cádiz!D50=0,Córdoba!D50=0,Granada!D50=0,Huelva!D50=0,Jaén!D50=0,Málaga!D50=0,Sevilla!D50=0),"",Almería!D50+Cádiz!D50+Córdoba!D50+Granada!D50+Huelva!D50+Jaén!D50+Málaga!D50+Sevilla!D50)</f>
        <v>632.01</v>
      </c>
      <c r="E50" s="68">
        <f>IF(OR(Almería!E50=0,Cádiz!E50=0,Córdoba!E50=0,Granada!E50=0,Huelva!E50=0,Jaén!E50=0,Málaga!E50=0,Sevilla!E50=0),"",Almería!E50+Cádiz!E50+Córdoba!E50+Granada!E50+Huelva!E50+Jaén!E50+Málaga!E50+Sevilla!E50)</f>
        <v>468.51</v>
      </c>
      <c r="F50" s="51"/>
      <c r="G50" s="52">
        <f>IF(OR(Almería!G50=0,Cádiz!G50=0,Córdoba!G50=0,Granada!G50=0,Huelva!G50=0,Jaén!G50=0,Málaga!G50=0,Sevilla!G50=0),"",Almería!G50+Cádiz!G50+Córdoba!G50+Granada!G50+Huelva!G50+Jaén!G50+Málaga!G50+Sevilla!G50)</f>
      </c>
      <c r="H50" s="52">
        <f>IF(OR(Almería!H50=0,Cádiz!H50=0,Córdoba!H50=0,Granada!H50=0,Huelva!H50=0,Jaén!H50=0,Málaga!H50=0,Sevilla!H50=0),"",Almería!H50+Cádiz!H50+Córdoba!H50+Granada!H50+Huelva!H50+Jaén!H50+Málaga!H50+Sevilla!H50)</f>
        <v>19762.01</v>
      </c>
      <c r="I50" s="83">
        <f>IF(OR(Almería!I50=0,Cádiz!I50=0,Córdoba!I50=0,Granada!I50=0,Huelva!I50=0,Jaén!I50=0,Málaga!I50=0,Sevilla!I50=0),"",Almería!I50+Cádiz!I50+Córdoba!I50+Granada!I50+Huelva!I50+Jaén!I50+Málaga!I50+Sevilla!I50)</f>
        <v>14519.51</v>
      </c>
      <c r="J50" s="55">
        <f t="shared" si="27"/>
        <v>-0.6329013781427477</v>
      </c>
      <c r="K50" s="56">
        <f t="shared" si="28"/>
        <v>34.04409724445583</v>
      </c>
      <c r="L50" s="55"/>
      <c r="M50" s="57"/>
      <c r="N50" s="58"/>
      <c r="O50" s="59">
        <f t="shared" si="25"/>
        <v>31268.508409677062</v>
      </c>
      <c r="P50" s="60">
        <f t="shared" si="26"/>
        <v>30990.821967514035</v>
      </c>
    </row>
    <row r="51" spans="1:16" ht="12.75">
      <c r="A51" s="64" t="s">
        <v>60</v>
      </c>
      <c r="B51" s="47">
        <v>7</v>
      </c>
      <c r="C51" s="48">
        <f>IF(OR(Almería!C51=0,Cádiz!C51=0,Córdoba!C51=0,Granada!C51=0,Huelva!C51=0,Jaén!C51=0,Málaga!C51=0,Sevilla!C51=0),"",Almería!C51+Cádiz!C51+Córdoba!C51+Granada!C51+Huelva!C51+Jaén!C51+Málaga!C51+Sevilla!C51)</f>
        <v>1188.01</v>
      </c>
      <c r="D51" s="48">
        <f>IF(OR(Almería!D51=0,Cádiz!D51=0,Córdoba!D51=0,Granada!D51=0,Huelva!D51=0,Jaén!D51=0,Málaga!D51=0,Sevilla!D51=0),"",Almería!D51+Cádiz!D51+Córdoba!D51+Granada!D51+Huelva!D51+Jaén!D51+Málaga!D51+Sevilla!D51)</f>
        <v>1240.01</v>
      </c>
      <c r="E51" s="68">
        <f>IF(OR(Almería!E51=0,Cádiz!E51=0,Córdoba!E51=0,Granada!E51=0,Huelva!E51=0,Jaén!E51=0,Málaga!E51=0,Sevilla!E51=0),"",Almería!E51+Cádiz!E51+Córdoba!E51+Granada!E51+Huelva!E51+Jaén!E51+Málaga!E51+Sevilla!E51)</f>
        <v>432.7575</v>
      </c>
      <c r="F51" s="51">
        <v>6</v>
      </c>
      <c r="G51" s="52">
        <f>IF(OR(Almería!G51=0,Cádiz!G51=0,Córdoba!G51=0,Granada!G51=0,Huelva!G51=0,Jaén!G51=0,Málaga!G51=0,Sevilla!G51=0),"",Almería!G51+Cádiz!G51+Córdoba!G51+Granada!G51+Huelva!G51+Jaén!G51+Málaga!G51+Sevilla!G51)</f>
        <v>9185.01</v>
      </c>
      <c r="H51" s="52">
        <f>IF(OR(Almería!H51=0,Cádiz!H51=0,Córdoba!H51=0,Granada!H51=0,Huelva!H51=0,Jaén!H51=0,Málaga!H51=0,Sevilla!H51=0),"",Almería!H51+Cádiz!H51+Córdoba!H51+Granada!H51+Huelva!H51+Jaén!H51+Málaga!H51+Sevilla!H51)</f>
        <v>19037.010000000002</v>
      </c>
      <c r="I51" s="83">
        <f>IF(OR(Almería!I51=0,Cádiz!I51=0,Córdoba!I51=0,Granada!I51=0,Huelva!I51=0,Jaén!I51=0,Málaga!I51=0,Sevilla!I51=0),"",Almería!I51+Cádiz!I51+Córdoba!I51+Granada!I51+Huelva!I51+Jaén!I51+Málaga!I51+Sevilla!I51)</f>
        <v>6232.257500000001</v>
      </c>
      <c r="J51" s="55">
        <f t="shared" si="27"/>
        <v>-4.193514568430899</v>
      </c>
      <c r="K51" s="56">
        <f t="shared" si="28"/>
        <v>174.52094995465126</v>
      </c>
      <c r="L51" s="55">
        <f t="shared" si="22"/>
        <v>-51.75182447243554</v>
      </c>
      <c r="M51" s="57">
        <f t="shared" si="23"/>
        <v>47.37853819422574</v>
      </c>
      <c r="N51" s="58">
        <f t="shared" si="29"/>
        <v>7731.4248196564</v>
      </c>
      <c r="O51" s="59">
        <f t="shared" si="25"/>
        <v>15352.303610454757</v>
      </c>
      <c r="P51" s="60">
        <f t="shared" si="26"/>
        <v>14401.26976424441</v>
      </c>
    </row>
    <row r="52" spans="1:16" ht="12.75">
      <c r="A52" s="64" t="s">
        <v>61</v>
      </c>
      <c r="B52" s="47"/>
      <c r="C52" s="48">
        <f>IF(OR(Almería!C52=0,Cádiz!C52=0,Córdoba!C52=0,Granada!C52=0,Huelva!C52=0,Jaén!C52=0,Málaga!C52=0,Sevilla!C52=0),"",Almería!C52+Cádiz!C52+Córdoba!C52+Granada!C52+Huelva!C52+Jaén!C52+Málaga!C52+Sevilla!C52)</f>
        <v>0.08</v>
      </c>
      <c r="D52" s="48">
        <f>IF(OR(Almería!D52=0,Cádiz!D52=0,Córdoba!D52=0,Granada!D52=0,Huelva!D52=0,Jaén!D52=0,Málaga!D52=0,Sevilla!D52=0),"",Almería!D52+Cádiz!D52+Córdoba!D52+Granada!D52+Huelva!D52+Jaén!D52+Málaga!D52+Sevilla!D52)</f>
        <v>4.069999999999999</v>
      </c>
      <c r="E52" s="68">
        <f>IF(OR(Almería!E52=0,Cádiz!E52=0,Córdoba!E52=0,Granada!E52=0,Huelva!E52=0,Jaén!E52=0,Málaga!E52=0,Sevilla!E52=0),"",Almería!E52+Cádiz!E52+Córdoba!E52+Granada!E52+Huelva!E52+Jaén!E52+Málaga!E52+Sevilla!E52)</f>
        <v>12.809999999999999</v>
      </c>
      <c r="F52" s="51"/>
      <c r="G52" s="52">
        <f>IF(OR(Almería!G52=0,Cádiz!G52=0,Córdoba!G52=0,Granada!G52=0,Huelva!G52=0,Jaén!G52=0,Málaga!G52=0,Sevilla!G52=0),"",Almería!G52+Cádiz!G52+Córdoba!G52+Granada!G52+Huelva!G52+Jaén!G52+Málaga!G52+Sevilla!G52)</f>
      </c>
      <c r="H52" s="53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6">
        <f>IF(OR(Almería!I52=0,Cádiz!I52=0,Córdoba!I52=0,Granada!I52=0,Huelva!I52=0,Jaén!I52=0,Málaga!I52=0,Sevilla!I52=0),"",Almería!I52+Cádiz!I52+Córdoba!I52+Granada!I52+Huelva!I52+Jaén!I52+Málaga!I52+Sevilla!I52)</f>
        <v>166.81</v>
      </c>
      <c r="J52" s="55">
        <f t="shared" si="27"/>
        <v>-98.03439803439804</v>
      </c>
      <c r="K52" s="56">
        <f t="shared" si="28"/>
        <v>-99.37548790007807</v>
      </c>
      <c r="L52" s="55"/>
      <c r="M52" s="57"/>
      <c r="N52" s="58"/>
      <c r="O52" s="59">
        <f t="shared" si="25"/>
        <v>19.65601965601966</v>
      </c>
      <c r="P52" s="60">
        <f t="shared" si="26"/>
        <v>13021.85792349727</v>
      </c>
    </row>
    <row r="53" spans="1:16" ht="12.75">
      <c r="A53" s="61" t="s">
        <v>62</v>
      </c>
      <c r="B53" s="47">
        <v>4</v>
      </c>
      <c r="C53" s="48">
        <f>IF(OR(Almería!C53=0,Cádiz!C53=0,Córdoba!C53=0,Granada!C53=0,Huelva!C53=0,Jaén!C53=0,Málaga!C53=0,Sevilla!C53=0),"",Almería!C53+Cádiz!C53+Córdoba!C53+Granada!C53+Huelva!C53+Jaén!C53+Málaga!C53+Sevilla!C53)</f>
        <v>10503</v>
      </c>
      <c r="D53" s="48">
        <f>IF(OR(Almería!D53=0,Cádiz!D53=0,Córdoba!D53=0,Granada!D53=0,Huelva!D53=0,Jaén!D53=0,Málaga!D53=0,Sevilla!D53=0),"",Almería!D53+Cádiz!D53+Córdoba!D53+Granada!D53+Huelva!D53+Jaén!D53+Málaga!D53+Sevilla!D53)</f>
        <v>10826</v>
      </c>
      <c r="E53" s="68">
        <f>IF(OR(Almería!E53=0,Cádiz!E53=0,Córdoba!E53=0,Granada!E53=0,Huelva!E53=0,Jaén!E53=0,Málaga!E53=0,Sevilla!E53=0),"",Almería!E53+Cádiz!E53+Córdoba!E53+Granada!E53+Huelva!E53+Jaén!E53+Málaga!E53+Sevilla!E53)</f>
        <v>9632.25</v>
      </c>
      <c r="F53" s="51">
        <v>5</v>
      </c>
      <c r="G53" s="52">
        <f>IF(OR(Almería!G53=0,Cádiz!G53=0,Córdoba!G53=0,Granada!G53=0,Huelva!G53=0,Jaén!G53=0,Málaga!G53=0,Sevilla!G53=0),"",Almería!G53+Cádiz!G53+Córdoba!G53+Granada!G53+Huelva!G53+Jaén!G53+Málaga!G53+Sevilla!G53)</f>
        <v>690788</v>
      </c>
      <c r="H53" s="53">
        <f>IF(OR(Almería!H53=0,Cádiz!H53=0,Córdoba!H53=0,Granada!H53=0,Huelva!H53=0,Jaén!H53=0,Málaga!H53=0,Sevilla!H53=0),"",Almería!H53+Cádiz!H53+Córdoba!H53+Granada!H53+Huelva!H53+Jaén!H53+Málaga!H53+Sevilla!H53)</f>
        <v>652563</v>
      </c>
      <c r="I53" s="86">
        <f>IF(OR(Almería!I53=0,Cádiz!I53=0,Córdoba!I53=0,Granada!I53=0,Huelva!I53=0,Jaén!I53=0,Málaga!I53=0,Sevilla!I53=0),"",Almería!I53+Cádiz!I53+Córdoba!I53+Granada!I53+Huelva!I53+Jaén!I53+Málaga!I53+Sevilla!I53)</f>
        <v>539082.75</v>
      </c>
      <c r="J53" s="55">
        <f t="shared" si="27"/>
        <v>-2.9835581008682794</v>
      </c>
      <c r="K53" s="56">
        <f t="shared" si="28"/>
        <v>9.039943938332158</v>
      </c>
      <c r="L53" s="55">
        <f t="shared" si="22"/>
        <v>5.857671979563662</v>
      </c>
      <c r="M53" s="57">
        <f t="shared" si="23"/>
        <v>28.141366051872353</v>
      </c>
      <c r="N53" s="58">
        <f t="shared" si="29"/>
        <v>65770.5417499762</v>
      </c>
      <c r="O53" s="59">
        <f t="shared" si="25"/>
        <v>60277.38777018289</v>
      </c>
      <c r="P53" s="60">
        <f t="shared" si="26"/>
        <v>55966.44086272678</v>
      </c>
    </row>
    <row r="54" spans="1:16" ht="12.75" customHeight="1">
      <c r="A54" s="61" t="s">
        <v>63</v>
      </c>
      <c r="B54" s="47">
        <v>4</v>
      </c>
      <c r="C54" s="48">
        <f>IF(OR(Almería!C54=0,Cádiz!C54=0,Córdoba!C54=0,Granada!C54=0,Huelva!C54=0,Jaén!C54=0,Málaga!C54=0,Sevilla!C54=0),"",Almería!C54+Cádiz!C54+Córdoba!C54+Granada!C54+Huelva!C54+Jaén!C54+Málaga!C54+Sevilla!C54)</f>
        <v>4096</v>
      </c>
      <c r="D54" s="48">
        <f>IF(OR(Almería!D54=0,Cádiz!D54=0,Córdoba!D54=0,Granada!D54=0,Huelva!D54=0,Jaén!D54=0,Málaga!D54=0,Sevilla!D54=0),"",Almería!D54+Cádiz!D54+Córdoba!D54+Granada!D54+Huelva!D54+Jaén!D54+Málaga!D54+Sevilla!D54)</f>
        <v>4313</v>
      </c>
      <c r="E54" s="68">
        <f>IF(OR(Almería!E54=0,Cádiz!E54=0,Córdoba!E54=0,Granada!E54=0,Huelva!E54=0,Jaén!E54=0,Málaga!E54=0,Sevilla!E54=0),"",Almería!E54+Cádiz!E54+Córdoba!E54+Granada!E54+Huelva!E54+Jaén!E54+Málaga!E54+Sevilla!E54)</f>
        <v>5937</v>
      </c>
      <c r="F54" s="51"/>
      <c r="G54" s="52">
        <f>IF(OR(Almería!G54=0,Cádiz!G54=0,Córdoba!G54=0,Granada!G54=0,Huelva!G54=0,Jaén!G54=0,Málaga!G54=0,Sevilla!G54=0),"",Almería!G54+Cádiz!G54+Córdoba!G54+Granada!G54+Huelva!G54+Jaén!G54+Málaga!G54+Sevilla!G54)</f>
        <v>147318</v>
      </c>
      <c r="H54" s="53">
        <f>IF(OR(Almería!H54=0,Cádiz!H54=0,Córdoba!H54=0,Granada!H54=0,Huelva!H54=0,Jaén!H54=0,Málaga!H54=0,Sevilla!H54=0),"",Almería!H54+Cádiz!H54+Córdoba!H54+Granada!H54+Huelva!H54+Jaén!H54+Málaga!H54+Sevilla!H54)</f>
        <v>152327</v>
      </c>
      <c r="I54" s="83">
        <f>IF(OR(Almería!I54=0,Cádiz!I54=0,Córdoba!I54=0,Granada!I54=0,Huelva!I54=0,Jaén!I54=0,Málaga!I54=0,Sevilla!I54=0),"",Almería!I54+Cádiz!I54+Córdoba!I54+Granada!I54+Huelva!I54+Jaén!I54+Málaga!I54+Sevilla!I54)</f>
        <v>184511.75</v>
      </c>
      <c r="J54" s="55">
        <f t="shared" si="27"/>
        <v>-5.031300718757251</v>
      </c>
      <c r="K54" s="56">
        <f t="shared" si="28"/>
        <v>-31.00892706754253</v>
      </c>
      <c r="L54" s="55">
        <f t="shared" si="22"/>
        <v>-3.288320520984456</v>
      </c>
      <c r="M54" s="57">
        <f t="shared" si="23"/>
        <v>-20.15793032151069</v>
      </c>
      <c r="N54" s="58">
        <f t="shared" si="29"/>
        <v>35966.30859375</v>
      </c>
      <c r="O54" s="59">
        <f t="shared" si="25"/>
        <v>35318.10804544401</v>
      </c>
      <c r="P54" s="60">
        <f t="shared" si="26"/>
        <v>31078.28027623379</v>
      </c>
    </row>
    <row r="55" spans="1:16" ht="12.75" customHeight="1">
      <c r="A55" s="61" t="s">
        <v>64</v>
      </c>
      <c r="B55" s="47">
        <v>5</v>
      </c>
      <c r="C55" s="48">
        <f>IF(OR(Almería!C55=0,Cádiz!C55=0,Córdoba!C55=0,Granada!C55=0,Huelva!C55=0,Jaén!C55=0,Málaga!C55=0,Sevilla!C55=0),"",Almería!C55+Cádiz!C55+Córdoba!C55+Granada!C55+Huelva!C55+Jaén!C55+Málaga!C55+Sevilla!C55)</f>
        <v>384.01</v>
      </c>
      <c r="D55" s="48">
        <f>IF(OR(Almería!D55=0,Cádiz!D55=0,Córdoba!D55=0,Granada!D55=0,Huelva!D55=0,Jaén!D55=0,Málaga!D55=0,Sevilla!D55=0),"",Almería!D55+Cádiz!D55+Córdoba!D55+Granada!D55+Huelva!D55+Jaén!D55+Málaga!D55+Sevilla!D55)</f>
        <v>401</v>
      </c>
      <c r="E55" s="68">
        <f>IF(OR(Almería!E55=0,Cádiz!E55=0,Córdoba!E55=0,Granada!E55=0,Huelva!E55=0,Jaén!E55=0,Málaga!E55=0,Sevilla!E55=0),"",Almería!E55+Cádiz!E55+Córdoba!E55+Granada!E55+Huelva!E55+Jaén!E55+Málaga!E55+Sevilla!E55)</f>
        <v>284.25</v>
      </c>
      <c r="F55" s="51"/>
      <c r="G55" s="52">
        <f>IF(OR(Almería!G55=0,Cádiz!G55=0,Córdoba!G55=0,Granada!G55=0,Huelva!G55=0,Jaén!G55=0,Málaga!G55=0,Sevilla!G55=0),"",Almería!G55+Cádiz!G55+Córdoba!G55+Granada!G55+Huelva!G55+Jaén!G55+Málaga!G55+Sevilla!G55)</f>
      </c>
      <c r="H55" s="53">
        <f>IF(OR(Almería!H55=0,Cádiz!H55=0,Córdoba!H55=0,Granada!H55=0,Huelva!H55=0,Jaén!H55=0,Málaga!H55=0,Sevilla!H55=0),"",Almería!H55+Cádiz!H55+Córdoba!H55+Granada!H55+Huelva!H55+Jaén!H55+Málaga!H55+Sevilla!H55)</f>
        <v>14633</v>
      </c>
      <c r="I55" s="83">
        <f>IF(OR(Almería!I55=0,Cádiz!I55=0,Córdoba!I55=0,Granada!I55=0,Huelva!I55=0,Jaén!I55=0,Málaga!I55=0,Sevilla!I55=0),"",Almería!I55+Cádiz!I55+Córdoba!I55+Granada!I55+Huelva!I55+Jaén!I55+Málaga!I55+Sevilla!I55)</f>
        <v>8829.25</v>
      </c>
      <c r="J55" s="55">
        <f t="shared" si="27"/>
        <v>-4.236907730673323</v>
      </c>
      <c r="K55" s="56">
        <f t="shared" si="28"/>
        <v>35.095866314863684</v>
      </c>
      <c r="L55" s="55"/>
      <c r="M55" s="57"/>
      <c r="N55" s="58"/>
      <c r="O55" s="59">
        <f t="shared" si="25"/>
        <v>36491.27182044888</v>
      </c>
      <c r="P55" s="60">
        <f t="shared" si="26"/>
        <v>31061.56552330695</v>
      </c>
    </row>
    <row r="56" spans="1:16" ht="12.75">
      <c r="A56" s="17" t="s">
        <v>65</v>
      </c>
      <c r="B56" s="47">
        <v>5</v>
      </c>
      <c r="C56" s="48">
        <f>IF(OR(Almería!C56=0,Cádiz!C56=0,Córdoba!C56=0,Granada!C56=0,Huelva!C56=0,Jaén!C56=0,Málaga!C56=0,Sevilla!C56=0),"",Almería!C56+Cádiz!C56+Córdoba!C56+Granada!C56+Huelva!C56+Jaén!C56+Málaga!C56+Sevilla!C56)</f>
        <v>9088.050000000001</v>
      </c>
      <c r="D56" s="49">
        <f>IF(OR(Almería!D56=0,Cádiz!D56=0,Córdoba!D56=0,Granada!D56=0,Huelva!D56=0,Jaén!D56=0,Málaga!D56=0,Sevilla!D56=0),"",Almería!D56+Cádiz!D56+Córdoba!D56+Granada!D56+Huelva!D56+Jaén!D56+Málaga!D56+Sevilla!D56)</f>
        <v>8773.050000000001</v>
      </c>
      <c r="E56" s="50">
        <f>IF(OR(Almería!E56=0,Cádiz!E56=0,Córdoba!E56=0,Granada!E56=0,Huelva!E56=0,Jaén!E56=0,Málaga!E56=0,Sevilla!E56=0),"",Almería!E56+Cádiz!E56+Córdoba!E56+Granada!E56+Huelva!E56+Jaén!E56+Málaga!E56+Sevilla!E56)</f>
        <v>7696.290000000001</v>
      </c>
      <c r="F56" s="51">
        <v>7</v>
      </c>
      <c r="G56" s="52">
        <f>IF(OR(Almería!G56=0,Cádiz!G56=0,Córdoba!G56=0,Granada!G56=0,Huelva!G56=0,Jaén!G56=0,Málaga!G56=0,Sevilla!G56=0),"",Almería!G56+Cádiz!G56+Córdoba!G56+Granada!G56+Huelva!G56+Jaén!G56+Málaga!G56+Sevilla!G56)</f>
        <v>489588.05000000005</v>
      </c>
      <c r="H56" s="53">
        <f>IF(OR(Almería!H56=0,Cádiz!H56=0,Córdoba!H56=0,Granada!H56=0,Huelva!H56=0,Jaén!H56=0,Málaga!H56=0,Sevilla!H56=0),"",Almería!H56+Cádiz!H56+Córdoba!H56+Granada!H56+Huelva!H56+Jaén!H56+Málaga!H56+Sevilla!H56)</f>
        <v>477330.05000000005</v>
      </c>
      <c r="I56" s="87">
        <f>IF(OR(Almería!I56=0,Cádiz!I56=0,Córdoba!I56=0,Granada!I56=0,Huelva!I56=0,Jaén!I56=0,Málaga!I56=0,Sevilla!I56=0),"",Almería!I56+Cádiz!I56+Córdoba!I56+Granada!I56+Huelva!I56+Jaén!I56+Málaga!I56+Sevilla!I56)</f>
        <v>412638.22725000005</v>
      </c>
      <c r="J56" s="55">
        <f t="shared" si="27"/>
        <v>3.5905414878520077</v>
      </c>
      <c r="K56" s="56">
        <f t="shared" si="28"/>
        <v>18.083518162647195</v>
      </c>
      <c r="L56" s="55">
        <f t="shared" si="22"/>
        <v>2.568034423979796</v>
      </c>
      <c r="M56" s="57">
        <f t="shared" si="23"/>
        <v>18.64825352290478</v>
      </c>
      <c r="N56" s="58">
        <f t="shared" si="29"/>
        <v>53871.62812704596</v>
      </c>
      <c r="O56" s="59">
        <f t="shared" si="25"/>
        <v>54408.677711856195</v>
      </c>
      <c r="P56" s="60">
        <f t="shared" si="26"/>
        <v>53615.21294675746</v>
      </c>
    </row>
    <row r="57" spans="1:16" ht="12.75">
      <c r="A57" s="61" t="s">
        <v>66</v>
      </c>
      <c r="B57" s="47">
        <v>5</v>
      </c>
      <c r="C57" s="48">
        <f>IF(OR(Almería!C57=0,Cádiz!C57=0,Córdoba!C57=0,Granada!C57=0,Huelva!C57=0,Jaén!C57=0,Málaga!C57=0,Sevilla!C57=0),"",Almería!C57+Cádiz!C57+Córdoba!C57+Granada!C57+Huelva!C57+Jaén!C57+Málaga!C57+Sevilla!C57)</f>
        <v>8269.04</v>
      </c>
      <c r="D57" s="48">
        <f>IF(OR(Almería!D57=0,Cádiz!D57=0,Córdoba!D57=0,Granada!D57=0,Huelva!D57=0,Jaén!D57=0,Málaga!D57=0,Sevilla!D57=0),"",Almería!D57+Cádiz!D57+Córdoba!D57+Granada!D57+Huelva!D57+Jaén!D57+Málaga!D57+Sevilla!D57)</f>
        <v>7935.040000000001</v>
      </c>
      <c r="E57" s="68">
        <f>IF(OR(Almería!E57=0,Cádiz!E57=0,Córdoba!E57=0,Granada!E57=0,Huelva!E57=0,Jaén!E57=0,Málaga!E57=0,Sevilla!E57=0),"",Almería!E57+Cádiz!E57+Córdoba!E57+Granada!E57+Huelva!E57+Jaén!E57+Málaga!E57+Sevilla!E57)</f>
        <v>7020.530000000001</v>
      </c>
      <c r="F57" s="51">
        <v>7</v>
      </c>
      <c r="G57" s="52">
        <f>IF(OR(Almería!G57=0,Cádiz!G57=0,Córdoba!G57=0,Granada!G57=0,Huelva!G57=0,Jaén!G57=0,Málaga!G57=0,Sevilla!G57=0),"",Almería!G57+Cádiz!G57+Córdoba!G57+Granada!G57+Huelva!G57+Jaén!G57+Málaga!G57+Sevilla!G57)</f>
        <v>464953.04000000004</v>
      </c>
      <c r="H57" s="53">
        <f>IF(OR(Almería!H57=0,Cádiz!H57=0,Córdoba!H57=0,Granada!H57=0,Huelva!H57=0,Jaén!H57=0,Málaga!H57=0,Sevilla!H57=0),"",Almería!H57+Cádiz!H57+Córdoba!H57+Granada!H57+Huelva!H57+Jaén!H57+Málaga!H57+Sevilla!H57)</f>
        <v>449126.04000000004</v>
      </c>
      <c r="I57" s="83">
        <f>IF(OR(Almería!I57=0,Cádiz!I57=0,Córdoba!I57=0,Granada!I57=0,Huelva!I57=0,Jaén!I57=0,Málaga!I57=0,Sevilla!I57=0),"",Almería!I57+Cádiz!I57+Córdoba!I57+Granada!I57+Huelva!I57+Jaén!I57+Málaga!I57+Sevilla!I57)</f>
        <v>390046.99425000005</v>
      </c>
      <c r="J57" s="55">
        <f t="shared" si="27"/>
        <v>4.209178529660846</v>
      </c>
      <c r="K57" s="56">
        <f t="shared" si="28"/>
        <v>17.783700091018773</v>
      </c>
      <c r="L57" s="55">
        <f t="shared" si="22"/>
        <v>3.5239551017794497</v>
      </c>
      <c r="M57" s="57">
        <f t="shared" si="23"/>
        <v>19.204364308468186</v>
      </c>
      <c r="N57" s="58">
        <f t="shared" si="29"/>
        <v>56228.1764267678</v>
      </c>
      <c r="O57" s="59">
        <f t="shared" si="25"/>
        <v>56600.34984070654</v>
      </c>
      <c r="P57" s="60">
        <f t="shared" si="26"/>
        <v>55558.05533912682</v>
      </c>
    </row>
    <row r="58" spans="1:16" ht="12.75">
      <c r="A58" s="61" t="s">
        <v>67</v>
      </c>
      <c r="B58" s="47">
        <v>5</v>
      </c>
      <c r="C58" s="48">
        <f>IF(OR(Almería!C58=0,Cádiz!C58=0,Córdoba!C58=0,Granada!C58=0,Huelva!C58=0,Jaén!C58=0,Málaga!C58=0,Sevilla!C58=0),"",Almería!C58+Cádiz!C58+Córdoba!C58+Granada!C58+Huelva!C58+Jaén!C58+Málaga!C58+Sevilla!C58)</f>
        <v>819.01</v>
      </c>
      <c r="D58" s="48">
        <f>IF(OR(Almería!D58=0,Cádiz!D58=0,Córdoba!D58=0,Granada!D58=0,Huelva!D58=0,Jaén!D58=0,Málaga!D58=0,Sevilla!D58=0),"",Almería!D58+Cádiz!D58+Córdoba!D58+Granada!D58+Huelva!D58+Jaén!D58+Málaga!D58+Sevilla!D58)</f>
        <v>838.01</v>
      </c>
      <c r="E58" s="68">
        <f>IF(OR(Almería!E58=0,Cádiz!E58=0,Córdoba!E58=0,Granada!E58=0,Huelva!E58=0,Jaén!E58=0,Málaga!E58=0,Sevilla!E58=0),"",Almería!E58+Cádiz!E58+Córdoba!E58+Granada!E58+Huelva!E58+Jaén!E58+Málaga!E58+Sevilla!E58)</f>
        <v>675.76</v>
      </c>
      <c r="F58" s="51">
        <v>7</v>
      </c>
      <c r="G58" s="52">
        <f>IF(OR(Almería!G58=0,Cádiz!G58=0,Córdoba!G58=0,Granada!G58=0,Huelva!G58=0,Jaén!G58=0,Málaga!G58=0,Sevilla!G58=0),"",Almería!G58+Cádiz!G58+Córdoba!G58+Granada!G58+Huelva!G58+Jaén!G58+Málaga!G58+Sevilla!G58)</f>
        <v>24635.01</v>
      </c>
      <c r="H58" s="53">
        <f>IF(OR(Almería!H58=0,Cádiz!H58=0,Córdoba!H58=0,Granada!H58=0,Huelva!H58=0,Jaén!H58=0,Málaga!H58=0,Sevilla!H58=0),"",Almería!H58+Cádiz!H58+Córdoba!H58+Granada!H58+Huelva!H58+Jaén!H58+Málaga!H58+Sevilla!H58)</f>
        <v>28204.01</v>
      </c>
      <c r="I58" s="83">
        <f>IF(OR(Almería!I58=0,Cádiz!I58=0,Córdoba!I58=0,Granada!I58=0,Huelva!I58=0,Jaén!I58=0,Málaga!I58=0,Sevilla!I58=0),"",Almería!I58+Cádiz!I58+Córdoba!I58+Granada!I58+Huelva!I58+Jaén!I58+Málaga!I58+Sevilla!I58)</f>
        <v>22471.482999999997</v>
      </c>
      <c r="J58" s="55">
        <f t="shared" si="27"/>
        <v>-2.2672760468252164</v>
      </c>
      <c r="K58" s="56">
        <f t="shared" si="28"/>
        <v>21.198354445365226</v>
      </c>
      <c r="L58" s="55">
        <f t="shared" si="22"/>
        <v>-12.654228955386131</v>
      </c>
      <c r="M58" s="57">
        <f t="shared" si="23"/>
        <v>9.627878142265914</v>
      </c>
      <c r="N58" s="58">
        <f t="shared" si="29"/>
        <v>30079.01002429763</v>
      </c>
      <c r="O58" s="59">
        <f t="shared" si="25"/>
        <v>33655.93489337836</v>
      </c>
      <c r="P58" s="60">
        <f t="shared" si="26"/>
        <v>33253.64478513081</v>
      </c>
    </row>
    <row r="59" spans="1:16" ht="12.75">
      <c r="A59" s="17" t="s">
        <v>68</v>
      </c>
      <c r="B59" s="47">
        <v>4</v>
      </c>
      <c r="C59" s="48">
        <f>IF(OR(Almería!C59=0,Cádiz!C59=0,Córdoba!C59=0,Granada!C59=0,Huelva!C59=0,Jaén!C59=0,Málaga!C59=0,Sevilla!C59=0),"",Almería!C59+Cádiz!C59+Córdoba!C59+Granada!C59+Huelva!C59+Jaén!C59+Málaga!C59+Sevilla!C59)</f>
        <v>7169.050000000001</v>
      </c>
      <c r="D59" s="49">
        <f>IF(OR(Almería!D59=0,Cádiz!D59=0,Córdoba!D59=0,Granada!D59=0,Huelva!D59=0,Jaén!D59=0,Málaga!D59=0,Sevilla!D59=0),"",Almería!D59+Cádiz!D59+Córdoba!D59+Granada!D59+Huelva!D59+Jaén!D59+Málaga!D59+Sevilla!D59)</f>
        <v>6420.060000000001</v>
      </c>
      <c r="E59" s="50">
        <f>IF(OR(Almería!E59=0,Cádiz!E59=0,Córdoba!E59=0,Granada!E59=0,Huelva!E59=0,Jaén!E59=0,Málaga!E59=0,Sevilla!E59=0),"",Almería!E59+Cádiz!E59+Córdoba!E59+Granada!E59+Huelva!E59+Jaén!E59+Málaga!E59+Sevilla!E59)</f>
        <v>7612.547500000001</v>
      </c>
      <c r="F59" s="51">
        <v>6</v>
      </c>
      <c r="G59" s="88">
        <f>IF(OR(Almería!G59=0,Cádiz!G59=0,Córdoba!G59=0,Granada!G59=0,Huelva!G59=0,Jaén!G59=0,Málaga!G59=0,Sevilla!G59=0),"",Almería!G59+Cádiz!G59+Córdoba!G59+Granada!G59+Huelva!G59+Jaén!G59+Málaga!G59+Sevilla!G59)</f>
        <v>543852.05</v>
      </c>
      <c r="H59" s="89">
        <f>IF(OR(Almería!H59=0,Cádiz!H59=0,Córdoba!H59=0,Granada!H59=0,Huelva!H59=0,Jaén!H59=0,Málaga!H59=0,Sevilla!H59=0),"",Almería!H59+Cádiz!H59+Córdoba!H59+Granada!H59+Huelva!H59+Jaén!H59+Málaga!H59+Sevilla!H59)</f>
        <v>560367.06</v>
      </c>
      <c r="I59" s="90">
        <f>IF(OR(Almería!I59=0,Cádiz!I59=0,Córdoba!I59=0,Granada!I59=0,Huelva!I59=0,Jaén!I59=0,Málaga!I59=0,Sevilla!I59=0),"",Almería!I59+Cádiz!I59+Córdoba!I59+Granada!I59+Huelva!I59+Jaén!I59+Málaga!I59+Sevilla!I59)</f>
        <v>659204.769</v>
      </c>
      <c r="J59" s="55">
        <f t="shared" si="27"/>
        <v>11.666401871633596</v>
      </c>
      <c r="K59" s="56">
        <f t="shared" si="28"/>
        <v>-5.825874978119998</v>
      </c>
      <c r="L59" s="55">
        <f t="shared" si="22"/>
        <v>-2.947177159199896</v>
      </c>
      <c r="M59" s="57">
        <f t="shared" si="23"/>
        <v>-17.498768884058222</v>
      </c>
      <c r="N59" s="58">
        <f t="shared" si="29"/>
        <v>75861.10433042033</v>
      </c>
      <c r="O59" s="59">
        <f t="shared" si="25"/>
        <v>87283.77304885</v>
      </c>
      <c r="P59" s="60">
        <f t="shared" si="26"/>
        <v>86594.50321984854</v>
      </c>
    </row>
    <row r="60" spans="1:16" ht="12.75">
      <c r="A60" s="61" t="s">
        <v>69</v>
      </c>
      <c r="B60" s="47">
        <v>4</v>
      </c>
      <c r="C60" s="48">
        <f>IF(OR(Almería!C60=0,Cádiz!C60=0,Córdoba!C60=0,Granada!C60=0,Huelva!C60=0,Jaén!C60=0,Málaga!C60=0,Sevilla!C60=0),"",Almería!C60+Cádiz!C60+Córdoba!C60+Granada!C60+Huelva!C60+Jaén!C60+Málaga!C60+Sevilla!C60)</f>
        <v>6899.040000000001</v>
      </c>
      <c r="D60" s="49">
        <f>IF(OR(Almería!D60=0,Cádiz!D60=0,Córdoba!D60=0,Granada!D60=0,Huelva!D60=0,Jaén!D60=0,Málaga!D60=0,Sevilla!D60=0),"",Almería!D60+Cádiz!D60+Córdoba!D60+Granada!D60+Huelva!D60+Jaén!D60+Málaga!D60+Sevilla!D60)</f>
        <v>6136.040000000001</v>
      </c>
      <c r="E60" s="62">
        <f>IF(OR(Almería!E60=0,Cádiz!E60=0,Córdoba!E60=0,Granada!E60=0,Huelva!E60=0,Jaén!E60=0,Málaga!E60=0,Sevilla!E60=0),"",Almería!E60+Cádiz!E60+Córdoba!E60+Granada!E60+Huelva!E60+Jaén!E60+Málaga!E60+Sevilla!E60)</f>
        <v>7306.785000000001</v>
      </c>
      <c r="F60" s="51">
        <v>6</v>
      </c>
      <c r="G60" s="52">
        <f>IF(OR(Almería!G60=0,Cádiz!G60=0,Córdoba!G60=0,Granada!G60=0,Huelva!G60=0,Jaén!G60=0,Málaga!G60=0,Sevilla!G60=0),"",Almería!G60+Cádiz!G60+Córdoba!G60+Granada!G60+Huelva!G60+Jaén!G60+Málaga!G60+Sevilla!G60)</f>
        <v>535390.04</v>
      </c>
      <c r="H60" s="53">
        <f>IF(OR(Almería!H60=0,Cádiz!H60=0,Córdoba!H60=0,Granada!H60=0,Huelva!H60=0,Jaén!H60=0,Málaga!H60=0,Sevilla!H60=0),"",Almería!H60+Cádiz!H60+Córdoba!H60+Granada!H60+Huelva!H60+Jaén!H60+Málaga!H60+Sevilla!H60)</f>
        <v>549598.04</v>
      </c>
      <c r="I60" s="83">
        <f>IF(OR(Almería!I60=0,Cádiz!I60=0,Córdoba!I60=0,Granada!I60=0,Huelva!I60=0,Jaén!I60=0,Málaga!I60=0,Sevilla!I60=0),"",Almería!I60+Cádiz!I60+Córdoba!I60+Granada!I60+Huelva!I60+Jaén!I60+Málaga!I60+Sevilla!I60)</f>
        <v>646716.64275</v>
      </c>
      <c r="J60" s="55">
        <f t="shared" si="27"/>
        <v>12.434729890939437</v>
      </c>
      <c r="K60" s="56">
        <f t="shared" si="28"/>
        <v>-5.5803612669594145</v>
      </c>
      <c r="L60" s="55">
        <f t="shared" si="22"/>
        <v>-2.5851620577104057</v>
      </c>
      <c r="M60" s="57">
        <f t="shared" si="23"/>
        <v>-17.214123681217103</v>
      </c>
      <c r="N60" s="58">
        <f t="shared" si="29"/>
        <v>77603.55643683759</v>
      </c>
      <c r="O60" s="59">
        <f t="shared" si="25"/>
        <v>89568.8489644787</v>
      </c>
      <c r="P60" s="60">
        <f t="shared" si="26"/>
        <v>88509.05600068976</v>
      </c>
    </row>
    <row r="61" spans="1:16" ht="12.75">
      <c r="A61" s="61" t="s">
        <v>70</v>
      </c>
      <c r="B61" s="47">
        <v>4</v>
      </c>
      <c r="C61" s="48">
        <f>IF(OR(Almería!C61=0,Cádiz!C61=0,Córdoba!C61=0,Granada!C61=0,Huelva!C61=0,Jaén!C61=0,Málaga!C61=0,Sevilla!C61=0),"",Almería!C61+Cádiz!C61+Córdoba!C61+Granada!C61+Huelva!C61+Jaén!C61+Málaga!C61+Sevilla!C61)</f>
        <v>270.01</v>
      </c>
      <c r="D61" s="49">
        <f>IF(OR(Almería!D61=0,Cádiz!D61=0,Córdoba!D61=0,Granada!D61=0,Huelva!D61=0,Jaén!D61=0,Málaga!D61=0,Sevilla!D61=0),"",Almería!D61+Cádiz!D61+Córdoba!D61+Granada!D61+Huelva!D61+Jaén!D61+Málaga!D61+Sevilla!D61)</f>
        <v>284.02</v>
      </c>
      <c r="E61" s="62">
        <f>IF(OR(Almería!E61=0,Cádiz!E61=0,Córdoba!E61=0,Granada!E61=0,Huelva!E61=0,Jaén!E61=0,Málaga!E61=0,Sevilla!E61=0),"",Almería!E61+Cádiz!E61+Córdoba!E61+Granada!E61+Huelva!E61+Jaén!E61+Málaga!E61+Sevilla!E61)</f>
        <v>305.7625</v>
      </c>
      <c r="F61" s="51">
        <v>6</v>
      </c>
      <c r="G61" s="52">
        <f>IF(OR(Almería!G61=0,Cádiz!G61=0,Córdoba!G61=0,Granada!G61=0,Huelva!G61=0,Jaén!G61=0,Málaga!G61=0,Sevilla!G61=0),"",Almería!G61+Cádiz!G61+Córdoba!G61+Granada!G61+Huelva!G61+Jaén!G61+Málaga!G61+Sevilla!G61)</f>
        <v>8462.01</v>
      </c>
      <c r="H61" s="53">
        <f>IF(OR(Almería!H61=0,Cádiz!H61=0,Córdoba!H61=0,Granada!H61=0,Huelva!H61=0,Jaén!H61=0,Málaga!H61=0,Sevilla!H61=0),"",Almería!H61+Cádiz!H61+Córdoba!H61+Granada!H61+Huelva!H61+Jaén!H61+Málaga!H61+Sevilla!H61)</f>
        <v>10769.02</v>
      </c>
      <c r="I61" s="83">
        <f>IF(OR(Almería!I61=0,Cádiz!I61=0,Córdoba!I61=0,Granada!I61=0,Huelva!I61=0,Jaén!I61=0,Málaga!I61=0,Sevilla!I61=0),"",Almería!I61+Cádiz!I61+Córdoba!I61+Granada!I61+Huelva!I61+Jaén!I61+Málaga!I61+Sevilla!I61)</f>
        <v>12488.126250000001</v>
      </c>
      <c r="J61" s="55">
        <f t="shared" si="27"/>
        <v>-4.932751214703188</v>
      </c>
      <c r="K61" s="56">
        <f t="shared" si="28"/>
        <v>-11.69289890029026</v>
      </c>
      <c r="L61" s="55">
        <f t="shared" si="22"/>
        <v>-21.422654986247593</v>
      </c>
      <c r="M61" s="57">
        <f t="shared" si="23"/>
        <v>-32.239554352679605</v>
      </c>
      <c r="N61" s="58">
        <f t="shared" si="29"/>
        <v>31339.617051220328</v>
      </c>
      <c r="O61" s="59">
        <f t="shared" si="25"/>
        <v>37916.41433701852</v>
      </c>
      <c r="P61" s="60">
        <f t="shared" si="26"/>
        <v>40842.569804995714</v>
      </c>
    </row>
    <row r="62" spans="1:16" ht="12.75">
      <c r="A62" s="61" t="s">
        <v>71</v>
      </c>
      <c r="B62" s="47">
        <v>6</v>
      </c>
      <c r="C62" s="48">
        <f>IF(OR(Almería!C62=0,Cádiz!C62=0,Córdoba!C62=0,Granada!C62=0,Huelva!C62=0,Jaén!C62=0,Málaga!C62=0,Sevilla!C62=0),"",Almería!C62+Cádiz!C62+Córdoba!C62+Granada!C62+Huelva!C62+Jaén!C62+Málaga!C62+Sevilla!C62)</f>
        <v>49.040000000000006</v>
      </c>
      <c r="D62" s="49">
        <f>IF(OR(Almería!D62=0,Cádiz!D62=0,Córdoba!D62=0,Granada!D62=0,Huelva!D62=0,Jaén!D62=0,Málaga!D62=0,Sevilla!D62=0),"",Almería!D62+Cádiz!D62+Córdoba!D62+Granada!D62+Huelva!D62+Jaén!D62+Málaga!D62+Sevilla!D62)</f>
        <v>40.050000000000004</v>
      </c>
      <c r="E62" s="62">
        <f>IF(OR(Almería!E62=0,Cádiz!E62=0,Córdoba!E62=0,Granada!E62=0,Huelva!E62=0,Jaén!E62=0,Málaga!E62=0,Sevilla!E62=0),"",Almería!E62+Cádiz!E62+Córdoba!E62+Granada!E62+Huelva!E62+Jaén!E62+Málaga!E62+Sevilla!E62)</f>
        <v>42.790000000000006</v>
      </c>
      <c r="F62" s="51">
        <v>7</v>
      </c>
      <c r="G62" s="52">
        <f>IF(OR(Almería!G62=0,Cádiz!G62=0,Córdoba!G62=0,Granada!G62=0,Huelva!G62=0,Jaén!G62=0,Málaga!G62=0,Sevilla!G62=0),"",Almería!G62+Cádiz!G62+Córdoba!G62+Granada!G62+Huelva!G62+Jaén!G62+Málaga!G62+Sevilla!G62)</f>
        <v>570.04</v>
      </c>
      <c r="H62" s="53">
        <f>IF(OR(Almería!H62=0,Cádiz!H62=0,Córdoba!H62=0,Granada!H62=0,Huelva!H62=0,Jaén!H62=0,Málaga!H62=0,Sevilla!H62=0),"",Almería!H62+Cádiz!H62+Córdoba!H62+Granada!H62+Huelva!H62+Jaén!H62+Málaga!H62+Sevilla!H62)</f>
        <v>446.04999999999995</v>
      </c>
      <c r="I62" s="83">
        <f>IF(OR(Almería!I62=0,Cádiz!I62=0,Córdoba!I62=0,Granada!I62=0,Huelva!I62=0,Jaén!I62=0,Málaga!I62=0,Sevilla!I62=0),"",Almería!I62+Cádiz!I62+Córdoba!I62+Granada!I62+Huelva!I62+Jaén!I62+Málaga!I62+Sevilla!I62)</f>
        <v>491.53999999999996</v>
      </c>
      <c r="J62" s="55">
        <f t="shared" si="27"/>
        <v>22.44694132334581</v>
      </c>
      <c r="K62" s="56">
        <f t="shared" si="28"/>
        <v>14.606216405702256</v>
      </c>
      <c r="L62" s="55">
        <f t="shared" si="22"/>
        <v>27.797332137652745</v>
      </c>
      <c r="M62" s="57">
        <f t="shared" si="23"/>
        <v>15.970216055661808</v>
      </c>
      <c r="N62" s="58">
        <f t="shared" si="29"/>
        <v>11623.980424143554</v>
      </c>
      <c r="O62" s="59">
        <f t="shared" si="25"/>
        <v>11137.328339575528</v>
      </c>
      <c r="P62" s="60">
        <f t="shared" si="26"/>
        <v>11487.263379294225</v>
      </c>
    </row>
    <row r="63" spans="1:16" ht="12.75">
      <c r="A63" s="17" t="s">
        <v>72</v>
      </c>
      <c r="B63" s="47">
        <v>4</v>
      </c>
      <c r="C63" s="48">
        <f>IF(OR(Almería!C63=0,Cádiz!C63=0,Córdoba!C63=0,Granada!C63=0,Huelva!C63=0,Jaén!C63=0,Málaga!C63=0,Sevilla!C63=0),"",Almería!C63+Cádiz!C63+Córdoba!C63+Granada!C63+Huelva!C63+Jaén!C63+Málaga!C63+Sevilla!C63)</f>
        <v>2673.050000000001</v>
      </c>
      <c r="D63" s="49">
        <f>IF(OR(Almería!D63=0,Cádiz!D63=0,Córdoba!D63=0,Granada!D63=0,Huelva!D63=0,Jaén!D63=0,Málaga!D63=0,Sevilla!D63=0),"",Almería!D63+Cádiz!D63+Córdoba!D63+Granada!D63+Huelva!D63+Jaén!D63+Málaga!D63+Sevilla!D63)</f>
        <v>2833.050000000001</v>
      </c>
      <c r="E63" s="50">
        <f>IF(OR(Almería!E63=0,Cádiz!E63=0,Córdoba!E63=0,Granada!E63=0,Huelva!E63=0,Jaén!E63=0,Málaga!E63=0,Sevilla!E63=0),"",Almería!E63+Cádiz!E63+Córdoba!E63+Granada!E63+Huelva!E63+Jaén!E63+Málaga!E63+Sevilla!E63)</f>
        <v>2807.5350000000008</v>
      </c>
      <c r="F63" s="51">
        <v>6</v>
      </c>
      <c r="G63" s="52">
        <f>IF(OR(Almería!G63=0,Cádiz!G63=0,Córdoba!G63=0,Granada!G63=0,Huelva!G63=0,Jaén!G63=0,Málaga!G63=0,Sevilla!G63=0),"",Almería!G63+Cádiz!G63+Córdoba!G63+Granada!G63+Huelva!G63+Jaén!G63+Málaga!G63+Sevilla!G63)</f>
        <v>185398.05000000005</v>
      </c>
      <c r="H63" s="53">
        <f>IF(OR(Almería!H63=0,Cádiz!H63=0,Córdoba!H63=0,Granada!H63=0,Huelva!H63=0,Jaén!H63=0,Málaga!H63=0,Sevilla!H63=0),"",Almería!H63+Cádiz!H63+Córdoba!H63+Granada!H63+Huelva!H63+Jaén!H63+Málaga!H63+Sevilla!H63)</f>
        <v>202984.05000000005</v>
      </c>
      <c r="I63" s="87">
        <f>IF(OR(Almería!I63=0,Cádiz!I63=0,Córdoba!I63=0,Granada!I63=0,Huelva!I63=0,Jaén!I63=0,Málaga!I63=0,Sevilla!I63=0),"",Almería!I63+Cádiz!I63+Córdoba!I63+Granada!I63+Huelva!I63+Jaén!I63+Málaga!I63+Sevilla!I63)</f>
        <v>192054.03900000005</v>
      </c>
      <c r="J63" s="55">
        <f t="shared" si="27"/>
        <v>-5.647623585887999</v>
      </c>
      <c r="K63" s="56">
        <f t="shared" si="28"/>
        <v>-4.790145091690746</v>
      </c>
      <c r="L63" s="55">
        <f t="shared" si="22"/>
        <v>-8.663734909220693</v>
      </c>
      <c r="M63" s="57">
        <f t="shared" si="23"/>
        <v>-3.4656855094830803</v>
      </c>
      <c r="N63" s="58">
        <f t="shared" si="29"/>
        <v>69358.24245711826</v>
      </c>
      <c r="O63" s="59">
        <f t="shared" si="25"/>
        <v>71648.59427119182</v>
      </c>
      <c r="P63" s="60">
        <f t="shared" si="26"/>
        <v>68406.64105701265</v>
      </c>
    </row>
    <row r="64" spans="1:16" ht="12.75">
      <c r="A64" s="61" t="s">
        <v>73</v>
      </c>
      <c r="B64" s="47">
        <v>4</v>
      </c>
      <c r="C64" s="48">
        <f>IF(OR(Almería!C64=0,Cádiz!C64=0,Córdoba!C64=0,Granada!C64=0,Huelva!C64=0,Jaén!C64=0,Málaga!C64=0,Sevilla!C64=0),"",Almería!C64+Cádiz!C64+Córdoba!C64+Granada!C64+Huelva!C64+Jaén!C64+Málaga!C64+Sevilla!C64)</f>
        <v>267.01</v>
      </c>
      <c r="D64" s="49">
        <f>IF(OR(Almería!D64=0,Cádiz!D64=0,Córdoba!D64=0,Granada!D64=0,Huelva!D64=0,Jaén!D64=0,Málaga!D64=0,Sevilla!D64=0),"",Almería!D64+Cádiz!D64+Córdoba!D64+Granada!D64+Huelva!D64+Jaén!D64+Málaga!D64+Sevilla!D64)</f>
        <v>337.01</v>
      </c>
      <c r="E64" s="62">
        <f>IF(OR(Almería!E64=0,Cádiz!E64=0,Córdoba!E64=0,Granada!E64=0,Huelva!E64=0,Jaén!E64=0,Málaga!E64=0,Sevilla!E64=0),"",Almería!E64+Cádiz!E64+Córdoba!E64+Granada!E64+Huelva!E64+Jaén!E64+Málaga!E64+Sevilla!E64)</f>
        <v>478.505</v>
      </c>
      <c r="F64" s="51">
        <v>6</v>
      </c>
      <c r="G64" s="52">
        <f>IF(OR(Almería!G64=0,Cádiz!G64=0,Córdoba!G64=0,Granada!G64=0,Huelva!G64=0,Jaén!G64=0,Málaga!G64=0,Sevilla!G64=0),"",Almería!G64+Cádiz!G64+Córdoba!G64+Granada!G64+Huelva!G64+Jaén!G64+Málaga!G64+Sevilla!G64)</f>
        <v>7689.01</v>
      </c>
      <c r="H64" s="53">
        <f>IF(OR(Almería!H64=0,Cádiz!H64=0,Córdoba!H64=0,Granada!H64=0,Huelva!H64=0,Jaén!H64=0,Málaga!H64=0,Sevilla!H64=0),"",Almería!H64+Cádiz!H64+Córdoba!H64+Granada!H64+Huelva!H64+Jaén!H64+Málaga!H64+Sevilla!H64)</f>
        <v>9160.01</v>
      </c>
      <c r="I64" s="83">
        <f>IF(OR(Almería!I64=0,Cádiz!I64=0,Córdoba!I64=0,Granada!I64=0,Huelva!I64=0,Jaén!I64=0,Málaga!I64=0,Sevilla!I64=0),"",Almería!I64+Cádiz!I64+Córdoba!I64+Granada!I64+Huelva!I64+Jaén!I64+Málaga!I64+Sevilla!I64)</f>
        <v>13740.1345</v>
      </c>
      <c r="J64" s="55">
        <f t="shared" si="27"/>
        <v>-20.77089700602356</v>
      </c>
      <c r="K64" s="56">
        <f t="shared" si="28"/>
        <v>-44.19912017638269</v>
      </c>
      <c r="L64" s="55">
        <f t="shared" si="22"/>
        <v>-16.05893443347769</v>
      </c>
      <c r="M64" s="57">
        <f t="shared" si="23"/>
        <v>-44.03977632096687</v>
      </c>
      <c r="N64" s="58">
        <f t="shared" si="29"/>
        <v>28796.711733642936</v>
      </c>
      <c r="O64" s="59">
        <f t="shared" si="25"/>
        <v>27180.23204059227</v>
      </c>
      <c r="P64" s="60">
        <f t="shared" si="26"/>
        <v>28714.714579784955</v>
      </c>
    </row>
    <row r="65" spans="1:16" ht="12.75">
      <c r="A65" s="61" t="s">
        <v>74</v>
      </c>
      <c r="B65" s="47">
        <v>4</v>
      </c>
      <c r="C65" s="48">
        <f>IF(OR(Almería!C65=0,Cádiz!C65=0,Córdoba!C65=0,Granada!C65=0,Huelva!C65=0,Jaén!C65=0,Málaga!C65=0,Sevilla!C65=0),"",Almería!C65+Cádiz!C65+Córdoba!C65+Granada!C65+Huelva!C65+Jaén!C65+Málaga!C65+Sevilla!C65)</f>
        <v>2406.040000000001</v>
      </c>
      <c r="D65" s="49">
        <f>IF(OR(Almería!D65=0,Cádiz!D65=0,Córdoba!D65=0,Granada!D65=0,Huelva!D65=0,Jaén!D65=0,Málaga!D65=0,Sevilla!D65=0),"",Almería!D65+Cádiz!D65+Córdoba!D65+Granada!D65+Huelva!D65+Jaén!D65+Málaga!D65+Sevilla!D65)</f>
        <v>2496.040000000001</v>
      </c>
      <c r="E65" s="62">
        <f>IF(OR(Almería!E65=0,Cádiz!E65=0,Córdoba!E65=0,Granada!E65=0,Huelva!E65=0,Jaén!E65=0,Málaga!E65=0,Sevilla!E65=0),"",Almería!E65+Cádiz!E65+Córdoba!E65+Granada!E65+Huelva!E65+Jaén!E65+Málaga!E65+Sevilla!E65)</f>
        <v>2329.0300000000007</v>
      </c>
      <c r="F65" s="51">
        <v>6</v>
      </c>
      <c r="G65" s="52">
        <f>IF(OR(Almería!G65=0,Cádiz!G65=0,Córdoba!G65=0,Granada!G65=0,Huelva!G65=0,Jaén!G65=0,Málaga!G65=0,Sevilla!G65=0),"",Almería!G65+Cádiz!G65+Córdoba!G65+Granada!G65+Huelva!G65+Jaén!G65+Málaga!G65+Sevilla!G65)</f>
        <v>177709.04000000004</v>
      </c>
      <c r="H65" s="53">
        <f>IF(OR(Almería!H65=0,Cádiz!H65=0,Córdoba!H65=0,Granada!H65=0,Huelva!H65=0,Jaén!H65=0,Málaga!H65=0,Sevilla!H65=0),"",Almería!H65+Cádiz!H65+Córdoba!H65+Granada!H65+Huelva!H65+Jaén!H65+Málaga!H65+Sevilla!H65)</f>
        <v>193824.04000000004</v>
      </c>
      <c r="I65" s="83">
        <f>IF(OR(Almería!I65=0,Cádiz!I65=0,Córdoba!I65=0,Granada!I65=0,Huelva!I65=0,Jaén!I65=0,Málaga!I65=0,Sevilla!I65=0),"",Almería!I65+Cádiz!I65+Córdoba!I65+Granada!I65+Huelva!I65+Jaén!I65+Málaga!I65+Sevilla!I65)</f>
        <v>178313.90450000003</v>
      </c>
      <c r="J65" s="55">
        <f t="shared" si="27"/>
        <v>-3.6057114469319345</v>
      </c>
      <c r="K65" s="56">
        <f t="shared" si="28"/>
        <v>3.3065267514802485</v>
      </c>
      <c r="L65" s="55">
        <f t="shared" si="22"/>
        <v>-8.31424213425744</v>
      </c>
      <c r="M65" s="57">
        <f t="shared" si="23"/>
        <v>-0.33921331132087573</v>
      </c>
      <c r="N65" s="58">
        <f t="shared" si="29"/>
        <v>73859.55345713286</v>
      </c>
      <c r="O65" s="59">
        <f t="shared" si="25"/>
        <v>77652.61774651046</v>
      </c>
      <c r="P65" s="60">
        <f t="shared" si="26"/>
        <v>76561.44596677586</v>
      </c>
    </row>
    <row r="66" spans="1:16" ht="12.75">
      <c r="A66" s="17" t="s">
        <v>75</v>
      </c>
      <c r="B66" s="47">
        <v>7</v>
      </c>
      <c r="C66" s="91">
        <f>IF(OR(Almería!C66=0,Cádiz!C66=0,Córdoba!C66=0,Granada!C66=0,Huelva!C66=0,Jaén!C66=0,Málaga!C66=0,Sevilla!C66=0),"",Almería!C66+Cádiz!C66+Córdoba!C66+Granada!C66+Huelva!C66+Jaén!C66+Málaga!C66+Sevilla!C66)</f>
        <v>25046.03</v>
      </c>
      <c r="D66" s="92">
        <f>IF(OR(Almería!D66=0,Cádiz!D66=0,Córdoba!D66=0,Granada!D66=0,Huelva!D66=0,Jaén!D66=0,Málaga!D66=0,Sevilla!D66=0),"",Almería!D66+Cádiz!D66+Córdoba!D66+Granada!D66+Huelva!D66+Jaén!D66+Málaga!D66+Sevilla!D66)</f>
        <v>25947.03</v>
      </c>
      <c r="E66" s="93">
        <f>IF(OR(Almería!E66=0,Cádiz!E66=0,Córdoba!E66=0,Granada!E66=0,Huelva!E66=0,Jaén!E66=0,Málaga!E66=0,Sevilla!E66=0),"",Almería!E66+Cádiz!E66+Córdoba!E66+Granada!E66+Huelva!E66+Jaén!E66+Málaga!E66+Sevilla!E66)</f>
        <v>22024.29</v>
      </c>
      <c r="F66" s="51"/>
      <c r="G66" s="94"/>
      <c r="H66" s="94">
        <f>IF(OR(Almería!H66=0,Cádiz!H66=0,Córdoba!H66=0,Granada!H66=0,Huelva!H66=0,Jaén!H66=0,Málaga!H66=0,Sevilla!H66=0),"",Almería!H66+Cádiz!H66+Córdoba!H66+Granada!H66+Huelva!H66+Jaén!H66+Málaga!H66+Sevilla!H66)</f>
        <v>2485839.0300000003</v>
      </c>
      <c r="I66" s="95">
        <f>IF(OR(Almería!I66=0,Cádiz!I66=0,Córdoba!I66=0,Granada!I66=0,Huelva!I66=0,Jaén!I66=0,Málaga!I66=0,Sevilla!I66=0),"",Almería!I66+Cádiz!I66+Córdoba!I66+Granada!I66+Huelva!I66+Jaén!I66+Málaga!I66+Sevilla!I66)</f>
        <v>1849471.04</v>
      </c>
      <c r="J66" s="55">
        <f t="shared" si="27"/>
        <v>-3.4724590829856083</v>
      </c>
      <c r="K66" s="56">
        <f t="shared" si="28"/>
        <v>13.720033653752267</v>
      </c>
      <c r="L66" s="55">
        <f t="shared" si="22"/>
      </c>
      <c r="M66" s="57">
        <f t="shared" si="23"/>
      </c>
      <c r="N66" s="58">
        <f t="shared" si="29"/>
        <v>0</v>
      </c>
      <c r="O66" s="59">
        <f t="shared" si="25"/>
        <v>95804.37645464628</v>
      </c>
      <c r="P66" s="60">
        <f t="shared" si="26"/>
        <v>83974.15035853596</v>
      </c>
    </row>
    <row r="67" spans="1:16" ht="12.75">
      <c r="A67" s="61" t="s">
        <v>76</v>
      </c>
      <c r="B67" s="96">
        <v>5</v>
      </c>
      <c r="C67" s="48">
        <f>IF(OR(Almería!C67=0,Cádiz!C67=0,Córdoba!C67=0,Granada!C67=0,Huelva!C67=0,Jaén!C67=0,Málaga!C67=0,Sevilla!C67=0),"",Almería!C67+Cádiz!C67+Córdoba!C67+Granada!C67+Huelva!C67+Jaén!C67+Málaga!C67+Sevilla!C67)</f>
        <v>9389.02</v>
      </c>
      <c r="D67" s="49">
        <f>IF(OR(Almería!D67=0,Cádiz!D67=0,Córdoba!D67=0,Granada!D67=0,Huelva!D67=0,Jaén!D67=0,Málaga!D67=0,Sevilla!D67=0),"",Almería!D67+Cádiz!D67+Córdoba!D67+Granada!D67+Huelva!D67+Jaén!D67+Málaga!D67+Sevilla!D67)</f>
        <v>9640.02</v>
      </c>
      <c r="E67" s="62">
        <f>IF(OR(Almería!E67=0,Cádiz!E67=0,Córdoba!E67=0,Granada!E67=0,Huelva!E67=0,Jaén!E67=0,Málaga!E67=0,Sevilla!E67=0),"",Almería!E67+Cádiz!E67+Córdoba!E67+Granada!E67+Huelva!E67+Jaén!E67+Málaga!E67+Sevilla!E67)</f>
        <v>8963.27</v>
      </c>
      <c r="F67" s="51">
        <v>5</v>
      </c>
      <c r="G67" s="52">
        <f>IF(OR(Almería!G67=0,Cádiz!G67=0,Córdoba!G67=0,Granada!G67=0,Huelva!G67=0,Jaén!G67=0,Málaga!G67=0,Sevilla!G67=0),"",Almería!G67+Cádiz!G67+Córdoba!G67+Granada!G67+Huelva!G67+Jaén!G67+Málaga!G67+Sevilla!G67)</f>
        <v>827050.02</v>
      </c>
      <c r="H67" s="53">
        <f>IF(OR(Almería!H67=0,Cádiz!H67=0,Córdoba!H67=0,Granada!H67=0,Huelva!H67=0,Jaén!H67=0,Málaga!H67=0,Sevilla!H67=0),"",Almería!H67+Cádiz!H67+Córdoba!H67+Granada!H67+Huelva!H67+Jaén!H67+Málaga!H67+Sevilla!H67)</f>
        <v>938618.02</v>
      </c>
      <c r="I67" s="83">
        <f>IF(OR(Almería!I67=0,Cádiz!I67=0,Córdoba!I67=0,Granada!I67=0,Huelva!I67=0,Jaén!I67=0,Málaga!I67=0,Sevilla!I67=0),"",Almería!I67+Cádiz!I67+Córdoba!I67+Granada!I67+Huelva!I67+Jaén!I67+Málaga!I67+Sevilla!I67)</f>
        <v>838424.27</v>
      </c>
      <c r="J67" s="55">
        <f t="shared" si="27"/>
        <v>-2.603729037906561</v>
      </c>
      <c r="K67" s="56">
        <f t="shared" si="28"/>
        <v>4.749940590878097</v>
      </c>
      <c r="L67" s="55">
        <f t="shared" si="22"/>
        <v>-11.886411471196766</v>
      </c>
      <c r="M67" s="57">
        <f t="shared" si="23"/>
        <v>-1.3566222265965564</v>
      </c>
      <c r="N67" s="58">
        <f t="shared" si="29"/>
        <v>88086.9377208697</v>
      </c>
      <c r="O67" s="59">
        <f t="shared" si="25"/>
        <v>97366.81251698648</v>
      </c>
      <c r="P67" s="60">
        <f t="shared" si="26"/>
        <v>93539.99935291472</v>
      </c>
    </row>
    <row r="68" spans="1:16" ht="12.75">
      <c r="A68" s="61" t="s">
        <v>77</v>
      </c>
      <c r="B68" s="47">
        <v>4</v>
      </c>
      <c r="C68" s="48">
        <f>IF(OR(Almería!C68=0,Cádiz!C68=0,Córdoba!C68=0,Granada!C68=0,Huelva!C68=0,Jaén!C68=0,Málaga!C68=0,Sevilla!C68=0),"",Almería!C68+Cádiz!C68+Córdoba!C68+Granada!C68+Huelva!C68+Jaén!C68+Málaga!C68+Sevilla!C68)</f>
        <v>13070</v>
      </c>
      <c r="D68" s="49">
        <f>IF(OR(Almería!D68=0,Cádiz!D68=0,Córdoba!D68=0,Granada!D68=0,Huelva!D68=0,Jaén!D68=0,Málaga!D68=0,Sevilla!D68=0),"",Almería!D68+Cádiz!D68+Córdoba!D68+Granada!D68+Huelva!D68+Jaén!D68+Málaga!D68+Sevilla!D68)</f>
        <v>13495</v>
      </c>
      <c r="E68" s="62">
        <f>IF(OR(Almería!E68=0,Cádiz!E68=0,Córdoba!E68=0,Granada!E68=0,Huelva!E68=0,Jaén!E68=0,Málaga!E68=0,Sevilla!E68=0),"",Almería!E68+Cádiz!E68+Córdoba!E68+Granada!E68+Huelva!E68+Jaén!E68+Málaga!E68+Sevilla!E68)</f>
        <v>9052</v>
      </c>
      <c r="F68" s="51">
        <v>6</v>
      </c>
      <c r="G68" s="52">
        <f>IF(OR(Almería!G68=0,Cádiz!G68=0,Córdoba!G68=0,Granada!G68=0,Huelva!G68=0,Jaén!G68=0,Málaga!G68=0,Sevilla!G68=0),"",Almería!G68+Cádiz!G68+Córdoba!G68+Granada!G68+Huelva!G68+Jaén!G68+Málaga!G68+Sevilla!G68)</f>
        <v>1176613</v>
      </c>
      <c r="H68" s="53">
        <f>IF(OR(Almería!H68=0,Cádiz!H68=0,Córdoba!H68=0,Granada!H68=0,Huelva!H68=0,Jaén!H68=0,Málaga!H68=0,Sevilla!H68=0),"",Almería!H68+Cádiz!H68+Córdoba!H68+Granada!H68+Huelva!H68+Jaén!H68+Málaga!H68+Sevilla!H68)</f>
        <v>1284641</v>
      </c>
      <c r="I68" s="83">
        <f>IF(OR(Almería!I68=0,Cádiz!I68=0,Córdoba!I68=0,Granada!I68=0,Huelva!I68=0,Jaén!I68=0,Málaga!I68=0,Sevilla!I68=0),"",Almería!I68+Cádiz!I68+Córdoba!I68+Granada!I68+Huelva!I68+Jaén!I68+Málaga!I68+Sevilla!I68)</f>
        <v>711396.5</v>
      </c>
      <c r="J68" s="55">
        <f t="shared" si="27"/>
        <v>-3.149314560948497</v>
      </c>
      <c r="K68" s="56">
        <f t="shared" si="28"/>
        <v>44.38798055678305</v>
      </c>
      <c r="L68" s="55">
        <f t="shared" si="22"/>
        <v>-8.40919758905406</v>
      </c>
      <c r="M68" s="57">
        <f t="shared" si="23"/>
        <v>65.39482552978544</v>
      </c>
      <c r="N68" s="58">
        <f t="shared" si="29"/>
        <v>90023.94797245601</v>
      </c>
      <c r="O68" s="59">
        <f t="shared" si="25"/>
        <v>95193.84957391626</v>
      </c>
      <c r="P68" s="60">
        <f t="shared" si="26"/>
        <v>78589.98011489173</v>
      </c>
    </row>
    <row r="69" spans="1:16" ht="12.75">
      <c r="A69" s="61" t="s">
        <v>78</v>
      </c>
      <c r="B69" s="47">
        <v>7</v>
      </c>
      <c r="C69" s="48">
        <f>IF(OR(Almería!C69=0,Cádiz!C69=0,Córdoba!C69=0,Granada!C69=0,Huelva!C69=0,Jaén!C69=0,Málaga!C69=0,Sevilla!C69=0),"",Almería!C69+Cádiz!C69+Córdoba!C69+Granada!C69+Huelva!C69+Jaén!C69+Málaga!C69+Sevilla!C69)</f>
        <v>2587.01</v>
      </c>
      <c r="D69" s="49">
        <f>IF(OR(Almería!D69=0,Cádiz!D69=0,Córdoba!D69=0,Granada!D69=0,Huelva!D69=0,Jaén!D69=0,Málaga!D69=0,Sevilla!D69=0),"",Almería!D69+Cádiz!D69+Córdoba!D69+Granada!D69+Huelva!D69+Jaén!D69+Málaga!D69+Sevilla!D69)</f>
        <v>2812.01</v>
      </c>
      <c r="E69" s="62">
        <f>IF(OR(Almería!E69=0,Cádiz!E69=0,Córdoba!E69=0,Granada!E69=0,Huelva!E69=0,Jaén!E69=0,Málaga!E69=0,Sevilla!E69=0),"",Almería!E69+Cádiz!E69+Córdoba!E69+Granada!E69+Huelva!E69+Jaén!E69+Málaga!E69+Sevilla!E69)</f>
        <v>4009.0200000000004</v>
      </c>
      <c r="F69" s="51"/>
      <c r="G69" s="52">
        <f>IF(OR(Almería!G69=0,Cádiz!G69=0,Córdoba!G69=0,Granada!G69=0,Huelva!G69=0,Jaén!G69=0,Málaga!G69=0,Sevilla!G69=0),"",Almería!G69+Cádiz!G69+Córdoba!G69+Granada!G69+Huelva!G69+Jaén!G69+Málaga!G69+Sevilla!G69)</f>
      </c>
      <c r="H69" s="53">
        <f>IF(OR(Almería!H69=0,Cádiz!H69=0,Córdoba!H69=0,Granada!H69=0,Huelva!H69=0,Jaén!H69=0,Málaga!H69=0,Sevilla!H69=0),"",Almería!H69+Cádiz!H69+Córdoba!H69+Granada!H69+Huelva!H69+Jaén!H69+Málaga!H69+Sevilla!H69)</f>
        <v>262580.01</v>
      </c>
      <c r="I69" s="83">
        <f>IF(OR(Almería!I69=0,Cádiz!I69=0,Córdoba!I69=0,Granada!I69=0,Huelva!I69=0,Jaén!I69=0,Málaga!I69=0,Sevilla!I69=0),"",Almería!I69+Cádiz!I69+Córdoba!I69+Granada!I69+Huelva!I69+Jaén!I69+Málaga!I69+Sevilla!I69)</f>
        <v>299650.27</v>
      </c>
      <c r="J69" s="55">
        <f t="shared" si="27"/>
        <v>-8.001394020647155</v>
      </c>
      <c r="K69" s="56">
        <f t="shared" si="28"/>
        <v>-35.470264553432</v>
      </c>
      <c r="L69" s="55"/>
      <c r="M69" s="57"/>
      <c r="N69" s="58"/>
      <c r="O69" s="59">
        <f t="shared" si="25"/>
        <v>93378.04986468753</v>
      </c>
      <c r="P69" s="60">
        <f t="shared" si="26"/>
        <v>74744.01973549645</v>
      </c>
    </row>
    <row r="70" spans="1:16" ht="12.75">
      <c r="A70" s="61" t="s">
        <v>79</v>
      </c>
      <c r="B70" s="47"/>
      <c r="C70" s="48">
        <f>IF(OR(Almería!C70=0,Cádiz!C70=0,Córdoba!C70=0,Granada!C70=0,Huelva!C70=0,Jaén!C70=0,Málaga!C70=0,Sevilla!C70=0),"",Almería!C70+Cádiz!C70+Córdoba!C70+Granada!C70+Huelva!C70+Jaén!C70+Málaga!C70+Sevilla!C70)</f>
      </c>
      <c r="D70" s="49">
        <f>IF(OR(Almería!D70=0,Cádiz!D70=0,Córdoba!D70=0,Granada!D70=0,Huelva!D70=0,Jaén!D70=0,Málaga!D70=0,Sevilla!D70=0),"",Almería!D70+Cádiz!D70+Córdoba!D70+Granada!D70+Huelva!D70+Jaén!D70+Málaga!D70+Sevilla!D70)</f>
        <v>8556.02</v>
      </c>
      <c r="E70" s="62">
        <f>IF(OR(Almería!E70=0,Cádiz!E70=0,Córdoba!E70=0,Granada!E70=0,Huelva!E70=0,Jaén!E70=0,Málaga!E70=0,Sevilla!E70=0),"",Almería!E70+Cádiz!E70+Córdoba!E70+Granada!E70+Huelva!E70+Jaén!E70+Málaga!E70+Sevilla!E70)</f>
        <v>3735.5425</v>
      </c>
      <c r="F70" s="51"/>
      <c r="G70" s="52">
        <f>IF(OR(Almería!G70=0,Cádiz!G70=0,Córdoba!G70=0,Granada!G70=0,Huelva!G70=0,Jaén!G70=0,Málaga!G70=0,Sevilla!G70=0),"",Almería!G70+Cádiz!G70+Córdoba!G70+Granada!G70+Huelva!G70+Jaén!G70+Málaga!G70+Sevilla!G70)</f>
      </c>
      <c r="H70" s="53">
        <f>IF(OR(Almería!H70=0,Cádiz!H70=0,Córdoba!H70=0,Granada!H70=0,Huelva!H70=0,Jaén!H70=0,Málaga!H70=0,Sevilla!H70=0),"",Almería!H70+Cádiz!H70+Córdoba!H70+Granada!H70+Huelva!H70+Jaén!H70+Málaga!H70+Sevilla!H70)</f>
        <v>755584.02</v>
      </c>
      <c r="I70" s="83">
        <f>IF(OR(Almería!I70=0,Cádiz!I70=0,Córdoba!I70=0,Granada!I70=0,Huelva!I70=0,Jaén!I70=0,Málaga!I70=0,Sevilla!I70=0),"",Almería!I70+Cádiz!I70+Córdoba!I70+Granada!I70+Huelva!I70+Jaén!I70+Málaga!I70+Sevilla!I70)</f>
        <v>329423.79</v>
      </c>
      <c r="J70" s="55"/>
      <c r="K70" s="56"/>
      <c r="L70" s="55"/>
      <c r="M70" s="57"/>
      <c r="N70" s="58"/>
      <c r="O70" s="59">
        <f t="shared" si="25"/>
        <v>88310.22134123108</v>
      </c>
      <c r="P70" s="60">
        <f t="shared" si="26"/>
        <v>88186.33170416346</v>
      </c>
    </row>
    <row r="71" spans="1:16" ht="12.75">
      <c r="A71" s="61" t="s">
        <v>80</v>
      </c>
      <c r="B71" s="47">
        <v>5</v>
      </c>
      <c r="C71" s="48">
        <f>IF(OR(Almería!C71=0,Cádiz!C71=0,Córdoba!C71=0,Granada!C71=0,Huelva!C71=0,Jaén!C71=0,Málaga!C71=0,Sevilla!C71=0),"",Almería!C71+Cádiz!C71+Córdoba!C71+Granada!C71+Huelva!C71+Jaén!C71+Málaga!C71+Sevilla!C71)</f>
        <v>12534</v>
      </c>
      <c r="D71" s="49">
        <f>IF(OR(Almería!D71=0,Cádiz!D71=0,Córdoba!D71=0,Granada!D71=0,Huelva!D71=0,Jaén!D71=0,Málaga!D71=0,Sevilla!D71=0),"",Almería!D71+Cádiz!D71+Córdoba!D71+Granada!D71+Huelva!D71+Jaén!D71+Málaga!D71+Sevilla!D71)</f>
        <v>11832</v>
      </c>
      <c r="E71" s="62">
        <f>IF(OR(Almería!E71=0,Cádiz!E71=0,Córdoba!E71=0,Granada!E71=0,Huelva!E71=0,Jaén!E71=0,Málaga!E71=0,Sevilla!E71=0),"",Almería!E71+Cádiz!E71+Córdoba!E71+Granada!E71+Huelva!E71+Jaén!E71+Málaga!E71+Sevilla!E71)</f>
        <v>11151.5</v>
      </c>
      <c r="F71" s="51">
        <v>6</v>
      </c>
      <c r="G71" s="52">
        <f>IF(OR(Almería!G71=0,Cádiz!G71=0,Córdoba!G71=0,Granada!G71=0,Huelva!G71=0,Jaén!G71=0,Málaga!G71=0,Sevilla!G71=0),"",Almería!G71+Cádiz!G71+Córdoba!G71+Granada!G71+Huelva!G71+Jaén!G71+Málaga!G71+Sevilla!G71)</f>
        <v>800936</v>
      </c>
      <c r="H71" s="53">
        <f>IF(OR(Almería!H71=0,Cádiz!H71=0,Córdoba!H71=0,Granada!H71=0,Huelva!H71=0,Jaén!H71=0,Málaga!H71=0,Sevilla!H71=0),"",Almería!H71+Cádiz!H71+Córdoba!H71+Granada!H71+Huelva!H71+Jaén!H71+Málaga!H71+Sevilla!H71)</f>
        <v>765972</v>
      </c>
      <c r="I71" s="83">
        <f>IF(OR(Almería!I71=0,Cádiz!I71=0,Córdoba!I71=0,Granada!I71=0,Huelva!I71=0,Jaén!I71=0,Málaga!I71=0,Sevilla!I71=0),"",Almería!I71+Cádiz!I71+Córdoba!I71+Granada!I71+Huelva!I71+Jaén!I71+Málaga!I71+Sevilla!I71)</f>
        <v>699817</v>
      </c>
      <c r="J71" s="55">
        <f t="shared" si="27"/>
        <v>5.933062880324542</v>
      </c>
      <c r="K71" s="56">
        <f t="shared" si="28"/>
        <v>12.397435322602334</v>
      </c>
      <c r="L71" s="55">
        <f t="shared" si="22"/>
        <v>4.564657715947845</v>
      </c>
      <c r="M71" s="57">
        <f t="shared" si="23"/>
        <v>14.449348901212744</v>
      </c>
      <c r="N71" s="58">
        <f t="shared" si="29"/>
        <v>63901.06909206957</v>
      </c>
      <c r="O71" s="59">
        <f t="shared" si="25"/>
        <v>64737.32251521298</v>
      </c>
      <c r="P71" s="60">
        <f t="shared" si="26"/>
        <v>62755.41406985607</v>
      </c>
    </row>
    <row r="72" spans="1:16" ht="12.75">
      <c r="A72" s="61" t="s">
        <v>81</v>
      </c>
      <c r="B72" s="47">
        <v>6</v>
      </c>
      <c r="C72" s="48">
        <f>IF(OR(Almería!C72=0,Cádiz!C72=0,Córdoba!C72=0,Granada!C72=0,Huelva!C72=0,Jaén!C72=0,Málaga!C72=0,Sevilla!C72=0),"",Almería!C72+Cádiz!C72+Córdoba!C72+Granada!C72+Huelva!C72+Jaén!C72+Málaga!C72+Sevilla!C72)</f>
        <v>6415.01</v>
      </c>
      <c r="D72" s="49">
        <f>IF(OR(Almería!D72=0,Cádiz!D72=0,Córdoba!D72=0,Granada!D72=0,Huelva!D72=0,Jaén!D72=0,Málaga!D72=0,Sevilla!D72=0),"",Almería!D72+Cádiz!D72+Córdoba!D72+Granada!D72+Huelva!D72+Jaén!D72+Málaga!D72+Sevilla!D72)</f>
        <v>6459.01</v>
      </c>
      <c r="E72" s="62">
        <f>IF(OR(Almería!E72=0,Cádiz!E72=0,Córdoba!E72=0,Granada!E72=0,Huelva!E72=0,Jaén!E72=0,Málaga!E72=0,Sevilla!E72=0),"",Almería!E72+Cádiz!E72+Córdoba!E72+Granada!E72+Huelva!E72+Jaén!E72+Málaga!E72+Sevilla!E72)</f>
        <v>7268.27</v>
      </c>
      <c r="F72" s="51">
        <v>6</v>
      </c>
      <c r="G72" s="52">
        <f>IF(OR(Almería!G72=0,Cádiz!G72=0,Córdoba!G72=0,Granada!G72=0,Huelva!G72=0,Jaén!G72=0,Málaga!G72=0,Sevilla!G72=0),"",Almería!G72+Cádiz!G72+Córdoba!G72+Granada!G72+Huelva!G72+Jaén!G72+Málaga!G72+Sevilla!G72)</f>
        <v>350557.01</v>
      </c>
      <c r="H72" s="53">
        <f>IF(OR(Almería!H72=0,Cádiz!H72=0,Córdoba!H72=0,Granada!H72=0,Huelva!H72=0,Jaén!H72=0,Málaga!H72=0,Sevilla!H72=0),"",Almería!H72+Cádiz!H72+Córdoba!H72+Granada!H72+Huelva!H72+Jaén!H72+Málaga!H72+Sevilla!H72)</f>
        <v>367570.01</v>
      </c>
      <c r="I72" s="86">
        <f>IF(OR(Almería!I72=0,Cádiz!I72=0,Córdoba!I72=0,Granada!I72=0,Huelva!I72=0,Jaén!I72=0,Málaga!I72=0,Sevilla!I72=0),"",Almería!I72+Cádiz!I72+Córdoba!I72+Granada!I72+Huelva!I72+Jaén!I72+Málaga!I72+Sevilla!I72)</f>
        <v>314289.52</v>
      </c>
      <c r="J72" s="55">
        <f t="shared" si="27"/>
        <v>-0.6812189484146955</v>
      </c>
      <c r="K72" s="56">
        <f t="shared" si="28"/>
        <v>-11.739519858233109</v>
      </c>
      <c r="L72" s="55">
        <f t="shared" si="22"/>
        <v>-4.6285060089641235</v>
      </c>
      <c r="M72" s="57">
        <f t="shared" si="23"/>
        <v>11.539516176040479</v>
      </c>
      <c r="N72" s="58">
        <f t="shared" si="29"/>
        <v>54646.369997864385</v>
      </c>
      <c r="O72" s="59">
        <f t="shared" si="25"/>
        <v>56908.10356385886</v>
      </c>
      <c r="P72" s="60">
        <f t="shared" si="26"/>
        <v>43241.31051818383</v>
      </c>
    </row>
    <row r="73" spans="1:16" ht="12.75">
      <c r="A73" s="61" t="s">
        <v>82</v>
      </c>
      <c r="B73" s="47">
        <v>6</v>
      </c>
      <c r="C73" s="48">
        <f>IF(OR(Almería!C73=0,Cádiz!C73=0,Córdoba!C73=0,Granada!C73=0,Huelva!C73=0,Jaén!C73=0,Málaga!C73=0,Sevilla!C73=0),"",Almería!C73+Cádiz!C73+Córdoba!C73+Granada!C73+Huelva!C73+Jaén!C73+Málaga!C73+Sevilla!C73)</f>
        <v>1772</v>
      </c>
      <c r="D73" s="49">
        <f>IF(OR(Almería!D73=0,Cádiz!D73=0,Córdoba!D73=0,Granada!D73=0,Huelva!D73=0,Jaén!D73=0,Málaga!D73=0,Sevilla!D73=0),"",Almería!D73+Cádiz!D73+Córdoba!D73+Granada!D73+Huelva!D73+Jaén!D73+Málaga!D73+Sevilla!D73)</f>
        <v>1836</v>
      </c>
      <c r="E73" s="62">
        <f>IF(OR(Almería!E73=0,Cádiz!E73=0,Córdoba!E73=0,Granada!E73=0,Huelva!E73=0,Jaén!E73=0,Málaga!E73=0,Sevilla!E73=0),"",Almería!E73+Cádiz!E73+Córdoba!E73+Granada!E73+Huelva!E73+Jaén!E73+Málaga!E73+Sevilla!E73)</f>
        <v>2061.5</v>
      </c>
      <c r="F73" s="51">
        <v>6</v>
      </c>
      <c r="G73" s="52">
        <f>IF(OR(Almería!G73=0,Cádiz!G73=0,Córdoba!G73=0,Granada!G73=0,Huelva!G73=0,Jaén!G73=0,Málaga!G73=0,Sevilla!G73=0),"",Almería!G73+Cádiz!G73+Córdoba!G73+Granada!G73+Huelva!G73+Jaén!G73+Málaga!G73+Sevilla!G73)</f>
        <v>23132</v>
      </c>
      <c r="H73" s="53">
        <f>IF(OR(Almería!H73=0,Cádiz!H73=0,Córdoba!H73=0,Granada!H73=0,Huelva!H73=0,Jaén!H73=0,Málaga!H73=0,Sevilla!H73=0),"",Almería!H73+Cádiz!H73+Córdoba!H73+Granada!H73+Huelva!H73+Jaén!H73+Málaga!H73+Sevilla!H73)</f>
        <v>24087</v>
      </c>
      <c r="I73" s="86">
        <f>IF(OR(Almería!I73=0,Cádiz!I73=0,Córdoba!I73=0,Granada!I73=0,Huelva!I73=0,Jaén!I73=0,Málaga!I73=0,Sevilla!I73=0),"",Almería!I73+Cádiz!I73+Córdoba!I73+Granada!I73+Huelva!I73+Jaén!I73+Málaga!I73+Sevilla!I73)</f>
        <v>28446.75</v>
      </c>
      <c r="J73" s="55">
        <f t="shared" si="27"/>
        <v>-3.485838779956424</v>
      </c>
      <c r="K73" s="56">
        <f t="shared" si="28"/>
        <v>-14.043172447247159</v>
      </c>
      <c r="L73" s="55">
        <f t="shared" si="22"/>
        <v>-3.9647942873749287</v>
      </c>
      <c r="M73" s="57">
        <f t="shared" si="23"/>
        <v>-18.683153611572507</v>
      </c>
      <c r="N73" s="58">
        <f t="shared" si="29"/>
        <v>13054.176072234763</v>
      </c>
      <c r="O73" s="59">
        <f t="shared" si="25"/>
        <v>13119.281045751633</v>
      </c>
      <c r="P73" s="60">
        <f t="shared" si="26"/>
        <v>13799.054086829978</v>
      </c>
    </row>
    <row r="74" spans="1:16" ht="12.75">
      <c r="A74" s="61" t="s">
        <v>83</v>
      </c>
      <c r="B74" s="47">
        <v>5</v>
      </c>
      <c r="C74" s="48">
        <f>IF(OR(Almería!C74=0,Cádiz!C74=0,Córdoba!C74=0,Granada!C74=0,Huelva!C74=0,Jaén!C74=0,Málaga!C74=0,Sevilla!C74=0),"",Almería!C74+Cádiz!C74+Córdoba!C74+Granada!C74+Huelva!C74+Jaén!C74+Málaga!C74+Sevilla!C74)</f>
        <v>1488</v>
      </c>
      <c r="D74" s="49">
        <f>IF(OR(Almería!D74=0,Cádiz!D74=0,Córdoba!D74=0,Granada!D74=0,Huelva!D74=0,Jaén!D74=0,Málaga!D74=0,Sevilla!D74=0),"",Almería!D74+Cádiz!D74+Córdoba!D74+Granada!D74+Huelva!D74+Jaén!D74+Málaga!D74+Sevilla!D74)</f>
        <v>1409</v>
      </c>
      <c r="E74" s="62">
        <f>IF(OR(Almería!E74=0,Cádiz!E74=0,Córdoba!E74=0,Granada!E74=0,Huelva!E74=0,Jaén!E74=0,Málaga!E74=0,Sevilla!E74=0),"",Almería!E74+Cádiz!E74+Córdoba!E74+Granada!E74+Huelva!E74+Jaén!E74+Málaga!E74+Sevilla!E74)</f>
        <v>1438.5</v>
      </c>
      <c r="F74" s="51">
        <v>5</v>
      </c>
      <c r="G74" s="52">
        <f>IF(OR(Almería!G74=0,Cádiz!G74=0,Córdoba!G74=0,Granada!G74=0,Huelva!G74=0,Jaén!G74=0,Málaga!G74=0,Sevilla!G74=0),"",Almería!G74+Cádiz!G74+Córdoba!G74+Granada!G74+Huelva!G74+Jaén!G74+Málaga!G74+Sevilla!G74)</f>
        <v>37000</v>
      </c>
      <c r="H74" s="53">
        <f>IF(OR(Almería!H74=0,Cádiz!H74=0,Córdoba!H74=0,Granada!H74=0,Huelva!H74=0,Jaén!H74=0,Málaga!H74=0,Sevilla!H74=0),"",Almería!H74+Cádiz!H74+Córdoba!H74+Granada!H74+Huelva!H74+Jaén!H74+Málaga!H74+Sevilla!H74)</f>
        <v>35135</v>
      </c>
      <c r="I74" s="83">
        <f>IF(OR(Almería!I74=0,Cádiz!I74=0,Córdoba!I74=0,Granada!I74=0,Huelva!I74=0,Jaén!I74=0,Málaga!I74=0,Sevilla!I74=0),"",Almería!I74+Cádiz!I74+Córdoba!I74+Granada!I74+Huelva!I74+Jaén!I74+Málaga!I74+Sevilla!I74)</f>
        <v>38405.5</v>
      </c>
      <c r="J74" s="55">
        <f t="shared" si="27"/>
        <v>5.606813342796315</v>
      </c>
      <c r="K74" s="56">
        <f t="shared" si="28"/>
        <v>3.4410844629822748</v>
      </c>
      <c r="L74" s="55">
        <f t="shared" si="22"/>
        <v>5.308097338835921</v>
      </c>
      <c r="M74" s="57">
        <f t="shared" si="23"/>
        <v>-3.659632083946306</v>
      </c>
      <c r="N74" s="58">
        <f t="shared" si="29"/>
        <v>24865.59139784946</v>
      </c>
      <c r="O74" s="59">
        <f t="shared" si="25"/>
        <v>24936.124911284598</v>
      </c>
      <c r="P74" s="60">
        <f t="shared" si="26"/>
        <v>26698.29683698297</v>
      </c>
    </row>
    <row r="75" spans="1:16" ht="12.75">
      <c r="A75" s="61" t="s">
        <v>84</v>
      </c>
      <c r="B75" s="47">
        <v>6</v>
      </c>
      <c r="C75" s="48">
        <f>IF(OR(Almería!C75=0,Cádiz!C75=0,Córdoba!C75=0,Granada!C75=0,Huelva!C75=0,Jaén!C75=0,Málaga!C75=0,Sevilla!C75=0),"",Almería!C75+Cádiz!C75+Córdoba!C75+Granada!C75+Huelva!C75+Jaén!C75+Málaga!C75+Sevilla!C75)</f>
        <v>5403</v>
      </c>
      <c r="D75" s="49">
        <f>IF(OR(Almería!D75=0,Cádiz!D75=0,Córdoba!D75=0,Granada!D75=0,Huelva!D75=0,Jaén!D75=0,Málaga!D75=0,Sevilla!D75=0),"",Almería!D75+Cádiz!D75+Córdoba!D75+Granada!D75+Huelva!D75+Jaén!D75+Málaga!D75+Sevilla!D75)</f>
        <v>4930</v>
      </c>
      <c r="E75" s="62">
        <f>IF(OR(Almería!E75=0,Cádiz!E75=0,Córdoba!E75=0,Granada!E75=0,Huelva!E75=0,Jaén!E75=0,Málaga!E75=0,Sevilla!E75=0),"",Almería!E75+Cádiz!E75+Córdoba!E75+Granada!E75+Huelva!E75+Jaén!E75+Málaga!E75+Sevilla!E75)</f>
        <v>5124.75</v>
      </c>
      <c r="F75" s="51">
        <v>6</v>
      </c>
      <c r="G75" s="52">
        <f>IF(OR(Almería!G75=0,Cádiz!G75=0,Córdoba!G75=0,Granada!G75=0,Huelva!G75=0,Jaén!G75=0,Málaga!G75=0,Sevilla!G75=0),"",Almería!G75+Cádiz!G75+Córdoba!G75+Granada!G75+Huelva!G75+Jaén!G75+Málaga!G75+Sevilla!G75)</f>
        <v>63401</v>
      </c>
      <c r="H75" s="53">
        <f>IF(OR(Almería!H75=0,Cádiz!H75=0,Córdoba!H75=0,Granada!H75=0,Huelva!H75=0,Jaén!H75=0,Málaga!H75=0,Sevilla!H75=0),"",Almería!H75+Cádiz!H75+Córdoba!H75+Granada!H75+Huelva!H75+Jaén!H75+Málaga!H75+Sevilla!H75)</f>
        <v>56887</v>
      </c>
      <c r="I75" s="83">
        <f>IF(OR(Almería!I75=0,Cádiz!I75=0,Córdoba!I75=0,Granada!I75=0,Huelva!I75=0,Jaén!I75=0,Málaga!I75=0,Sevilla!I75=0),"",Almería!I75+Cádiz!I75+Córdoba!I75+Granada!I75+Huelva!I75+Jaén!I75+Málaga!I75+Sevilla!I75)</f>
        <v>51819.5</v>
      </c>
      <c r="J75" s="55">
        <f t="shared" si="27"/>
        <v>9.594320486815406</v>
      </c>
      <c r="K75" s="56">
        <f t="shared" si="28"/>
        <v>5.429533147958438</v>
      </c>
      <c r="L75" s="55">
        <f t="shared" si="22"/>
        <v>11.450770826375091</v>
      </c>
      <c r="M75" s="57">
        <f t="shared" si="23"/>
        <v>22.349694613031772</v>
      </c>
      <c r="N75" s="58">
        <f t="shared" si="29"/>
        <v>11734.406811030909</v>
      </c>
      <c r="O75" s="59">
        <f t="shared" si="25"/>
        <v>11538.94523326572</v>
      </c>
      <c r="P75" s="60">
        <f t="shared" si="26"/>
        <v>10111.6152007415</v>
      </c>
    </row>
    <row r="76" spans="1:16" ht="12.75">
      <c r="A76" s="17" t="s">
        <v>85</v>
      </c>
      <c r="B76" s="47">
        <v>5</v>
      </c>
      <c r="C76" s="48">
        <f>IF(OR(Almería!C76=0,Cádiz!C76=0,Córdoba!C76=0,Granada!C76=0,Huelva!C76=0,Jaén!C76=0,Málaga!C76=0,Sevilla!C76=0),"",Almería!C76+Cádiz!C76+Córdoba!C76+Granada!C76+Huelva!C76+Jaén!C76+Málaga!C76+Sevilla!C76)</f>
        <v>3632.0299999999997</v>
      </c>
      <c r="D76" s="49">
        <f>IF(OR(Almería!D76=0,Cádiz!D76=0,Córdoba!D76=0,Granada!D76=0,Huelva!D76=0,Jaén!D76=0,Málaga!D76=0,Sevilla!D76=0),"",Almería!D76+Cádiz!D76+Córdoba!D76+Granada!D76+Huelva!D76+Jaén!D76+Málaga!D76+Sevilla!D76)</f>
        <v>3803.0200000000004</v>
      </c>
      <c r="E76" s="50">
        <f>IF(OR(Almería!E76=0,Cádiz!E76=0,Córdoba!E76=0,Granada!E76=0,Huelva!E76=0,Jaén!E76=0,Málaga!E76=0,Sevilla!E76=0),"",Almería!E76+Cádiz!E76+Córdoba!E76+Granada!E76+Huelva!E76+Jaén!E76+Málaga!E76+Sevilla!E76)</f>
        <v>3280.7650000000003</v>
      </c>
      <c r="F76" s="51"/>
      <c r="G76" s="52"/>
      <c r="H76" s="53">
        <f>IF(OR(Almería!H76=0,Cádiz!H76=0,Córdoba!H76=0,Granada!H76=0,Huelva!H76=0,Jaén!H76=0,Málaga!H76=0,Sevilla!H76=0),"",Almería!H76+Cádiz!H76+Córdoba!H76+Granada!H76+Huelva!H76+Jaén!H76+Málaga!H76+Sevilla!H76)</f>
        <v>160230.02</v>
      </c>
      <c r="I76" s="87">
        <f>IF(OR(Almería!I76=0,Cádiz!I76=0,Córdoba!I76=0,Granada!I76=0,Huelva!I76=0,Jaén!I76=0,Málaga!I76=0,Sevilla!I76=0),"",Almería!I76+Cádiz!I76+Córdoba!I76+Granada!I76+Huelva!I76+Jaén!I76+Málaga!I76+Sevilla!I76)</f>
        <v>134042.765</v>
      </c>
      <c r="J76" s="55">
        <f t="shared" si="27"/>
        <v>-4.496163575263893</v>
      </c>
      <c r="K76" s="56">
        <f t="shared" si="28"/>
        <v>10.70680161486726</v>
      </c>
      <c r="L76" s="55"/>
      <c r="M76" s="57"/>
      <c r="N76" s="58"/>
      <c r="O76" s="59">
        <f t="shared" si="25"/>
        <v>42132.310637335584</v>
      </c>
      <c r="P76" s="60">
        <f t="shared" si="26"/>
        <v>40857.167459418764</v>
      </c>
    </row>
    <row r="77" spans="1:16" ht="12.75">
      <c r="A77" s="61" t="s">
        <v>86</v>
      </c>
      <c r="B77" s="47">
        <v>5</v>
      </c>
      <c r="C77" s="48">
        <f>IF(OR(Almería!C77=0,Cádiz!C77=0,Córdoba!C77=0,Granada!C77=0,Huelva!C77=0,Jaén!C77=0,Málaga!C77=0,Sevilla!C77=0),"",Almería!C77+Cádiz!C77+Córdoba!C77+Granada!C77+Huelva!C77+Jaén!C77+Málaga!C77+Sevilla!C77)</f>
        <v>1461</v>
      </c>
      <c r="D77" s="49">
        <f>IF(OR(Almería!D77=0,Cádiz!D77=0,Córdoba!D77=0,Granada!D77=0,Huelva!D77=0,Jaén!D77=0,Málaga!D77=0,Sevilla!D77=0),"",Almería!D77+Cádiz!D77+Córdoba!D77+Granada!D77+Huelva!D77+Jaén!D77+Málaga!D77+Sevilla!D77)</f>
        <v>1452</v>
      </c>
      <c r="E77" s="62">
        <f>IF(OR(Almería!E77=0,Cádiz!E77=0,Córdoba!E77=0,Granada!E77=0,Huelva!E77=0,Jaén!E77=0,Málaga!E77=0,Sevilla!E77=0),"",Almería!E77+Cádiz!E77+Córdoba!E77+Granada!E77+Huelva!E77+Jaén!E77+Málaga!E77+Sevilla!E77)</f>
        <v>1199.25</v>
      </c>
      <c r="F77" s="51">
        <v>7</v>
      </c>
      <c r="G77" s="52">
        <f>IF(OR(Almería!G77=0,Cádiz!G77=0,Córdoba!G77=0,Granada!G77=0,Huelva!G77=0,Jaén!G77=0,Málaga!G77=0,Sevilla!G77=0),"",Almería!G77+Cádiz!G77+Córdoba!G77+Granada!G77+Huelva!G77+Jaén!G77+Málaga!G77+Sevilla!G77)</f>
        <v>70661</v>
      </c>
      <c r="H77" s="53">
        <f>IF(OR(Almería!H77=0,Cádiz!H77=0,Córdoba!H77=0,Granada!H77=0,Huelva!H77=0,Jaén!H77=0,Málaga!H77=0,Sevilla!H77=0),"",Almería!H77+Cádiz!H77+Córdoba!H77+Granada!H77+Huelva!H77+Jaén!H77+Málaga!H77+Sevilla!H77)</f>
        <v>61951</v>
      </c>
      <c r="I77" s="83">
        <f>IF(OR(Almería!I77=0,Cádiz!I77=0,Córdoba!I77=0,Granada!I77=0,Huelva!I77=0,Jaén!I77=0,Málaga!I77=0,Sevilla!I77=0),"",Almería!I77+Cádiz!I77+Córdoba!I77+Granada!I77+Huelva!I77+Jaén!I77+Málaga!I77+Sevilla!I77)</f>
        <v>50465.25</v>
      </c>
      <c r="J77" s="55">
        <f t="shared" si="27"/>
        <v>0.6198347107438025</v>
      </c>
      <c r="K77" s="56">
        <f t="shared" si="28"/>
        <v>21.82614133833647</v>
      </c>
      <c r="L77" s="55">
        <f t="shared" si="22"/>
        <v>14.059498636018787</v>
      </c>
      <c r="M77" s="57">
        <f t="shared" si="23"/>
        <v>40.01912206914659</v>
      </c>
      <c r="N77" s="58">
        <f t="shared" si="29"/>
        <v>48364.818617385354</v>
      </c>
      <c r="O77" s="59">
        <f t="shared" si="25"/>
        <v>42665.97796143251</v>
      </c>
      <c r="P77" s="60">
        <f t="shared" si="26"/>
        <v>42080.67542213884</v>
      </c>
    </row>
    <row r="78" spans="1:16" ht="12.75">
      <c r="A78" s="61" t="s">
        <v>87</v>
      </c>
      <c r="B78" s="47">
        <v>5</v>
      </c>
      <c r="C78" s="48">
        <f>IF(OR(Almería!C78=0,Cádiz!C78=0,Córdoba!C78=0,Granada!C78=0,Huelva!C78=0,Jaén!C78=0,Málaga!C78=0,Sevilla!C78=0),"",Almería!C78+Cádiz!C78+Córdoba!C78+Granada!C78+Huelva!C78+Jaén!C78+Málaga!C78+Sevilla!C78)</f>
        <v>1705</v>
      </c>
      <c r="D78" s="48">
        <f>IF(OR(Almería!D78=0,Cádiz!D78=0,Córdoba!D78=0,Granada!D78=0,Huelva!D78=0,Jaén!D78=0,Málaga!D78=0,Sevilla!D78=0),"",Almería!D78+Cádiz!D78+Córdoba!D78+Granada!D78+Huelva!D78+Jaén!D78+Málaga!D78+Sevilla!D78)</f>
        <v>1809</v>
      </c>
      <c r="E78" s="68">
        <f>IF(OR(Almería!E78=0,Cádiz!E78=0,Córdoba!E78=0,Granada!E78=0,Huelva!E78=0,Jaén!E78=0,Málaga!E78=0,Sevilla!E78=0),"",Almería!E78+Cádiz!E78+Córdoba!E78+Granada!E78+Huelva!E78+Jaén!E78+Málaga!E78+Sevilla!E78)</f>
        <v>1688</v>
      </c>
      <c r="F78" s="51">
        <v>7</v>
      </c>
      <c r="G78" s="52">
        <f>IF(OR(Almería!G78=0,Cádiz!G78=0,Córdoba!G78=0,Granada!G78=0,Huelva!G78=0,Jaén!G78=0,Málaga!G78=0,Sevilla!G78=0),"",Almería!G78+Cádiz!G78+Córdoba!G78+Granada!G78+Huelva!G78+Jaén!G78+Málaga!G78+Sevilla!G78)</f>
        <v>79599</v>
      </c>
      <c r="H78" s="53">
        <f>IF(OR(Almería!H78=0,Cádiz!H78=0,Córdoba!H78=0,Granada!H78=0,Huelva!H78=0,Jaén!H78=0,Málaga!H78=0,Sevilla!H78=0),"",Almería!H78+Cádiz!H78+Córdoba!H78+Granada!H78+Huelva!H78+Jaén!H78+Málaga!H78+Sevilla!H78)</f>
        <v>74733</v>
      </c>
      <c r="I78" s="86">
        <f>IF(OR(Almería!I78=0,Cádiz!I78=0,Córdoba!I78=0,Granada!I78=0,Huelva!I78=0,Jaén!I78=0,Málaga!I78=0,Sevilla!I78=0),"",Almería!I78+Cádiz!I78+Córdoba!I78+Granada!I78+Huelva!I78+Jaén!I78+Málaga!I78+Sevilla!I78)</f>
        <v>67056.5</v>
      </c>
      <c r="J78" s="55">
        <f t="shared" si="27"/>
        <v>-5.749032614704248</v>
      </c>
      <c r="K78" s="56">
        <f t="shared" si="28"/>
        <v>1.0071090047393199</v>
      </c>
      <c r="L78" s="55">
        <f t="shared" si="22"/>
        <v>6.511179800088314</v>
      </c>
      <c r="M78" s="57">
        <f t="shared" si="23"/>
        <v>18.704376160402063</v>
      </c>
      <c r="N78" s="58">
        <f t="shared" si="29"/>
        <v>46685.63049853373</v>
      </c>
      <c r="O78" s="59">
        <f t="shared" si="25"/>
        <v>41311.774461028195</v>
      </c>
      <c r="P78" s="60">
        <f t="shared" si="26"/>
        <v>39725.41469194313</v>
      </c>
    </row>
    <row r="79" spans="1:16" ht="12.75">
      <c r="A79" s="61" t="s">
        <v>144</v>
      </c>
      <c r="B79" s="47">
        <v>4</v>
      </c>
      <c r="C79" s="48">
        <f>IF(OR(Almería!C79=0,Cádiz!C79=0,Córdoba!C79=0,Granada!C79=0,Huelva!C79=0,Jaén!C79=0,Málaga!C79=0,Sevilla!C79=0),"",Almería!C79+Cádiz!C79+Córdoba!C79+Granada!C79+Huelva!C79+Jaén!C79+Málaga!C79+Sevilla!C79)</f>
        <v>466.03</v>
      </c>
      <c r="D79" s="48">
        <f>IF(OR(Almería!D79=0,Cádiz!D79=0,Córdoba!D79=0,Granada!D79=0,Huelva!D79=0,Jaén!D79=0,Málaga!D79=0,Sevilla!D79=0),"",Almería!D79+Cádiz!D79+Córdoba!D79+Granada!D79+Huelva!D79+Jaén!D79+Málaga!D79+Sevilla!D79)</f>
        <v>542.02</v>
      </c>
      <c r="E79" s="68">
        <f>IF(OR(Almería!E79=0,Cádiz!E79=0,Córdoba!E79=0,Granada!E79=0,Huelva!E79=0,Jaén!E79=0,Málaga!E79=0,Sevilla!E79=0),"",Almería!E79+Cádiz!E79+Córdoba!E79+Granada!E79+Huelva!E79+Jaén!E79+Málaga!E79+Sevilla!E79)</f>
        <v>393.515</v>
      </c>
      <c r="F79" s="51"/>
      <c r="G79" s="52">
        <f>IF(OR(Almería!G79=0,Cádiz!G79=0,Córdoba!G79=0,Granada!G79=0,Huelva!G79=0,Jaén!G79=0,Málaga!G79=0,Sevilla!G79=0),"",Almería!G79+Cádiz!G79+Córdoba!G79+Granada!G79+Huelva!G79+Jaén!G79+Málaga!G79+Sevilla!G79)</f>
      </c>
      <c r="H79" s="52">
        <f>IF(OR(Almería!H79=0,Cádiz!H79=0,Córdoba!H79=0,Granada!H79=0,Huelva!H79=0,Jaén!H79=0,Málaga!H79=0,Sevilla!H79=0),"",Almería!H79+Cádiz!H79+Córdoba!H79+Granada!H79+Huelva!H79+Jaén!H79+Málaga!H79+Sevilla!H79)</f>
        <v>23546.02</v>
      </c>
      <c r="I79" s="83">
        <f>IF(OR(Almería!I79=0,Cádiz!I79=0,Córdoba!I79=0,Granada!I79=0,Huelva!I79=0,Jaén!I79=0,Málaga!I79=0,Sevilla!I79=0),"",Almería!I79+Cádiz!I79+Córdoba!I79+Granada!I79+Huelva!I79+Jaén!I79+Málaga!I79+Sevilla!I79)</f>
        <v>16521.015</v>
      </c>
      <c r="J79" s="55">
        <f t="shared" si="27"/>
        <v>-14.019777867975364</v>
      </c>
      <c r="K79" s="56">
        <f t="shared" si="28"/>
        <v>18.42750594005311</v>
      </c>
      <c r="L79" s="55"/>
      <c r="M79" s="57"/>
      <c r="N79" s="58"/>
      <c r="O79" s="59">
        <f t="shared" si="25"/>
        <v>43441.2383306889</v>
      </c>
      <c r="P79" s="60">
        <f t="shared" si="26"/>
        <v>41983.18996734559</v>
      </c>
    </row>
    <row r="80" spans="1:16" ht="12.75">
      <c r="A80" s="97" t="s">
        <v>89</v>
      </c>
      <c r="B80" s="47">
        <v>5</v>
      </c>
      <c r="C80" s="48">
        <f>IF(OR(Almería!C80=0,Cádiz!C80=0,Córdoba!C80=0,Granada!C80=0,Huelva!C80=0,Jaén!C80=0,Málaga!C80=0,Sevilla!C80=0),"",Almería!C80+Cádiz!C80+Córdoba!C80+Granada!C80+Huelva!C80+Jaén!C80+Málaga!C80+Sevilla!C80)</f>
        <v>2764.01</v>
      </c>
      <c r="D80" s="48">
        <f>IF(OR(Almería!D80=0,Cádiz!D80=0,Córdoba!D80=0,Granada!D80=0,Huelva!D80=0,Jaén!D80=0,Málaga!D80=0,Sevilla!D80=0),"",Almería!D80+Cádiz!D80+Córdoba!D80+Granada!D80+Huelva!D80+Jaén!D80+Málaga!D80+Sevilla!D80)</f>
        <v>2755.01</v>
      </c>
      <c r="E80" s="68">
        <f>IF(OR(Almería!E80=0,Cádiz!E80=0,Córdoba!E80=0,Granada!E80=0,Huelva!E80=0,Jaén!E80=0,Málaga!E80=0,Sevilla!E80=0),"",Almería!E80+Cádiz!E80+Córdoba!E80+Granada!E80+Huelva!E80+Jaén!E80+Málaga!E80+Sevilla!E80)</f>
        <v>2924.76</v>
      </c>
      <c r="F80" s="51">
        <v>6</v>
      </c>
      <c r="G80" s="52">
        <f>IF(OR(Almería!G80=0,Cádiz!G80=0,Córdoba!G80=0,Granada!G80=0,Huelva!G80=0,Jaén!G80=0,Málaga!G80=0,Sevilla!G80=0),"",Almería!G80+Cádiz!G80+Córdoba!G80+Granada!G80+Huelva!G80+Jaén!G80+Málaga!G80+Sevilla!G80)</f>
        <v>149515.01</v>
      </c>
      <c r="H80" s="52">
        <f>IF(OR(Almería!H80=0,Cádiz!H80=0,Córdoba!H80=0,Granada!H80=0,Huelva!H80=0,Jaén!H80=0,Málaga!H80=0,Sevilla!H80=0),"",Almería!H80+Cádiz!H80+Córdoba!H80+Granada!H80+Huelva!H80+Jaén!H80+Málaga!H80+Sevilla!H80)</f>
        <v>156429.01</v>
      </c>
      <c r="I80" s="83">
        <f>IF(OR(Almería!I80=0,Cádiz!I80=0,Córdoba!I80=0,Granada!I80=0,Huelva!I80=0,Jaén!I80=0,Málaga!I80=0,Sevilla!I80=0),"",Almería!I80+Cádiz!I80+Córdoba!I80+Granada!I80+Huelva!I80+Jaén!I80+Málaga!I80+Sevilla!I80)</f>
        <v>156291.01</v>
      </c>
      <c r="J80" s="55">
        <f t="shared" si="27"/>
        <v>0.3266775801176891</v>
      </c>
      <c r="K80" s="56">
        <f t="shared" si="28"/>
        <v>-5.496177464133808</v>
      </c>
      <c r="L80" s="55">
        <f t="shared" si="22"/>
        <v>-4.419896283943743</v>
      </c>
      <c r="M80" s="57">
        <f t="shared" si="23"/>
        <v>-4.335502086780295</v>
      </c>
      <c r="N80" s="59">
        <f t="shared" si="29"/>
        <v>54093.51268627826</v>
      </c>
      <c r="O80" s="59">
        <f t="shared" si="25"/>
        <v>56779.833830004245</v>
      </c>
      <c r="P80" s="60">
        <f t="shared" si="26"/>
        <v>53437.208523092486</v>
      </c>
    </row>
    <row r="81" spans="1:16" ht="12.75">
      <c r="A81" s="97" t="s">
        <v>90</v>
      </c>
      <c r="B81" s="47">
        <v>7</v>
      </c>
      <c r="C81" s="48">
        <f>IF(OR(Almería!C81=0,Cádiz!C81=0,Córdoba!C81=0,Granada!C81=0,Huelva!C81=0,Jaén!C81=0,Málaga!C81=0,Sevilla!C81=0),"",Almería!C81+Cádiz!C81+Córdoba!C81+Granada!C81+Huelva!C81+Jaén!C81+Málaga!C81+Sevilla!C81)</f>
        <v>524.01</v>
      </c>
      <c r="D81" s="48">
        <f>IF(OR(Almería!D81=0,Cádiz!D81=0,Córdoba!D81=0,Granada!D81=0,Huelva!D81=0,Jaén!D81=0,Málaga!D81=0,Sevilla!D81=0),"",Almería!D81+Cádiz!D81+Córdoba!D81+Granada!D81+Huelva!D81+Jaén!D81+Málaga!D81+Sevilla!D81)</f>
        <v>570</v>
      </c>
      <c r="E81" s="68">
        <f>IF(OR(Almería!E81=0,Cádiz!E81=0,Córdoba!E81=0,Granada!E81=0,Huelva!E81=0,Jaén!E81=0,Málaga!E81=0,Sevilla!E81=0),"",Almería!E81+Cádiz!E81+Córdoba!E81+Granada!E81+Huelva!E81+Jaén!E81+Málaga!E81+Sevilla!E81)</f>
        <v>410.75</v>
      </c>
      <c r="F81" s="51"/>
      <c r="G81" s="52">
        <f>IF(OR(Almería!G81=0,Cádiz!G81=0,Córdoba!G81=0,Granada!G81=0,Huelva!G81=0,Jaén!G81=0,Málaga!G81=0,Sevilla!G81=0),"",Almería!G81+Cádiz!G81+Córdoba!G81+Granada!G81+Huelva!G81+Jaén!G81+Málaga!G81+Sevilla!G81)</f>
      </c>
      <c r="H81" s="52">
        <f>IF(OR(Almería!H81=0,Cádiz!H81=0,Córdoba!H81=0,Granada!H81=0,Huelva!H81=0,Jaén!H81=0,Málaga!H81=0,Sevilla!H81=0),"",Almería!H81+Cádiz!H81+Córdoba!H81+Granada!H81+Huelva!H81+Jaén!H81+Málaga!H81+Sevilla!H81)</f>
        <v>12607</v>
      </c>
      <c r="I81" s="83">
        <f>IF(OR(Almería!I81=0,Cádiz!I81=0,Córdoba!I81=0,Granada!I81=0,Huelva!I81=0,Jaén!I81=0,Málaga!I81=0,Sevilla!I81=0),"",Almería!I81+Cádiz!I81+Córdoba!I81+Granada!I81+Huelva!I81+Jaén!I81+Málaga!I81+Sevilla!I81)</f>
        <v>8517.75</v>
      </c>
      <c r="J81" s="55">
        <f t="shared" si="27"/>
        <v>-8.068421052631578</v>
      </c>
      <c r="K81" s="56">
        <f t="shared" si="28"/>
        <v>27.57395009129641</v>
      </c>
      <c r="L81" s="55"/>
      <c r="M81" s="57"/>
      <c r="N81" s="58"/>
      <c r="O81" s="59">
        <f t="shared" si="25"/>
        <v>22117.543859649122</v>
      </c>
      <c r="P81" s="60">
        <f t="shared" si="26"/>
        <v>20737.066342057213</v>
      </c>
    </row>
    <row r="82" spans="1:16" ht="12.75">
      <c r="A82" s="97" t="s">
        <v>91</v>
      </c>
      <c r="B82" s="47">
        <v>7</v>
      </c>
      <c r="C82" s="48">
        <f>IF(OR(Almería!C82=0,Cádiz!C82=0,Córdoba!C82=0,Granada!C82=0,Huelva!C82=0,Jaén!C82=0,Málaga!C82=0,Sevilla!C82=0),"",Almería!C82+Cádiz!C82+Córdoba!C82+Granada!C82+Huelva!C82+Jaén!C82+Málaga!C82+Sevilla!C82)</f>
        <v>222</v>
      </c>
      <c r="D82" s="48">
        <f>IF(OR(Almería!D82=0,Cádiz!D82=0,Córdoba!D82=0,Granada!D82=0,Huelva!D82=0,Jaén!D82=0,Málaga!D82=0,Sevilla!D82=0),"",Almería!D82+Cádiz!D82+Córdoba!D82+Granada!D82+Huelva!D82+Jaén!D82+Málaga!D82+Sevilla!D82)</f>
        <v>148.01</v>
      </c>
      <c r="E82" s="68">
        <f>IF(OR(Almería!E82=0,Cádiz!E82=0,Córdoba!E82=0,Granada!E82=0,Huelva!E82=0,Jaén!E82=0,Málaga!E82=0,Sevilla!E82=0),"",Almería!E82+Cádiz!E82+Córdoba!E82+Granada!E82+Huelva!E82+Jaén!E82+Málaga!E82+Sevilla!E82)</f>
        <v>146.75</v>
      </c>
      <c r="F82" s="51"/>
      <c r="G82" s="52">
        <f>IF(OR(Almería!G82=0,Cádiz!G82=0,Córdoba!G82=0,Granada!G82=0,Huelva!G82=0,Jaén!G82=0,Málaga!G82=0,Sevilla!G82=0),"",Almería!G82+Cádiz!G82+Córdoba!G82+Granada!G82+Huelva!G82+Jaén!G82+Málaga!G82+Sevilla!G82)</f>
      </c>
      <c r="H82" s="52">
        <f>IF(OR(Almería!H82=0,Cádiz!H82=0,Córdoba!H82=0,Granada!H82=0,Huelva!H82=0,Jaén!H82=0,Málaga!H82=0,Sevilla!H82=0),"",Almería!H82+Cádiz!H82+Córdoba!H82+Granada!H82+Huelva!H82+Jaén!H82+Málaga!H82+Sevilla!H82)</f>
        <v>2091.01</v>
      </c>
      <c r="I82" s="83">
        <f>IF(OR(Almería!I82=0,Cádiz!I82=0,Córdoba!I82=0,Granada!I82=0,Huelva!I82=0,Jaén!I82=0,Málaga!I82=0,Sevilla!I82=0),"",Almería!I82+Cádiz!I82+Córdoba!I82+Granada!I82+Huelva!I82+Jaén!I82+Málaga!I82+Sevilla!I82)</f>
        <v>2431.5</v>
      </c>
      <c r="J82" s="55">
        <f t="shared" si="27"/>
        <v>49.98986554962502</v>
      </c>
      <c r="K82" s="56">
        <f t="shared" si="28"/>
        <v>51.27768313458262</v>
      </c>
      <c r="L82" s="55"/>
      <c r="M82" s="57"/>
      <c r="N82" s="58"/>
      <c r="O82" s="59">
        <f t="shared" si="25"/>
        <v>14127.491385717183</v>
      </c>
      <c r="P82" s="60">
        <f t="shared" si="26"/>
        <v>16568.994889267462</v>
      </c>
    </row>
    <row r="83" spans="1:16" ht="12.75">
      <c r="A83" s="97" t="s">
        <v>92</v>
      </c>
      <c r="B83" s="47">
        <v>7</v>
      </c>
      <c r="C83" s="48">
        <f>IF(OR(Almería!C83=0,Cádiz!C83=0,Córdoba!C83=0,Granada!C83=0,Huelva!C83=0,Jaén!C83=0,Málaga!C83=0,Sevilla!C83=0),"",Almería!C83+Cádiz!C83+Córdoba!C83+Granada!C83+Huelva!C83+Jaén!C83+Málaga!C83+Sevilla!C83)</f>
        <v>55.03</v>
      </c>
      <c r="D83" s="48">
        <f>IF(OR(Almería!D83=0,Cádiz!D83=0,Córdoba!D83=0,Granada!D83=0,Huelva!D83=0,Jaén!D83=0,Málaga!D83=0,Sevilla!D83=0),"",Almería!D83+Cádiz!D83+Córdoba!D83+Granada!D83+Huelva!D83+Jaén!D83+Málaga!D83+Sevilla!D83)</f>
        <v>57.02</v>
      </c>
      <c r="E83" s="68">
        <f>IF(OR(Almería!E83=0,Cádiz!E83=0,Córdoba!E83=0,Granada!E83=0,Huelva!E83=0,Jaén!E83=0,Málaga!E83=0,Sevilla!E83=0),"",Almería!E83+Cádiz!E83+Córdoba!E83+Granada!E83+Huelva!E83+Jaén!E83+Málaga!E83+Sevilla!E83)</f>
        <v>69.52</v>
      </c>
      <c r="F83" s="51"/>
      <c r="G83" s="52">
        <f>IF(OR(Almería!G83=0,Cádiz!G83=0,Córdoba!G83=0,Granada!G83=0,Huelva!G83=0,Jaén!G83=0,Málaga!G83=0,Sevilla!G83=0),"",Almería!G83+Cádiz!G83+Córdoba!G83+Granada!G83+Huelva!G83+Jaén!G83+Málaga!G83+Sevilla!G83)</f>
      </c>
      <c r="H83" s="52">
        <f>IF(OR(Almería!H83=0,Cádiz!H83=0,Córdoba!H83=0,Granada!H83=0,Huelva!H83=0,Jaén!H83=0,Málaga!H83=0,Sevilla!H83=0),"",Almería!H83+Cádiz!H83+Córdoba!H83+Granada!H83+Huelva!H83+Jaén!H83+Málaga!H83+Sevilla!H83)</f>
        <v>1186.02</v>
      </c>
      <c r="I83" s="83">
        <f>IF(OR(Almería!I83=0,Cádiz!I83=0,Córdoba!I83=0,Granada!I83=0,Huelva!I83=0,Jaén!I83=0,Málaga!I83=0,Sevilla!I83=0),"",Almería!I83+Cádiz!I83+Córdoba!I83+Granada!I83+Huelva!I83+Jaén!I83+Málaga!I83+Sevilla!I83)</f>
        <v>1351.52</v>
      </c>
      <c r="J83" s="55">
        <f t="shared" si="27"/>
        <v>-3.4900035075412177</v>
      </c>
      <c r="K83" s="56">
        <f t="shared" si="28"/>
        <v>-20.842922899884925</v>
      </c>
      <c r="L83" s="55"/>
      <c r="M83" s="57"/>
      <c r="N83" s="58"/>
      <c r="O83" s="59">
        <f t="shared" si="25"/>
        <v>20800.07015082427</v>
      </c>
      <c r="P83" s="60">
        <f t="shared" si="26"/>
        <v>19440.736478711162</v>
      </c>
    </row>
    <row r="84" spans="1:16" ht="12.75">
      <c r="A84" s="61" t="s">
        <v>93</v>
      </c>
      <c r="B84" s="47">
        <v>5</v>
      </c>
      <c r="C84" s="48">
        <f>IF(OR(Almería!C84=0,Cádiz!C84=0,Córdoba!C84=0,Granada!C84=0,Huelva!C84=0,Jaén!C84=0,Málaga!C84=0,Sevilla!C84=0),"",Almería!C84+Cádiz!C84+Córdoba!C84+Granada!C84+Huelva!C84+Jaén!C84+Málaga!C84+Sevilla!C84)</f>
        <v>3142.01</v>
      </c>
      <c r="D84" s="48">
        <f>IF(OR(Almería!D84=0,Cádiz!D84=0,Córdoba!D84=0,Granada!D84=0,Huelva!D84=0,Jaén!D84=0,Málaga!D84=0,Sevilla!D84=0),"",Almería!D84+Cádiz!D84+Córdoba!D84+Granada!D84+Huelva!D84+Jaén!D84+Málaga!D84+Sevilla!D84)</f>
        <v>3468.01</v>
      </c>
      <c r="E84" s="68">
        <f>IF(OR(Almería!E84=0,Cádiz!E84=0,Córdoba!E84=0,Granada!E84=0,Huelva!E84=0,Jaén!E84=0,Málaga!E84=0,Sevilla!E84=0),"",Almería!E84+Cádiz!E84+Córdoba!E84+Granada!E84+Huelva!E84+Jaén!E84+Málaga!E84+Sevilla!E84)</f>
        <v>3810.755</v>
      </c>
      <c r="F84" s="51">
        <v>5</v>
      </c>
      <c r="G84" s="52">
        <f>IF(OR(Almería!G84=0,Cádiz!G84=0,Córdoba!G84=0,Granada!G84=0,Huelva!G84=0,Jaén!G84=0,Málaga!G84=0,Sevilla!G84=0),"",Almería!G84+Cádiz!G84+Córdoba!G84+Granada!G84+Huelva!G84+Jaén!G84+Málaga!G84+Sevilla!G84)</f>
        <v>58963.01</v>
      </c>
      <c r="H84" s="52">
        <f>IF(OR(Almería!H84=0,Cádiz!H84=0,Córdoba!H84=0,Granada!H84=0,Huelva!H84=0,Jaén!H84=0,Málaga!H84=0,Sevilla!H84=0),"",Almería!H84+Cádiz!H84+Córdoba!H84+Granada!H84+Huelva!H84+Jaén!H84+Málaga!H84+Sevilla!H84)</f>
        <v>64780.01</v>
      </c>
      <c r="I84" s="83">
        <f>IF(OR(Almería!I84=0,Cádiz!I84=0,Córdoba!I84=0,Granada!I84=0,Huelva!I84=0,Jaén!I84=0,Málaga!I84=0,Sevilla!I84=0),"",Almería!I84+Cádiz!I84+Córdoba!I84+Granada!I84+Huelva!I84+Jaén!I84+Málaga!I84+Sevilla!I84)</f>
        <v>73948.755</v>
      </c>
      <c r="J84" s="55">
        <f t="shared" si="27"/>
        <v>-9.400203574960855</v>
      </c>
      <c r="K84" s="56">
        <f t="shared" si="28"/>
        <v>-17.548884669835758</v>
      </c>
      <c r="L84" s="55">
        <f t="shared" si="22"/>
        <v>-8.979621954365243</v>
      </c>
      <c r="M84" s="57">
        <f t="shared" si="23"/>
        <v>-20.265040297162543</v>
      </c>
      <c r="N84" s="58">
        <f t="shared" si="29"/>
        <v>18766.016021591273</v>
      </c>
      <c r="O84" s="59">
        <f t="shared" si="25"/>
        <v>18679.30311619632</v>
      </c>
      <c r="P84" s="60">
        <f t="shared" si="26"/>
        <v>19405.276644654405</v>
      </c>
    </row>
    <row r="85" spans="1:16" ht="12.75">
      <c r="A85" s="61" t="s">
        <v>94</v>
      </c>
      <c r="B85" s="47">
        <v>6</v>
      </c>
      <c r="C85" s="48">
        <f>IF(OR(Almería!C85=0,Cádiz!C85=0,Córdoba!C85=0,Granada!C85=0,Huelva!C85=0,Jaén!C85=0,Málaga!C85=0,Sevilla!C85=0),"",Almería!C85+Cádiz!C85+Córdoba!C85+Granada!C85+Huelva!C85+Jaén!C85+Málaga!C85+Sevilla!C85)</f>
        <v>400.01</v>
      </c>
      <c r="D85" s="48">
        <f>IF(OR(Almería!D85=0,Cádiz!D85=0,Córdoba!D85=0,Granada!D85=0,Huelva!D85=0,Jaén!D85=0,Málaga!D85=0,Sevilla!D85=0),"",Almería!D85+Cádiz!D85+Córdoba!D85+Granada!D85+Huelva!D85+Jaén!D85+Málaga!D85+Sevilla!D85)</f>
        <v>362.02</v>
      </c>
      <c r="E85" s="68">
        <f>IF(OR(Almería!E85=0,Cádiz!E85=0,Córdoba!E85=0,Granada!E85=0,Huelva!E85=0,Jaén!E85=0,Málaga!E85=0,Sevilla!E85=0),"",Almería!E85+Cádiz!E85+Córdoba!E85+Granada!E85+Huelva!E85+Jaén!E85+Málaga!E85+Sevilla!E85)</f>
        <v>548.5025</v>
      </c>
      <c r="F85" s="51">
        <v>6</v>
      </c>
      <c r="G85" s="52">
        <f>IF(OR(Almería!G85=0,Cádiz!G85=0,Córdoba!G85=0,Granada!G85=0,Huelva!G85=0,Jaén!G85=0,Málaga!G85=0,Sevilla!G85=0),"",Almería!G85+Cádiz!G85+Córdoba!G85+Granada!G85+Huelva!G85+Jaén!G85+Málaga!G85+Sevilla!G85)</f>
        <v>4109.01</v>
      </c>
      <c r="H85" s="52">
        <f>IF(OR(Almería!H85=0,Cádiz!H85=0,Córdoba!H85=0,Granada!H85=0,Huelva!H85=0,Jaén!H85=0,Málaga!H85=0,Sevilla!H85=0),"",Almería!H85+Cádiz!H85+Córdoba!H85+Granada!H85+Huelva!H85+Jaén!H85+Málaga!H85+Sevilla!H85)</f>
        <v>4379.02</v>
      </c>
      <c r="I85" s="83">
        <f>IF(OR(Almería!I85=0,Cádiz!I85=0,Córdoba!I85=0,Granada!I85=0,Huelva!I85=0,Jaén!I85=0,Málaga!I85=0,Sevilla!I85=0),"",Almería!I85+Cádiz!I85+Córdoba!I85+Granada!I85+Huelva!I85+Jaén!I85+Málaga!I85+Sevilla!I85)</f>
        <v>5807.0025</v>
      </c>
      <c r="J85" s="55">
        <f t="shared" si="27"/>
        <v>10.493895364896972</v>
      </c>
      <c r="K85" s="56">
        <f t="shared" si="28"/>
        <v>-27.072346981098548</v>
      </c>
      <c r="L85" s="55">
        <f t="shared" si="22"/>
        <v>-6.165991477545205</v>
      </c>
      <c r="M85" s="57">
        <f t="shared" si="23"/>
        <v>-29.24042998087222</v>
      </c>
      <c r="N85" s="58">
        <f t="shared" si="29"/>
        <v>10272.268193295167</v>
      </c>
      <c r="O85" s="59">
        <f t="shared" si="25"/>
        <v>12096.072040218773</v>
      </c>
      <c r="P85" s="60">
        <f t="shared" si="26"/>
        <v>10587.01190969959</v>
      </c>
    </row>
    <row r="86" spans="1:16" ht="12.75">
      <c r="A86" s="61" t="s">
        <v>95</v>
      </c>
      <c r="B86" s="47">
        <v>6</v>
      </c>
      <c r="C86" s="48">
        <f>IF(OR(Almería!C86=0,Cádiz!C86=0,Córdoba!C86=0,Granada!C86=0,Huelva!C86=0,Jaén!C86=0,Málaga!C86=0,Sevilla!C86=0),"",Almería!C86+Cádiz!C86+Córdoba!C86+Granada!C86+Huelva!C86+Jaén!C86+Málaga!C86+Sevilla!C86)</f>
        <v>2087</v>
      </c>
      <c r="D86" s="48">
        <f>IF(OR(Almería!D86=0,Cádiz!D86=0,Córdoba!D86=0,Granada!D86=0,Huelva!D86=0,Jaén!D86=0,Málaga!D86=0,Sevilla!D86=0),"",Almería!D86+Cádiz!D86+Córdoba!D86+Granada!D86+Huelva!D86+Jaén!D86+Málaga!D86+Sevilla!D86)</f>
        <v>2580</v>
      </c>
      <c r="E86" s="68">
        <f>IF(OR(Almería!E86=0,Cádiz!E86=0,Córdoba!E86=0,Granada!E86=0,Huelva!E86=0,Jaén!E86=0,Málaga!E86=0,Sevilla!E86=0),"",Almería!E86+Cádiz!E86+Córdoba!E86+Granada!E86+Huelva!E86+Jaén!E86+Málaga!E86+Sevilla!E86)</f>
        <v>2451</v>
      </c>
      <c r="F86" s="51">
        <v>6</v>
      </c>
      <c r="G86" s="52">
        <f>IF(OR(Almería!G86=0,Cádiz!G86=0,Córdoba!G86=0,Granada!G86=0,Huelva!G86=0,Jaén!G86=0,Málaga!G86=0,Sevilla!G86=0),"",Almería!G86+Cádiz!G86+Córdoba!G86+Granada!G86+Huelva!G86+Jaén!G86+Málaga!G86+Sevilla!G86)</f>
        <v>17497</v>
      </c>
      <c r="H86" s="52">
        <f>IF(OR(Almería!H86=0,Cádiz!H86=0,Córdoba!H86=0,Granada!H86=0,Huelva!H86=0,Jaén!H86=0,Málaga!H86=0,Sevilla!H86=0),"",Almería!H86+Cádiz!H86+Córdoba!H86+Granada!H86+Huelva!H86+Jaén!H86+Málaga!H86+Sevilla!H86)</f>
        <v>23828</v>
      </c>
      <c r="I86" s="83">
        <f>IF(OR(Almería!I86=0,Cádiz!I86=0,Córdoba!I86=0,Granada!I86=0,Huelva!I86=0,Jaén!I86=0,Málaga!I86=0,Sevilla!I86=0),"",Almería!I86+Cádiz!I86+Córdoba!I86+Granada!I86+Huelva!I86+Jaén!I86+Málaga!I86+Sevilla!I86)</f>
        <v>23809</v>
      </c>
      <c r="J86" s="55">
        <f t="shared" si="27"/>
        <v>-19.10852713178295</v>
      </c>
      <c r="K86" s="56">
        <f t="shared" si="28"/>
        <v>-14.851081191350474</v>
      </c>
      <c r="L86" s="55">
        <f t="shared" si="22"/>
        <v>-26.569582004364605</v>
      </c>
      <c r="M86" s="57">
        <f t="shared" si="23"/>
        <v>-26.51098324163131</v>
      </c>
      <c r="N86" s="58">
        <f t="shared" si="29"/>
        <v>8383.804504072832</v>
      </c>
      <c r="O86" s="59">
        <f t="shared" si="25"/>
        <v>9235.658914728681</v>
      </c>
      <c r="P86" s="60">
        <f t="shared" si="26"/>
        <v>9713.994288045697</v>
      </c>
    </row>
    <row r="87" spans="1:16" ht="12.75">
      <c r="A87" s="61" t="s">
        <v>96</v>
      </c>
      <c r="B87" s="47"/>
      <c r="C87" s="48">
        <f>IF(OR(Almería!C87=0,Cádiz!C87=0,Córdoba!C87=0,Granada!C87=0,Huelva!C87=0,Jaén!C87=0,Málaga!C87=0,Sevilla!C87=0),"",Almería!C87+Cádiz!C87+Córdoba!C87+Granada!C87+Huelva!C87+Jaén!C87+Málaga!C87+Sevilla!C87)</f>
      </c>
      <c r="D87" s="48">
        <f>IF(OR(Almería!D87=0,Cádiz!D87=0,Córdoba!D87=0,Granada!D87=0,Huelva!D87=0,Jaén!D87=0,Málaga!D87=0,Sevilla!D87=0),"",Almería!D87+Cádiz!D87+Córdoba!D87+Granada!D87+Huelva!D87+Jaén!D87+Málaga!D87+Sevilla!D87)</f>
        <v>4.069999999999999</v>
      </c>
      <c r="E87" s="68">
        <f>IF(OR(Almería!E87=0,Cádiz!E87=0,Córdoba!E87=0,Granada!E87=0,Huelva!E87=0,Jaén!E87=0,Málaga!E87=0,Sevilla!E87=0),"",Almería!E87+Cádiz!E87+Córdoba!E87+Granada!E87+Huelva!E87+Jaén!E87+Málaga!E87+Sevilla!E87)</f>
        <v>1.82</v>
      </c>
      <c r="F87" s="51"/>
      <c r="G87" s="52"/>
      <c r="H87" s="52">
        <f>IF(OR(Almería!H87=0,Cádiz!H87=0,Córdoba!H87=0,Granada!H87=0,Huelva!H87=0,Jaén!H87=0,Málaga!H87=0,Sevilla!H87=0),"",Almería!H87+Cádiz!H87+Córdoba!H87+Granada!H87+Huelva!H87+Jaén!H87+Málaga!H87+Sevilla!H87)</f>
        <v>800.0699999999999</v>
      </c>
      <c r="I87" s="83">
        <f>IF(OR(Almería!I87=0,Cádiz!I87=0,Córdoba!I87=0,Granada!I87=0,Huelva!I87=0,Jaén!I87=0,Málaga!I87=0,Sevilla!I87=0),"",Almería!I87+Cádiz!I87+Córdoba!I87+Granada!I87+Huelva!I87+Jaén!I87+Málaga!I87+Sevilla!I87)</f>
        <v>437.56999999999994</v>
      </c>
      <c r="J87" s="55"/>
      <c r="K87" s="56"/>
      <c r="L87" s="55"/>
      <c r="M87" s="57"/>
      <c r="N87" s="58"/>
      <c r="O87" s="59">
        <f t="shared" si="25"/>
        <v>196577.39557739557</v>
      </c>
      <c r="P87" s="60">
        <f t="shared" si="26"/>
        <v>240423.07692307688</v>
      </c>
    </row>
    <row r="88" spans="1:16" ht="12.75">
      <c r="A88" s="61" t="s">
        <v>97</v>
      </c>
      <c r="B88" s="47"/>
      <c r="C88" s="48">
        <f>IF(OR(Almería!C88=0,Cádiz!C88=0,Córdoba!C88=0,Granada!C88=0,Huelva!C88=0,Jaén!C88=0,Málaga!C88=0,Sevilla!C88=0),"",Almería!C88+Cádiz!C88+Córdoba!C88+Granada!C88+Huelva!C88+Jaén!C88+Málaga!C88+Sevilla!C88)</f>
      </c>
      <c r="D88" s="48">
        <f>IF(OR(Almería!D88=0,Cádiz!D88=0,Córdoba!D88=0,Granada!D88=0,Huelva!D88=0,Jaén!D88=0,Málaga!D88=0,Sevilla!D88=0),"",Almería!D88+Cádiz!D88+Córdoba!D88+Granada!D88+Huelva!D88+Jaén!D88+Málaga!D88+Sevilla!D88)</f>
        <v>10.059999999999999</v>
      </c>
      <c r="E88" s="68">
        <f>IF(OR(Almería!E88=0,Cádiz!E88=0,Córdoba!E88=0,Granada!E88=0,Huelva!E88=0,Jaén!E88=0,Málaga!E88=0,Sevilla!E88=0),"",Almería!E88+Cádiz!E88+Córdoba!E88+Granada!E88+Huelva!E88+Jaén!E88+Málaga!E88+Sevilla!E88)</f>
        <v>7.309999999999999</v>
      </c>
      <c r="F88" s="51"/>
      <c r="G88" s="52">
        <f>IF(OR(Almería!G88=0,Cádiz!G88=0,Córdoba!G88=0,Granada!G88=0,Huelva!G88=0,Jaén!G88=0,Málaga!G88=0,Sevilla!G88=0),"",Almería!G88+Cádiz!G88+Córdoba!G88+Granada!G88+Huelva!G88+Jaén!G88+Málaga!G88+Sevilla!G88)</f>
      </c>
      <c r="H88" s="52">
        <f>IF(OR(Almería!H88=0,Cádiz!H88=0,Córdoba!H88=0,Granada!H88=0,Huelva!H88=0,Jaén!H88=0,Málaga!H88=0,Sevilla!H88=0),"",Almería!H88+Cádiz!H88+Córdoba!H88+Granada!H88+Huelva!H88+Jaén!H88+Málaga!H88+Sevilla!H88)</f>
        <v>458.05999999999995</v>
      </c>
      <c r="I88" s="83">
        <f>IF(OR(Almería!I88=0,Cádiz!I88=0,Córdoba!I88=0,Granada!I88=0,Huelva!I88=0,Jaén!I88=0,Málaga!I88=0,Sevilla!I88=0),"",Almería!I88+Cádiz!I88+Córdoba!I88+Granada!I88+Huelva!I88+Jaén!I88+Málaga!I88+Sevilla!I88)</f>
        <v>367.80999999999995</v>
      </c>
      <c r="J88" s="55"/>
      <c r="K88" s="56"/>
      <c r="L88" s="55"/>
      <c r="M88" s="57"/>
      <c r="N88" s="58"/>
      <c r="O88" s="59">
        <f t="shared" si="25"/>
        <v>45532.80318091451</v>
      </c>
      <c r="P88" s="60">
        <f t="shared" si="26"/>
        <v>50316.005471956225</v>
      </c>
    </row>
    <row r="89" spans="1:16" s="16" customFormat="1" ht="15">
      <c r="A89" s="70" t="s">
        <v>98</v>
      </c>
      <c r="B89" s="71"/>
      <c r="C89" s="72"/>
      <c r="D89" s="72"/>
      <c r="E89" s="73"/>
      <c r="F89" s="74"/>
      <c r="G89" s="75"/>
      <c r="H89" s="75"/>
      <c r="I89" s="76">
        <f>IF(OR(Almería!I89=0,Cádiz!I89=0,Córdoba!I89=0,Granada!I89=0,Huelva!I89=0,Jaén!I89=0,Málaga!I89=0,Sevilla!I89=0),"",Almería!I89+Cádiz!I89+Córdoba!I89+Granada!I89+Huelva!I89+Jaén!I89+Málaga!I89+Sevilla!I89)</f>
      </c>
      <c r="J89" s="77"/>
      <c r="K89" s="78"/>
      <c r="L89" s="77"/>
      <c r="M89" s="79"/>
      <c r="N89" s="80"/>
      <c r="O89" s="81"/>
      <c r="P89" s="82"/>
    </row>
    <row r="90" spans="1:16" ht="12.75">
      <c r="A90" s="61" t="s">
        <v>99</v>
      </c>
      <c r="B90" s="47">
        <v>1</v>
      </c>
      <c r="C90" s="48">
        <f>IF(OR(Almería!C90=0,Cádiz!C90=0,Córdoba!C90=0,Granada!C90=0,Huelva!C90=0,Jaén!C90=0,Málaga!C90=0,Sevilla!C90=0),"",Almería!C90+Cádiz!C90+Córdoba!C90+Granada!C90+Huelva!C90+Jaén!C90+Málaga!C90+Sevilla!C90)</f>
        <v>403.01</v>
      </c>
      <c r="D90" s="48">
        <f>IF(OR(Almería!D90=0,Cádiz!D90=0,Córdoba!D90=0,Granada!D90=0,Huelva!D90=0,Jaén!D90=0,Málaga!D90=0,Sevilla!D90=0),"",Almería!D90+Cádiz!D90+Córdoba!D90+Granada!D90+Huelva!D90+Jaén!D90+Málaga!D90+Sevilla!D90)</f>
        <v>425.01</v>
      </c>
      <c r="E90" s="68">
        <f>IF(OR(Almería!E90=0,Cádiz!E90=0,Córdoba!E90=0,Granada!E90=0,Huelva!E90=0,Jaén!E90=0,Málaga!E90=0,Sevilla!E90=0),"",Almería!E90+Cádiz!E90+Córdoba!E90+Granada!E90+Huelva!E90+Jaén!E90+Málaga!E90+Sevilla!E90)</f>
        <v>511.68</v>
      </c>
      <c r="F90" s="51">
        <v>5</v>
      </c>
      <c r="G90" s="98">
        <f>IF(OR(Almería!G90=0,Cádiz!G90=0,Córdoba!G90=0,Granada!G90=0,Huelva!G90=0,Jaén!G90=0,Málaga!G90=0,Sevilla!G90=0),"",Almería!G90+Cádiz!G90+Córdoba!G90+Granada!G90+Huelva!G90+Jaén!G90+Málaga!G90+Sevilla!G90)</f>
        <v>474604.01</v>
      </c>
      <c r="H90" s="98">
        <f>IF(OR(Almería!H90=0,Cádiz!H90=0,Córdoba!H90=0,Granada!H90=0,Huelva!H90=0,Jaén!H90=0,Málaga!H90=0,Sevilla!H90=0),"",Almería!H90+Cádiz!H90+Córdoba!H90+Granada!H90+Huelva!H90+Jaén!H90+Málaga!H90+Sevilla!H90)</f>
        <v>554510.01</v>
      </c>
      <c r="I90" s="83">
        <f>IF(OR(Almería!I90=0,Cádiz!I90=0,Córdoba!I90=0,Granada!I90=0,Huelva!I90=0,Jaén!I90=0,Málaga!I90=0,Sevilla!I90=0),"",Almería!I90+Cádiz!I90+Córdoba!I90+Granada!I90+Huelva!I90+Jaén!I90+Málaga!I90+Sevilla!I90)</f>
        <v>562420.2575000001</v>
      </c>
      <c r="J90" s="55">
        <f>IF(OR(D90=0,C90=0),"",C90/D90*100-100)</f>
        <v>-5.176348791793146</v>
      </c>
      <c r="K90" s="56">
        <f>IF(OR(E90=0,C90=0),"",C90/E90*100-100)</f>
        <v>-21.237883051907446</v>
      </c>
      <c r="L90" s="55">
        <f>IF(OR(H90=0,G90=0),"",G90/H90*100-100)</f>
        <v>-14.41019973652054</v>
      </c>
      <c r="M90" s="57">
        <f>IF(OR(I90=0,G90=0),"",G90/I90*100-100)</f>
        <v>-15.61399084207062</v>
      </c>
      <c r="N90" s="58">
        <f aca="true" t="shared" si="30" ref="N90:P91">(G90*1000)/C90</f>
        <v>1177648.2221284832</v>
      </c>
      <c r="O90" s="59">
        <f t="shared" si="30"/>
        <v>1304698.7365003177</v>
      </c>
      <c r="P90" s="60">
        <f t="shared" si="30"/>
        <v>1099164.0429565355</v>
      </c>
    </row>
    <row r="91" spans="1:16" ht="12.75">
      <c r="A91" s="61" t="s">
        <v>100</v>
      </c>
      <c r="B91" s="47">
        <v>1</v>
      </c>
      <c r="C91" s="99">
        <f>IF(OR(Almería!C91=0,Cádiz!C91=0,Córdoba!C91=0,Granada!C91=0,Huelva!C91=0,Jaén!C91=0,Málaga!C91=0,Sevilla!C91=0),"",Almería!C91+Cádiz!C91+Córdoba!C91+Granada!C91+Huelva!C91+Jaén!C91+Málaga!C91+Sevilla!C91)</f>
        <v>533</v>
      </c>
      <c r="D91" s="99">
        <f>IF(OR(Almería!D91=0,Cádiz!D91=0,Córdoba!D91=0,Granada!D91=0,Huelva!D91=0,Jaén!D91=0,Málaga!D91=0,Sevilla!D91=0),"",Almería!D91+Cádiz!D91+Córdoba!D91+Granada!D91+Huelva!D91+Jaén!D91+Málaga!D91+Sevilla!D91)</f>
        <v>702</v>
      </c>
      <c r="E91" s="68">
        <f>IF(OR(Almería!E91=0,Cádiz!E91=0,Córdoba!E91=0,Granada!E91=0,Huelva!E91=0,Jaén!E91=0,Málaga!E91=0,Sevilla!E91=0),"",Almería!E91+Cádiz!E91+Córdoba!E91+Granada!E91+Huelva!E91+Jaén!E91+Málaga!E91+Sevilla!E91)</f>
        <v>598.0575</v>
      </c>
      <c r="F91" s="51">
        <v>4</v>
      </c>
      <c r="G91" s="98">
        <f>IF(OR(Almería!G91=0,Cádiz!G91=0,Córdoba!G91=0,Granada!G91=0,Huelva!G91=0,Jaén!G91=0,Málaga!G91=0,Sevilla!G91=0),"",Almería!G91+Cádiz!G91+Córdoba!G91+Granada!G91+Huelva!G91+Jaén!G91+Málaga!G91+Sevilla!G91)</f>
        <v>59296</v>
      </c>
      <c r="H91" s="98">
        <f>IF(OR(Almería!H91=0,Cádiz!H91=0,Córdoba!H91=0,Granada!H91=0,Huelva!H91=0,Jaén!H91=0,Málaga!H91=0,Sevilla!H91=0),"",Almería!H91+Cádiz!H91+Córdoba!H91+Granada!H91+Huelva!H91+Jaén!H91+Málaga!H91+Sevilla!H91)</f>
        <v>59806</v>
      </c>
      <c r="I91" s="83">
        <f>IF(OR(Almería!I91=0,Cádiz!I91=0,Córdoba!I91=0,Granada!I91=0,Huelva!I91=0,Jaén!I91=0,Málaga!I91=0,Sevilla!I91=0),"",Almería!I91+Cádiz!I91+Córdoba!I91+Granada!I91+Huelva!I91+Jaén!I91+Málaga!I91+Sevilla!I91)</f>
        <v>66904.26000000001</v>
      </c>
      <c r="J91" s="55">
        <f>IF(OR(D91=0,C91=0),"",C91/D91*100-100)</f>
        <v>-24.074074074074076</v>
      </c>
      <c r="K91" s="56">
        <f>IF(OR(E91=0,C91=0),"",C91/E91*100-100)</f>
        <v>-10.878134627523266</v>
      </c>
      <c r="L91" s="55">
        <f>IF(OR(H91=0,G91=0),"",G91/H91*100-100)</f>
        <v>-0.8527572484366033</v>
      </c>
      <c r="M91" s="57">
        <f>IF(OR(I91=0,G91=0),"",G91/I91*100-100)</f>
        <v>-11.371861821653823</v>
      </c>
      <c r="N91" s="59">
        <f t="shared" si="30"/>
        <v>111249.53095684803</v>
      </c>
      <c r="O91" s="59">
        <f t="shared" si="30"/>
        <v>85193.7321937322</v>
      </c>
      <c r="P91" s="60">
        <f t="shared" si="30"/>
        <v>111869.27678358687</v>
      </c>
    </row>
    <row r="92" spans="1:16" s="16" customFormat="1" ht="15">
      <c r="A92" s="70" t="s">
        <v>101</v>
      </c>
      <c r="B92" s="71"/>
      <c r="C92" s="72"/>
      <c r="D92" s="72"/>
      <c r="E92" s="73"/>
      <c r="F92" s="74"/>
      <c r="G92" s="75"/>
      <c r="H92" s="75"/>
      <c r="I92" s="76">
        <f>IF(OR(Almería!I92=0,Cádiz!I92=0,Córdoba!I92=0,Granada!I92=0,Huelva!I92=0,Jaén!I92=0,Málaga!I92=0,Sevilla!I92=0),"",Almería!I92+Cádiz!I92+Córdoba!I92+Granada!I92+Huelva!I92+Jaén!I92+Málaga!I92+Sevilla!I92)</f>
      </c>
      <c r="J92" s="77">
        <f>IF(OR(D92=0,C92=0),"",C92/D92*100-100)</f>
      </c>
      <c r="K92" s="78">
        <f>IF(OR(E92=0,C92=0),"",C92/E92*100-100)</f>
      </c>
      <c r="L92" s="77"/>
      <c r="M92" s="79"/>
      <c r="N92" s="81"/>
      <c r="O92" s="81"/>
      <c r="P92" s="82"/>
    </row>
    <row r="93" spans="1:16" ht="12.75">
      <c r="A93" s="61" t="s">
        <v>102</v>
      </c>
      <c r="B93" s="47"/>
      <c r="C93" s="48">
        <f>IF(OR(Almería!C93=0,Cádiz!C93=0,Córdoba!C93=0,Granada!C93=0,Huelva!C93=0,Jaén!C93=0,Málaga!C93=0,Sevilla!C93=0),"",Almería!C93+Cádiz!C93+Córdoba!C93+Granada!C93+Huelva!C93+Jaén!C93+Málaga!C93+Sevilla!C93)</f>
      </c>
      <c r="D93" s="48">
        <f>IF(OR(Almería!D93=0,Cádiz!D93=0,Córdoba!D93=0,Granada!D93=0,Huelva!D93=0,Jaén!D93=0,Málaga!D93=0,Sevilla!D93=0),"",Almería!D93+Cádiz!D93+Córdoba!D93+Granada!D93+Huelva!D93+Jaén!D93+Málaga!D93+Sevilla!D93)</f>
      </c>
      <c r="E93" s="68">
        <f>IF(OR(Almería!E93=0,Cádiz!E93=0,Córdoba!E93=0,Granada!E93=0,Huelva!E93=0,Jaén!E93=0,Málaga!E93=0,Sevilla!E93=0),"",Almería!E93+Cádiz!E93+Córdoba!E93+Granada!E93+Huelva!E93+Jaén!E93+Málaga!E93+Sevilla!E93)</f>
        <v>60209.75</v>
      </c>
      <c r="F93" s="51"/>
      <c r="G93" s="52">
        <f>IF(OR(Almería!G93=0,Cádiz!G93=0,Córdoba!G93=0,Granada!G93=0,Huelva!G93=0,Jaén!G93=0,Málaga!G93=0,Sevilla!G93=0),"",Almería!G93+Cádiz!G93+Córdoba!G93+Granada!G93+Huelva!G93+Jaén!G93+Málaga!G93+Sevilla!G93)</f>
      </c>
      <c r="H93" s="52">
        <f>IF(OR(Almería!H93=0,Cádiz!H93=0,Córdoba!H93=0,Granada!H93=0,Huelva!H93=0,Jaén!H93=0,Málaga!H93=0,Sevilla!H93=0),"",Almería!H93+Cádiz!H93+Córdoba!H93+Granada!H93+Huelva!H93+Jaén!H93+Málaga!H93+Sevilla!H93)</f>
        <v>1581212</v>
      </c>
      <c r="I93" s="100">
        <f>IF(OR(Almería!I93=0,Cádiz!I93=0,Córdoba!I93=0,Granada!I93=0,Huelva!I93=0,Jaén!I93=0,Málaga!I93=0,Sevilla!I93=0),"",Almería!I93+Cádiz!I93+Córdoba!I93+Granada!I93+Huelva!I93+Jaén!I93+Málaga!I93+Sevilla!I93)</f>
        <v>1396110.25</v>
      </c>
      <c r="J93" s="55"/>
      <c r="K93" s="56"/>
      <c r="L93" s="55"/>
      <c r="M93" s="57"/>
      <c r="N93" s="58"/>
      <c r="O93" s="59"/>
      <c r="P93" s="60">
        <f aca="true" t="shared" si="31" ref="P93:P99">(I93*1000)/E93</f>
        <v>23187.44472448399</v>
      </c>
    </row>
    <row r="94" spans="1:16" ht="12.75">
      <c r="A94" s="17" t="s">
        <v>103</v>
      </c>
      <c r="B94" s="47"/>
      <c r="C94" s="48">
        <f>IF(OR(Almería!C94=0,Cádiz!C94=0,Córdoba!C94=0,Granada!C94=0,Huelva!C94=0,Jaén!C94=0,Málaga!C94=0,Sevilla!C94=0),"",Almería!C94+Cádiz!C94+Córdoba!C94+Granada!C94+Huelva!C94+Jaén!C94+Málaga!C94+Sevilla!C94)</f>
      </c>
      <c r="D94" s="48">
        <f>IF(OR(Almería!D94=0,Cádiz!D94=0,Córdoba!D94=0,Granada!D94=0,Huelva!D94=0,Jaén!D94=0,Málaga!D94=0,Sevilla!D94=0),"",Almería!D94+Cádiz!D94+Córdoba!D94+Granada!D94+Huelva!D94+Jaén!D94+Málaga!D94+Sevilla!D94)</f>
      </c>
      <c r="E94" s="68">
        <f>IF(OR(Almería!E94=0,Cádiz!E94=0,Córdoba!E94=0,Granada!E94=0,Huelva!E94=0,Jaén!E94=0,Málaga!E94=0,Sevilla!E94=0),"",Almería!E94+Cádiz!E94+Córdoba!E94+Granada!E94+Huelva!E94+Jaén!E94+Málaga!E94+Sevilla!E94)</f>
        <v>17117.53</v>
      </c>
      <c r="F94" s="51"/>
      <c r="G94" s="101">
        <f>IF(OR(Almería!G94=0,Cádiz!G94=0,Córdoba!G94=0,Granada!G94=0,Huelva!G94=0,Jaén!G94=0,Málaga!G94=0,Sevilla!G94=0),"",Almería!G94+Cádiz!G94+Córdoba!G94+Granada!G94+Huelva!G94+Jaén!G94+Málaga!G94+Sevilla!G94)</f>
      </c>
      <c r="H94" s="101">
        <f>IF(OR(Almería!H94=0,Cádiz!H94=0,Córdoba!H94=0,Granada!H94=0,Huelva!H94=0,Jaén!H94=0,Málaga!H94=0,Sevilla!H94=0),"",Almería!H94+Cádiz!H94+Córdoba!H94+Granada!H94+Huelva!H94+Jaén!H94+Málaga!H94+Sevilla!H94)</f>
        <v>321971.04000000004</v>
      </c>
      <c r="I94" s="84">
        <f>IF(OR(Almería!I94=0,Cádiz!I94=0,Córdoba!I94=0,Granada!I94=0,Huelva!I94=0,Jaén!I94=0,Málaga!I94=0,Sevilla!I94=0),"",Almería!I94+Cádiz!I94+Córdoba!I94+Granada!I94+Huelva!I94+Jaén!I94+Málaga!I94+Sevilla!I94)</f>
        <v>365456.29000000004</v>
      </c>
      <c r="J94" s="55"/>
      <c r="K94" s="56"/>
      <c r="L94" s="55"/>
      <c r="M94" s="57"/>
      <c r="N94" s="58"/>
      <c r="O94" s="59"/>
      <c r="P94" s="60">
        <f t="shared" si="31"/>
        <v>21349.826172350804</v>
      </c>
    </row>
    <row r="95" spans="1:16" ht="12.75">
      <c r="A95" s="61" t="s">
        <v>104</v>
      </c>
      <c r="B95" s="47"/>
      <c r="C95" s="48">
        <f>IF(OR(Almería!C95=0,Cádiz!C95=0,Córdoba!C95=0,Granada!C95=0,Huelva!C95=0,Jaén!C95=0,Málaga!C95=0,Sevilla!C95=0),"",Almería!C95+Cádiz!C95+Córdoba!C95+Granada!C95+Huelva!C95+Jaén!C95+Málaga!C95+Sevilla!C95)</f>
      </c>
      <c r="D95" s="48">
        <f>IF(OR(Almería!D95=0,Cádiz!D95=0,Córdoba!D95=0,Granada!D95=0,Huelva!D95=0,Jaén!D95=0,Málaga!D95=0,Sevilla!D95=0),"",Almería!D95+Cádiz!D95+Córdoba!D95+Granada!D95+Huelva!D95+Jaén!D95+Málaga!D95+Sevilla!D95)</f>
      </c>
      <c r="E95" s="68">
        <f>IF(OR(Almería!E95=0,Cádiz!E95=0,Córdoba!E95=0,Granada!E95=0,Huelva!E95=0,Jaén!E95=0,Málaga!E95=0,Sevilla!E95=0),"",Almería!E95+Cádiz!E95+Córdoba!E95+Granada!E95+Huelva!E95+Jaén!E95+Málaga!E95+Sevilla!E95)</f>
        <v>712.765</v>
      </c>
      <c r="F95" s="51"/>
      <c r="G95" s="52">
        <f>IF(OR(Almería!G95=0,Cádiz!G95=0,Córdoba!G95=0,Granada!G95=0,Huelva!G95=0,Jaén!G95=0,Málaga!G95=0,Sevilla!G95=0),"",Almería!G95+Cádiz!G95+Córdoba!G95+Granada!G95+Huelva!G95+Jaén!G95+Málaga!G95+Sevilla!G95)</f>
      </c>
      <c r="H95" s="52">
        <f>IF(OR(Almería!H95=0,Cádiz!H95=0,Córdoba!H95=0,Granada!H95=0,Huelva!H95=0,Jaén!H95=0,Málaga!H95=0,Sevilla!H95=0),"",Almería!H95+Cádiz!H95+Córdoba!H95+Granada!H95+Huelva!H95+Jaén!H95+Málaga!H95+Sevilla!H95)</f>
        <v>15639.02</v>
      </c>
      <c r="I95" s="100">
        <f>IF(OR(Almería!I95=0,Cádiz!I95=0,Córdoba!I95=0,Granada!I95=0,Huelva!I95=0,Jaén!I95=0,Málaga!I95=0,Sevilla!I95=0),"",Almería!I95+Cádiz!I95+Córdoba!I95+Granada!I95+Huelva!I95+Jaén!I95+Málaga!I95+Sevilla!I95)</f>
        <v>13376.77</v>
      </c>
      <c r="J95" s="55"/>
      <c r="K95" s="56"/>
      <c r="L95" s="55"/>
      <c r="M95" s="57"/>
      <c r="N95" s="58"/>
      <c r="O95" s="59"/>
      <c r="P95" s="60">
        <f t="shared" si="31"/>
        <v>18767.43386670221</v>
      </c>
    </row>
    <row r="96" spans="1:16" ht="12.75">
      <c r="A96" s="61" t="s">
        <v>105</v>
      </c>
      <c r="B96" s="47"/>
      <c r="C96" s="48">
        <f>IF(OR(Almería!C96=0,Cádiz!C96=0,Córdoba!C96=0,Granada!C96=0,Huelva!C96=0,Jaén!C96=0,Málaga!C96=0,Sevilla!C96=0),"",Almería!C96+Cádiz!C96+Córdoba!C96+Granada!C96+Huelva!C96+Jaén!C96+Málaga!C96+Sevilla!C96)</f>
      </c>
      <c r="D96" s="48">
        <f>IF(OR(Almería!D96=0,Cádiz!D96=0,Córdoba!D96=0,Granada!D96=0,Huelva!D96=0,Jaén!D96=0,Málaga!D96=0,Sevilla!D96=0),"",Almería!D96+Cádiz!D96+Córdoba!D96+Granada!D96+Huelva!D96+Jaén!D96+Málaga!D96+Sevilla!D96)</f>
      </c>
      <c r="E96" s="68">
        <f>IF(OR(Almería!E96=0,Cádiz!E96=0,Córdoba!E96=0,Granada!E96=0,Huelva!E96=0,Jaén!E96=0,Málaga!E96=0,Sevilla!E96=0),"",Almería!E96+Cádiz!E96+Córdoba!E96+Granada!E96+Huelva!E96+Jaén!E96+Málaga!E96+Sevilla!E96)</f>
        <v>10214.5075</v>
      </c>
      <c r="F96" s="51"/>
      <c r="G96" s="52">
        <f>IF(OR(Almería!G96=0,Cádiz!G96=0,Córdoba!G96=0,Granada!G96=0,Huelva!G96=0,Jaén!G96=0,Málaga!G96=0,Sevilla!G96=0),"",Almería!G96+Cádiz!G96+Córdoba!G96+Granada!G96+Huelva!G96+Jaén!G96+Málaga!G96+Sevilla!G96)</f>
      </c>
      <c r="H96" s="52">
        <f>IF(OR(Almería!H96=0,Cádiz!H96=0,Córdoba!H96=0,Granada!H96=0,Huelva!H96=0,Jaén!H96=0,Málaga!H96=0,Sevilla!H96=0),"",Almería!H96+Cádiz!H96+Córdoba!H96+Granada!H96+Huelva!H96+Jaén!H96+Málaga!H96+Sevilla!H96)</f>
        <v>160887.01</v>
      </c>
      <c r="I96" s="100">
        <f>IF(OR(Almería!I96=0,Cádiz!I96=0,Córdoba!I96=0,Granada!I96=0,Huelva!I96=0,Jaén!I96=0,Málaga!I96=0,Sevilla!I96=0),"",Almería!I96+Cádiz!I96+Córdoba!I96+Granada!I96+Huelva!I96+Jaén!I96+Málaga!I96+Sevilla!I96)</f>
        <v>215697.51</v>
      </c>
      <c r="J96" s="55"/>
      <c r="K96" s="56"/>
      <c r="L96" s="55"/>
      <c r="M96" s="57"/>
      <c r="N96" s="58"/>
      <c r="O96" s="59"/>
      <c r="P96" s="60">
        <f t="shared" si="31"/>
        <v>21116.78022655522</v>
      </c>
    </row>
    <row r="97" spans="1:16" ht="12.75">
      <c r="A97" s="61" t="s">
        <v>106</v>
      </c>
      <c r="B97" s="47"/>
      <c r="C97" s="48">
        <f>IF(OR(Almería!C97=0,Cádiz!C97=0,Córdoba!C97=0,Granada!C97=0,Huelva!C97=0,Jaén!C97=0,Málaga!C97=0,Sevilla!C97=0),"",Almería!C97+Cádiz!C97+Córdoba!C97+Granada!C97+Huelva!C97+Jaén!C97+Málaga!C97+Sevilla!C97)</f>
      </c>
      <c r="D97" s="48">
        <f>IF(OR(Almería!D97=0,Cádiz!D97=0,Córdoba!D97=0,Granada!D97=0,Huelva!D97=0,Jaén!D97=0,Málaga!D97=0,Sevilla!D97=0),"",Almería!D97+Cádiz!D97+Córdoba!D97+Granada!D97+Huelva!D97+Jaén!D97+Málaga!D97+Sevilla!D97)</f>
      </c>
      <c r="E97" s="68">
        <f>IF(OR(Almería!E97=0,Cádiz!E97=0,Córdoba!E97=0,Granada!E97=0,Huelva!E97=0,Jaén!E97=0,Málaga!E97=0,Sevilla!E97=0),"",Almería!E97+Cádiz!E97+Córdoba!E97+Granada!E97+Huelva!E97+Jaén!E97+Málaga!E97+Sevilla!E97)</f>
        <v>6190.2575</v>
      </c>
      <c r="F97" s="51"/>
      <c r="G97" s="52">
        <f>IF(OR(Almería!G97=0,Cádiz!G97=0,Córdoba!G97=0,Granada!G97=0,Huelva!G97=0,Jaén!G97=0,Málaga!G97=0,Sevilla!G97=0),"",Almería!G97+Cádiz!G97+Córdoba!G97+Granada!G97+Huelva!G97+Jaén!G97+Málaga!G97+Sevilla!G97)</f>
      </c>
      <c r="H97" s="52">
        <f>IF(OR(Almería!H97=0,Cádiz!H97=0,Córdoba!H97=0,Granada!H97=0,Huelva!H97=0,Jaén!H97=0,Málaga!H97=0,Sevilla!H97=0),"",Almería!H97+Cádiz!H97+Córdoba!H97+Granada!H97+Huelva!H97+Jaén!H97+Málaga!H97+Sevilla!H97)</f>
        <v>145445.01</v>
      </c>
      <c r="I97" s="100">
        <f>IF(OR(Almería!I97=0,Cádiz!I97=0,Córdoba!I97=0,Granada!I97=0,Huelva!I97=0,Jaén!I97=0,Málaga!I97=0,Sevilla!I97=0),"",Almería!I97+Cádiz!I97+Córdoba!I97+Granada!I97+Huelva!I97+Jaén!I97+Málaga!I97+Sevilla!I97)</f>
        <v>136382.01</v>
      </c>
      <c r="J97" s="55"/>
      <c r="K97" s="56"/>
      <c r="L97" s="55"/>
      <c r="M97" s="57"/>
      <c r="N97" s="58"/>
      <c r="O97" s="59"/>
      <c r="P97" s="60">
        <f t="shared" si="31"/>
        <v>22031.718389743884</v>
      </c>
    </row>
    <row r="98" spans="1:16" ht="12.75">
      <c r="A98" s="61" t="s">
        <v>107</v>
      </c>
      <c r="B98" s="47"/>
      <c r="C98" s="48">
        <f>IF(OR(Almería!C98=0,Cádiz!C98=0,Córdoba!C98=0,Granada!C98=0,Huelva!C98=0,Jaén!C98=0,Málaga!C98=0,Sevilla!C98=0),"",Almería!C98+Cádiz!C98+Córdoba!C98+Granada!C98+Huelva!C98+Jaén!C98+Málaga!C98+Sevilla!C98)</f>
      </c>
      <c r="D98" s="48">
        <f>IF(OR(Almería!D98=0,Cádiz!D98=0,Córdoba!D98=0,Granada!D98=0,Huelva!D98=0,Jaén!D98=0,Málaga!D98=0,Sevilla!D98=0),"",Almería!D98+Cádiz!D98+Córdoba!D98+Granada!D98+Huelva!D98+Jaén!D98+Málaga!D98+Sevilla!D98)</f>
      </c>
      <c r="E98" s="68">
        <f>IF(OR(Almería!E98=0,Cádiz!E98=0,Córdoba!E98=0,Granada!E98=0,Huelva!E98=0,Jaén!E98=0,Málaga!E98=0,Sevilla!E98=0),"",Almería!E98+Cádiz!E98+Córdoba!E98+Granada!E98+Huelva!E98+Jaén!E98+Málaga!E98+Sevilla!E98)</f>
        <v>6118.755</v>
      </c>
      <c r="F98" s="51"/>
      <c r="G98" s="52">
        <f>IF(OR(Almería!G98=0,Cádiz!G98=0,Córdoba!G98=0,Granada!G98=0,Huelva!G98=0,Jaén!G98=0,Málaga!G98=0,Sevilla!G98=0),"",Almería!G98+Cádiz!G98+Córdoba!G98+Granada!G98+Huelva!G98+Jaén!G98+Málaga!G98+Sevilla!G98)</f>
      </c>
      <c r="H98" s="52">
        <f>IF(OR(Almería!H98=0,Cádiz!H98=0,Córdoba!H98=0,Granada!H98=0,Huelva!H98=0,Jaén!H98=0,Málaga!H98=0,Sevilla!H98=0),"",Almería!H98+Cádiz!H98+Córdoba!H98+Granada!H98+Huelva!H98+Jaén!H98+Málaga!H98+Sevilla!H98)</f>
        <v>113962.01000000001</v>
      </c>
      <c r="I98" s="100">
        <f>IF(OR(Almería!I98=0,Cádiz!I98=0,Córdoba!I98=0,Granada!I98=0,Huelva!I98=0,Jaén!I98=0,Málaga!I98=0,Sevilla!I98=0),"",Almería!I98+Cádiz!I98+Córdoba!I98+Granada!I98+Huelva!I98+Jaén!I98+Málaga!I98+Sevilla!I98)</f>
        <v>114346.037</v>
      </c>
      <c r="J98" s="55"/>
      <c r="K98" s="56"/>
      <c r="L98" s="55"/>
      <c r="M98" s="57"/>
      <c r="N98" s="58"/>
      <c r="O98" s="59"/>
      <c r="P98" s="60">
        <f t="shared" si="31"/>
        <v>18687.794657573315</v>
      </c>
    </row>
    <row r="99" spans="1:16" ht="12.75">
      <c r="A99" s="61" t="s">
        <v>108</v>
      </c>
      <c r="B99" s="47"/>
      <c r="C99" s="48">
        <f>IF(OR(Almería!C99=0,Cádiz!C99=0,Córdoba!C99=0,Granada!C99=0,Huelva!C99=0,Jaén!C99=0,Málaga!C99=0,Sevilla!C99=0),"",Almería!C99+Cádiz!C99+Córdoba!C99+Granada!C99+Huelva!C99+Jaén!C99+Málaga!C99+Sevilla!C99)</f>
      </c>
      <c r="D99" s="48">
        <f>IF(OR(Almería!D99=0,Cádiz!D99=0,Córdoba!D99=0,Granada!D99=0,Huelva!D99=0,Jaén!D99=0,Málaga!D99=0,Sevilla!D99=0),"",Almería!D99+Cádiz!D99+Córdoba!D99+Granada!D99+Huelva!D99+Jaén!D99+Málaga!D99+Sevilla!D99)</f>
      </c>
      <c r="E99" s="68">
        <f>IF(OR(Almería!E99=0,Cádiz!E99=0,Córdoba!E99=0,Granada!E99=0,Huelva!E99=0,Jaén!E99=0,Málaga!E99=0,Sevilla!E99=0),"",Almería!E99+Cádiz!E99+Córdoba!E99+Granada!E99+Huelva!E99+Jaén!E99+Málaga!E99+Sevilla!E99)</f>
        <v>599.26</v>
      </c>
      <c r="F99" s="51"/>
      <c r="G99" s="52">
        <f>IF(OR(Almería!G99=0,Cádiz!G99=0,Córdoba!G99=0,Granada!G99=0,Huelva!G99=0,Jaén!G99=0,Málaga!G99=0,Sevilla!G99=0),"",Almería!G99+Cádiz!G99+Córdoba!G99+Granada!G99+Huelva!G99+Jaén!G99+Málaga!G99+Sevilla!G99)</f>
      </c>
      <c r="H99" s="52">
        <f>IF(OR(Almería!H99=0,Cádiz!H99=0,Córdoba!H99=0,Granada!H99=0,Huelva!H99=0,Jaén!H99=0,Málaga!H99=0,Sevilla!H99=0),"",Almería!H99+Cádiz!H99+Córdoba!H99+Granada!H99+Huelva!H99+Jaén!H99+Málaga!H99+Sevilla!H99)</f>
        <v>23286.010000000002</v>
      </c>
      <c r="I99" s="100">
        <f>IF(OR(Almería!I99=0,Cádiz!I99=0,Córdoba!I99=0,Granada!I99=0,Huelva!I99=0,Jaén!I99=0,Málaga!I99=0,Sevilla!I99=0),"",Almería!I99+Cádiz!I99+Córdoba!I99+Granada!I99+Huelva!I99+Jaén!I99+Málaga!I99+Sevilla!I99)</f>
        <v>21146.512499999997</v>
      </c>
      <c r="J99" s="55"/>
      <c r="K99" s="56"/>
      <c r="L99" s="55"/>
      <c r="M99" s="57"/>
      <c r="N99" s="58"/>
      <c r="O99" s="59"/>
      <c r="P99" s="60">
        <f t="shared" si="31"/>
        <v>35287.709007776255</v>
      </c>
    </row>
    <row r="100" spans="1:16" s="16" customFormat="1" ht="15">
      <c r="A100" s="70" t="s">
        <v>109</v>
      </c>
      <c r="B100" s="71"/>
      <c r="C100" s="72"/>
      <c r="D100" s="72"/>
      <c r="E100" s="73"/>
      <c r="F100" s="74"/>
      <c r="G100" s="75"/>
      <c r="H100" s="75"/>
      <c r="I100" s="76">
        <f>IF(OR(Almería!I100=0,Cádiz!I100=0,Córdoba!I100=0,Granada!I100=0,Huelva!I100=0,Jaén!I100=0,Málaga!I100=0,Sevilla!I100=0),"",Almería!I100+Cádiz!I100+Córdoba!I100+Granada!I100+Huelva!I100+Jaén!I100+Málaga!I100+Sevilla!I100)</f>
      </c>
      <c r="J100" s="77"/>
      <c r="K100" s="78"/>
      <c r="L100" s="77"/>
      <c r="M100" s="79"/>
      <c r="N100" s="80"/>
      <c r="O100" s="81"/>
      <c r="P100" s="82"/>
    </row>
    <row r="101" spans="1:16" ht="12.75">
      <c r="A101" s="61" t="s">
        <v>110</v>
      </c>
      <c r="B101" s="47"/>
      <c r="C101" s="48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8">
        <f>IF(OR(Almería!D101=0,Cádiz!D101=0,Córdoba!D101=0,Granada!D101=0,Huelva!D101=0,Jaén!D101=0,Málaga!D101=0,Sevilla!D101=0),"",Almería!D101+Cádiz!D101+Córdoba!D101+Granada!D101+Huelva!D101+Jaén!D101+Málaga!D101+Sevilla!D101)</f>
      </c>
      <c r="E101" s="68">
        <f>IF(OR(Almería!E101=0,Cádiz!E101=0,Córdoba!E101=0,Granada!E101=0,Huelva!E101=0,Jaén!E101=0,Málaga!E101=0,Sevilla!E101=0),"",Almería!E101+Cádiz!E101+Córdoba!E101+Granada!E101+Huelva!E101+Jaén!E101+Málaga!E101+Sevilla!E101)</f>
        <v>607.75</v>
      </c>
      <c r="F101" s="51">
        <v>7</v>
      </c>
      <c r="G101" s="52">
        <f>IF(OR(Almería!G101=0,Cádiz!G101=0,Córdoba!G101=0,Granada!G101=0,Huelva!G101=0,Jaén!G101=0,Málaga!G101=0,Sevilla!G101=0),"",Almería!G101+Cádiz!G101+Córdoba!G101+Granada!G101+Huelva!G101+Jaén!G101+Málaga!G101+Sevilla!G101)</f>
        <v>8982</v>
      </c>
      <c r="H101" s="52">
        <f>IF(OR(Almería!H101=0,Cádiz!H101=0,Córdoba!H101=0,Granada!H101=0,Huelva!H101=0,Jaén!H101=0,Málaga!H101=0,Sevilla!H101=0),"",Almería!H101+Cádiz!H101+Córdoba!H101+Granada!H101+Huelva!H101+Jaén!H101+Málaga!H101+Sevilla!H101)</f>
        <v>9316</v>
      </c>
      <c r="I101" s="83">
        <f>IF(OR(Almería!I101=0,Cádiz!I101=0,Córdoba!I101=0,Granada!I101=0,Huelva!I101=0,Jaén!I101=0,Málaga!I101=0,Sevilla!I101=0),"",Almería!I101+Cádiz!I101+Córdoba!I101+Granada!I101+Huelva!I101+Jaén!I101+Málaga!I101+Sevilla!I101)</f>
        <v>8447.25</v>
      </c>
      <c r="J101" s="55"/>
      <c r="K101" s="56"/>
      <c r="L101" s="55">
        <f aca="true" t="shared" si="32" ref="L101:L119">IF(OR(H101=0,G101=0),"",G101/H101*100-100)</f>
        <v>-3.585229712322885</v>
      </c>
      <c r="M101" s="57">
        <f>IF(OR(I101=0,G101=0),"",G101/I101*100-100)</f>
        <v>6.330462576578171</v>
      </c>
      <c r="N101" s="58"/>
      <c r="O101" s="59"/>
      <c r="P101" s="60">
        <f aca="true" t="shared" si="33" ref="P101:P112">(I101*1000)/E101</f>
        <v>13899.218428630193</v>
      </c>
    </row>
    <row r="102" spans="1:16" ht="12.75">
      <c r="A102" s="61" t="s">
        <v>111</v>
      </c>
      <c r="B102" s="47"/>
      <c r="C102" s="48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8">
        <f>IF(OR(Almería!D102=0,Cádiz!D102=0,Córdoba!D102=0,Granada!D102=0,Huelva!D102=0,Jaén!D102=0,Málaga!D102=0,Sevilla!D102=0),"",Almería!D102+Cádiz!D102+Córdoba!D102+Granada!D102+Huelva!D102+Jaén!D102+Málaga!D102+Sevilla!D102)</f>
      </c>
      <c r="E102" s="68">
        <f>IF(OR(Almería!E102=0,Cádiz!E102=0,Córdoba!E102=0,Granada!E102=0,Huelva!E102=0,Jaén!E102=0,Málaga!E102=0,Sevilla!E102=0),"",Almería!E102+Cádiz!E102+Córdoba!E102+Granada!E102+Huelva!E102+Jaén!E102+Málaga!E102+Sevilla!E102)</f>
        <v>707.5</v>
      </c>
      <c r="F102" s="51">
        <v>7</v>
      </c>
      <c r="G102" s="52">
        <f>IF(OR(Almería!G102=0,Cádiz!G102=0,Córdoba!G102=0,Granada!G102=0,Huelva!G102=0,Jaén!G102=0,Málaga!G102=0,Sevilla!G102=0),"",Almería!G102+Cádiz!G102+Córdoba!G102+Granada!G102+Huelva!G102+Jaén!G102+Málaga!G102+Sevilla!G102)</f>
        <v>7792</v>
      </c>
      <c r="H102" s="52">
        <f>IF(OR(Almería!H102=0,Cádiz!H102=0,Córdoba!H102=0,Granada!H102=0,Huelva!H102=0,Jaén!H102=0,Málaga!H102=0,Sevilla!H102=0),"",Almería!H102+Cádiz!H102+Córdoba!H102+Granada!H102+Huelva!H102+Jaén!H102+Málaga!H102+Sevilla!H102)</f>
        <v>7929</v>
      </c>
      <c r="I102" s="83">
        <f>IF(OR(Almería!I102=0,Cádiz!I102=0,Córdoba!I102=0,Granada!I102=0,Huelva!I102=0,Jaén!I102=0,Málaga!I102=0,Sevilla!I102=0),"",Almería!I102+Cádiz!I102+Córdoba!I102+Granada!I102+Huelva!I102+Jaén!I102+Málaga!I102+Sevilla!I102)</f>
        <v>7802.25</v>
      </c>
      <c r="J102" s="55"/>
      <c r="K102" s="56"/>
      <c r="L102" s="55">
        <f t="shared" si="32"/>
        <v>-1.727834531466769</v>
      </c>
      <c r="M102" s="57">
        <f>IF(OR(I102=0,G102=0),"",G102/I102*100-100)</f>
        <v>-0.1313723605370285</v>
      </c>
      <c r="N102" s="58"/>
      <c r="O102" s="59"/>
      <c r="P102" s="60">
        <f t="shared" si="33"/>
        <v>11027.91519434629</v>
      </c>
    </row>
    <row r="103" spans="1:16" ht="12.75">
      <c r="A103" s="61" t="s">
        <v>112</v>
      </c>
      <c r="B103" s="47"/>
      <c r="C103" s="48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8">
        <f>IF(OR(Almería!D103=0,Cádiz!D103=0,Córdoba!D103=0,Granada!D103=0,Huelva!D103=0,Jaén!D103=0,Málaga!D103=0,Sevilla!D103=0),"",Almería!D103+Cádiz!D103+Córdoba!D103+Granada!D103+Huelva!D103+Jaén!D103+Málaga!D103+Sevilla!D103)</f>
      </c>
      <c r="E103" s="68">
        <f>IF(OR(Almería!E103=0,Cádiz!E103=0,Córdoba!E103=0,Granada!E103=0,Huelva!E103=0,Jaén!E103=0,Málaga!E103=0,Sevilla!E103=0),"",Almería!E103+Cádiz!E103+Córdoba!E103+Granada!E103+Huelva!E103+Jaén!E103+Málaga!E103+Sevilla!E103)</f>
        <v>1160.5075000000002</v>
      </c>
      <c r="F103" s="51">
        <v>6</v>
      </c>
      <c r="G103" s="52">
        <f>IF(OR(Almería!G103=0,Cádiz!G103=0,Córdoba!G103=0,Granada!G103=0,Huelva!G103=0,Jaén!G103=0,Málaga!G103=0,Sevilla!G103=0),"",Almería!G103+Cádiz!G103+Córdoba!G103+Granada!G103+Huelva!G103+Jaén!G103+Málaga!G103+Sevilla!G103)</f>
        <v>13123.01</v>
      </c>
      <c r="H103" s="52">
        <f>IF(OR(Almería!H103=0,Cádiz!H103=0,Córdoba!H103=0,Granada!H103=0,Huelva!H103=0,Jaén!H103=0,Málaga!H103=0,Sevilla!H103=0),"",Almería!H103+Cádiz!H103+Córdoba!H103+Granada!H103+Huelva!H103+Jaén!H103+Málaga!H103+Sevilla!H103)</f>
        <v>12945.02</v>
      </c>
      <c r="I103" s="83">
        <f>IF(OR(Almería!I103=0,Cádiz!I103=0,Córdoba!I103=0,Granada!I103=0,Huelva!I103=0,Jaén!I103=0,Málaga!I103=0,Sevilla!I103=0),"",Almería!I103+Cádiz!I103+Córdoba!I103+Granada!I103+Huelva!I103+Jaén!I103+Málaga!I103+Sevilla!I103)</f>
        <v>12077.0125</v>
      </c>
      <c r="J103" s="55"/>
      <c r="K103" s="56"/>
      <c r="L103" s="55">
        <f t="shared" si="32"/>
        <v>1.3749689069618967</v>
      </c>
      <c r="M103" s="57">
        <f>IF(OR(I103=0,G103=0),"",G103/I103*100-100)</f>
        <v>8.661061665705816</v>
      </c>
      <c r="N103" s="58"/>
      <c r="O103" s="59"/>
      <c r="P103" s="60">
        <f t="shared" si="33"/>
        <v>10406.664756582786</v>
      </c>
    </row>
    <row r="104" spans="1:16" ht="12.75">
      <c r="A104" s="61" t="s">
        <v>113</v>
      </c>
      <c r="B104" s="47"/>
      <c r="C104" s="48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8">
        <f>IF(OR(Almería!D104=0,Cádiz!D104=0,Córdoba!D104=0,Granada!D104=0,Huelva!D104=0,Jaén!D104=0,Málaga!D104=0,Sevilla!D104=0),"",Almería!D104+Cádiz!D104+Córdoba!D104+Granada!D104+Huelva!D104+Jaén!D104+Málaga!D104+Sevilla!D104)</f>
      </c>
      <c r="E104" s="68">
        <f>IF(OR(Almería!E104=0,Cádiz!E104=0,Córdoba!E104=0,Granada!E104=0,Huelva!E104=0,Jaén!E104=0,Málaga!E104=0,Sevilla!E104=0),"",Almería!E104+Cádiz!E104+Córdoba!E104+Granada!E104+Huelva!E104+Jaén!E104+Málaga!E104+Sevilla!E104)</f>
        <v>546.5</v>
      </c>
      <c r="F104" s="51">
        <v>7</v>
      </c>
      <c r="G104" s="52">
        <f>IF(OR(Almería!G104=0,Cádiz!G104=0,Córdoba!G104=0,Granada!G104=0,Huelva!G104=0,Jaén!G104=0,Málaga!G104=0,Sevilla!G104=0),"",Almería!G104+Cádiz!G104+Córdoba!G104+Granada!G104+Huelva!G104+Jaén!G104+Málaga!G104+Sevilla!G104)</f>
        <v>5154</v>
      </c>
      <c r="H104" s="52">
        <f>IF(OR(Almería!H104=0,Cádiz!H104=0,Córdoba!H104=0,Granada!H104=0,Huelva!H104=0,Jaén!H104=0,Málaga!H104=0,Sevilla!H104=0),"",Almería!H104+Cádiz!H104+Córdoba!H104+Granada!H104+Huelva!H104+Jaén!H104+Málaga!H104+Sevilla!H104)</f>
        <v>3568</v>
      </c>
      <c r="I104" s="83">
        <f>IF(OR(Almería!I104=0,Cádiz!I104=0,Córdoba!I104=0,Granada!I104=0,Huelva!I104=0,Jaén!I104=0,Málaga!I104=0,Sevilla!I104=0),"",Almería!I104+Cádiz!I104+Córdoba!I104+Granada!I104+Huelva!I104+Jaén!I104+Málaga!I104+Sevilla!I104)</f>
        <v>3375</v>
      </c>
      <c r="J104" s="55"/>
      <c r="K104" s="56"/>
      <c r="L104" s="55">
        <f t="shared" si="32"/>
        <v>44.45067264573993</v>
      </c>
      <c r="M104" s="57">
        <f>IF(OR(I104=0,G104=0),"",G104/I104*100-100)</f>
        <v>52.71111111111111</v>
      </c>
      <c r="N104" s="58"/>
      <c r="O104" s="59"/>
      <c r="P104" s="60">
        <f t="shared" si="33"/>
        <v>6175.663311985361</v>
      </c>
    </row>
    <row r="105" spans="1:16" ht="12.75">
      <c r="A105" s="61" t="s">
        <v>114</v>
      </c>
      <c r="B105" s="47"/>
      <c r="C105" s="48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8">
        <f>IF(OR(Almería!D105=0,Cádiz!D105=0,Córdoba!D105=0,Granada!D105=0,Huelva!D105=0,Jaén!D105=0,Málaga!D105=0,Sevilla!D105=0),"",Almería!D105+Cádiz!D105+Córdoba!D105+Granada!D105+Huelva!D105+Jaén!D105+Málaga!D105+Sevilla!D105)</f>
      </c>
      <c r="E105" s="68">
        <f>IF(OR(Almería!E105=0,Cádiz!E105=0,Córdoba!E105=0,Granada!E105=0,Huelva!E105=0,Jaén!E105=0,Málaga!E105=0,Sevilla!E105=0),"",Almería!E105+Cádiz!E105+Córdoba!E105+Granada!E105+Huelva!E105+Jaén!E105+Málaga!E105+Sevilla!E105)</f>
        <v>2314.2525</v>
      </c>
      <c r="F105" s="51">
        <v>6</v>
      </c>
      <c r="G105" s="52">
        <f>IF(OR(Almería!G105=0,Cádiz!G105=0,Córdoba!G105=0,Granada!G105=0,Huelva!G105=0,Jaén!G105=0,Málaga!G105=0,Sevilla!G105=0),"",Almería!G105+Cádiz!G105+Córdoba!G105+Granada!G105+Huelva!G105+Jaén!G105+Málaga!G105+Sevilla!G105)</f>
        <v>5835.01</v>
      </c>
      <c r="H105" s="52">
        <f>IF(OR(Almería!H105=0,Cádiz!H105=0,Córdoba!H105=0,Granada!H105=0,Huelva!H105=0,Jaén!H105=0,Málaga!H105=0,Sevilla!H105=0),"",Almería!H105+Cádiz!H105+Córdoba!H105+Granada!H105+Huelva!H105+Jaén!H105+Málaga!H105+Sevilla!H105)</f>
        <v>6243.01</v>
      </c>
      <c r="I105" s="83">
        <f>IF(OR(Almería!I105=0,Cádiz!I105=0,Córdoba!I105=0,Granada!I105=0,Huelva!I105=0,Jaén!I105=0,Málaga!I105=0,Sevilla!I105=0),"",Almería!I105+Cádiz!I105+Córdoba!I105+Granada!I105+Huelva!I105+Jaén!I105+Málaga!I105+Sevilla!I105)</f>
        <v>6437.7575</v>
      </c>
      <c r="J105" s="55"/>
      <c r="K105" s="56"/>
      <c r="L105" s="55">
        <f t="shared" si="32"/>
        <v>-6.53530908968591</v>
      </c>
      <c r="M105" s="57">
        <f>IF(OR(I105=0,G105=0),"",G105/I105*100-100)</f>
        <v>-9.362693453426914</v>
      </c>
      <c r="N105" s="58"/>
      <c r="O105" s="59"/>
      <c r="P105" s="60">
        <f t="shared" si="33"/>
        <v>2781.7869916960226</v>
      </c>
    </row>
    <row r="106" spans="1:16" ht="12.75">
      <c r="A106" s="17" t="s">
        <v>115</v>
      </c>
      <c r="B106" s="47"/>
      <c r="C106" s="48"/>
      <c r="D106" s="48"/>
      <c r="E106" s="68">
        <f>IF(OR(Almería!E106=0,Cádiz!E106=0,Córdoba!E106=0,Granada!E106=0,Huelva!E106=0,Jaén!E106=0,Málaga!E106=0,Sevilla!E106=0),"",Almería!E106+Cádiz!E106+Córdoba!E106+Granada!E106+Huelva!E106+Jaén!E106+Málaga!E106+Sevilla!E106)</f>
        <v>8882.515</v>
      </c>
      <c r="F106" s="51">
        <v>7</v>
      </c>
      <c r="G106" s="52">
        <f>IF(OR(Almería!G106=0,Cádiz!G106=0,Córdoba!G106=0,Granada!G106=0,Huelva!G106=0,Jaén!G106=0,Málaga!G106=0,Sevilla!G106=0),"",Almería!G106+Cádiz!G106+Córdoba!G106+Granada!G106+Huelva!G106+Jaén!G106+Málaga!G106+Sevilla!G106)</f>
        <v>113509.01000000001</v>
      </c>
      <c r="H106" s="53">
        <f>IF(OR(Almería!H106=0,Cádiz!H106=0,Córdoba!H106=0,Granada!H106=0,Huelva!H106=0,Jaén!H106=0,Málaga!H106=0,Sevilla!H106=0),"",Almería!H106+Cádiz!H106+Córdoba!H106+Granada!H106+Huelva!H106+Jaén!H106+Málaga!H106+Sevilla!H106)</f>
        <v>116935.01000000001</v>
      </c>
      <c r="I106" s="87">
        <f>IF(OR(Almería!I106=0,Cádiz!I106=0,Córdoba!I106=0,Granada!I106=0,Huelva!I106=0,Jaén!I106=0,Málaga!I106=0,Sevilla!I106=0),"",Almería!I106+Cádiz!I106+Córdoba!I106+Granada!I106+Huelva!I106+Jaén!I106+Málaga!I106+Sevilla!I106)</f>
        <v>143824.77000000002</v>
      </c>
      <c r="J106" s="55"/>
      <c r="K106" s="56"/>
      <c r="L106" s="55">
        <f t="shared" si="32"/>
        <v>-2.929832562549066</v>
      </c>
      <c r="M106" s="55">
        <f>IF(OR(I106=0,H106=0),"",H106/I106*100-100)</f>
        <v>-18.696195377194073</v>
      </c>
      <c r="N106" s="58"/>
      <c r="O106" s="59"/>
      <c r="P106" s="60">
        <f t="shared" si="33"/>
        <v>16191.897227305559</v>
      </c>
    </row>
    <row r="107" spans="1:16" ht="12.75">
      <c r="A107" s="61" t="s">
        <v>116</v>
      </c>
      <c r="B107" s="47"/>
      <c r="C107" s="48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8">
        <f>IF(OR(Almería!D107=0,Cádiz!D107=0,Córdoba!D107=0,Granada!D107=0,Huelva!D107=0,Jaén!D107=0,Málaga!D107=0,Sevilla!D107=0),"",Almería!D107+Cádiz!D107+Córdoba!D107+Granada!D107+Huelva!D107+Jaén!D107+Málaga!D107+Sevilla!D107)</f>
      </c>
      <c r="E107" s="68">
        <f>IF(OR(Almería!E107=0,Cádiz!E107=0,Córdoba!E107=0,Granada!E107=0,Huelva!E107=0,Jaén!E107=0,Málaga!E107=0,Sevilla!E107=0),"",Almería!E107+Cádiz!E107+Córdoba!E107+Granada!E107+Huelva!E107+Jaén!E107+Málaga!E107+Sevilla!E107)</f>
        <v>4835</v>
      </c>
      <c r="F107" s="51">
        <v>7</v>
      </c>
      <c r="G107" s="52">
        <f>IF(OR(Almería!G107=0,Cádiz!G107=0,Córdoba!G107=0,Granada!G107=0,Huelva!G107=0,Jaén!G107=0,Málaga!G107=0,Sevilla!G107=0),"",Almería!G107+Cádiz!G107+Córdoba!G107+Granada!G107+Huelva!G107+Jaén!G107+Málaga!G107+Sevilla!G107)</f>
        <v>56370</v>
      </c>
      <c r="H107" s="52">
        <f>IF(OR(Almería!H107=0,Cádiz!H107=0,Córdoba!H107=0,Granada!H107=0,Huelva!H107=0,Jaén!H107=0,Málaga!H107=0,Sevilla!H107=0),"",Almería!H107+Cádiz!H107+Córdoba!H107+Granada!H107+Huelva!H107+Jaén!H107+Málaga!H107+Sevilla!H107)</f>
        <v>58766</v>
      </c>
      <c r="I107" s="83">
        <f>IF(OR(Almería!I107=0,Cádiz!I107=0,Córdoba!I107=0,Granada!I107=0,Huelva!I107=0,Jaén!I107=0,Málaga!I107=0,Sevilla!I107=0),"",Almería!I107+Cádiz!I107+Córdoba!I107+Granada!I107+Huelva!I107+Jaén!I107+Málaga!I107+Sevilla!I107)</f>
        <v>73618.5</v>
      </c>
      <c r="J107" s="55"/>
      <c r="K107" s="56"/>
      <c r="L107" s="55">
        <f t="shared" si="32"/>
        <v>-4.077187489364604</v>
      </c>
      <c r="M107" s="57">
        <f aca="true" t="shared" si="34" ref="M107:M119">IF(OR(I107=0,G107=0),"",G107/I107*100-100)</f>
        <v>-23.429572729680714</v>
      </c>
      <c r="N107" s="58"/>
      <c r="O107" s="59"/>
      <c r="P107" s="60">
        <f t="shared" si="33"/>
        <v>15226.163391933816</v>
      </c>
    </row>
    <row r="108" spans="1:16" ht="12.75">
      <c r="A108" s="61" t="s">
        <v>117</v>
      </c>
      <c r="B108" s="47"/>
      <c r="C108" s="48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8">
        <f>IF(OR(Almería!D108=0,Cádiz!D108=0,Córdoba!D108=0,Granada!D108=0,Huelva!D108=0,Jaén!D108=0,Málaga!D108=0,Sevilla!D108=0),"",Almería!D108+Cádiz!D108+Córdoba!D108+Granada!D108+Huelva!D108+Jaén!D108+Málaga!D108+Sevilla!D108)</f>
      </c>
      <c r="E108" s="68">
        <f>IF(OR(Almería!E108=0,Cádiz!E108=0,Córdoba!E108=0,Granada!E108=0,Huelva!E108=0,Jaén!E108=0,Málaga!E108=0,Sevilla!E108=0),"",Almería!E108+Cádiz!E108+Córdoba!E108+Granada!E108+Huelva!E108+Jaén!E108+Málaga!E108+Sevilla!E108)</f>
        <v>4047.5150000000003</v>
      </c>
      <c r="F108" s="51">
        <v>6</v>
      </c>
      <c r="G108" s="52">
        <f>IF(OR(Almería!G108=0,Cádiz!G108=0,Córdoba!G108=0,Granada!G108=0,Huelva!G108=0,Jaén!G108=0,Málaga!G108=0,Sevilla!G108=0),"",Almería!G108+Cádiz!G108+Córdoba!G108+Granada!G108+Huelva!G108+Jaén!G108+Málaga!G108+Sevilla!G108)</f>
        <v>57139.009999999995</v>
      </c>
      <c r="H108" s="52">
        <f>IF(OR(Almería!H108=0,Cádiz!H108=0,Córdoba!H108=0,Granada!H108=0,Huelva!H108=0,Jaén!H108=0,Málaga!H108=0,Sevilla!H108=0),"",Almería!H108+Cádiz!H108+Córdoba!H108+Granada!H108+Huelva!H108+Jaén!H108+Málaga!H108+Sevilla!H108)</f>
        <v>58169.009999999995</v>
      </c>
      <c r="I108" s="83">
        <f>IF(OR(Almería!I108=0,Cádiz!I108=0,Córdoba!I108=0,Granada!I108=0,Huelva!I108=0,Jaén!I108=0,Málaga!I108=0,Sevilla!I108=0),"",Almería!I108+Cádiz!I108+Córdoba!I108+Granada!I108+Huelva!I108+Jaén!I108+Málaga!I108+Sevilla!I108)</f>
        <v>70206.27</v>
      </c>
      <c r="J108" s="55"/>
      <c r="K108" s="56"/>
      <c r="L108" s="55">
        <f t="shared" si="32"/>
        <v>-1.7707023035117828</v>
      </c>
      <c r="M108" s="57">
        <f t="shared" si="34"/>
        <v>-18.612668070814777</v>
      </c>
      <c r="N108" s="58"/>
      <c r="O108" s="59"/>
      <c r="P108" s="60">
        <f t="shared" si="33"/>
        <v>17345.524352596593</v>
      </c>
    </row>
    <row r="109" spans="1:16" ht="12.75">
      <c r="A109" s="61" t="s">
        <v>118</v>
      </c>
      <c r="B109" s="47"/>
      <c r="C109" s="48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8">
        <f>IF(OR(Almería!D109=0,Cádiz!D109=0,Córdoba!D109=0,Granada!D109=0,Huelva!D109=0,Jaén!D109=0,Málaga!D109=0,Sevilla!D109=0),"",Almería!D109+Cádiz!D109+Córdoba!D109+Granada!D109+Huelva!D109+Jaén!D109+Málaga!D109+Sevilla!D109)</f>
      </c>
      <c r="E109" s="68">
        <f>IF(OR(Almería!E109=0,Cádiz!E109=0,Córdoba!E109=0,Granada!E109=0,Huelva!E109=0,Jaén!E109=0,Málaga!E109=0,Sevilla!E109=0),"",Almería!E109+Cádiz!E109+Córdoba!E109+Granada!E109+Huelva!E109+Jaén!E109+Málaga!E109+Sevilla!E109)</f>
        <v>2943</v>
      </c>
      <c r="F109" s="51">
        <v>5</v>
      </c>
      <c r="G109" s="52">
        <f>IF(OR(Almería!G109=0,Cádiz!G109=0,Córdoba!G109=0,Granada!G109=0,Huelva!G109=0,Jaén!G109=0,Málaga!G109=0,Sevilla!G109=0),"",Almería!G109+Cádiz!G109+Córdoba!G109+Granada!G109+Huelva!G109+Jaén!G109+Málaga!G109+Sevilla!G109)</f>
        <v>29189</v>
      </c>
      <c r="H109" s="52">
        <f>IF(OR(Almería!H109=0,Cádiz!H109=0,Córdoba!H109=0,Granada!H109=0,Huelva!H109=0,Jaén!H109=0,Málaga!H109=0,Sevilla!H109=0),"",Almería!H109+Cádiz!H109+Córdoba!H109+Granada!H109+Huelva!H109+Jaén!H109+Málaga!H109+Sevilla!H109)</f>
        <v>39876</v>
      </c>
      <c r="I109" s="83">
        <f>IF(OR(Almería!I109=0,Cádiz!I109=0,Córdoba!I109=0,Granada!I109=0,Huelva!I109=0,Jaén!I109=0,Málaga!I109=0,Sevilla!I109=0),"",Almería!I109+Cádiz!I109+Córdoba!I109+Granada!I109+Huelva!I109+Jaén!I109+Málaga!I109+Sevilla!I109)</f>
        <v>38865.25</v>
      </c>
      <c r="J109" s="55"/>
      <c r="K109" s="56"/>
      <c r="L109" s="55">
        <f t="shared" si="32"/>
        <v>-26.80058180359113</v>
      </c>
      <c r="M109" s="57">
        <f t="shared" si="34"/>
        <v>-24.896919484629592</v>
      </c>
      <c r="N109" s="58"/>
      <c r="O109" s="59"/>
      <c r="P109" s="60">
        <f t="shared" si="33"/>
        <v>13205.997281685355</v>
      </c>
    </row>
    <row r="110" spans="1:16" ht="12.75">
      <c r="A110" s="61" t="s">
        <v>119</v>
      </c>
      <c r="B110" s="47"/>
      <c r="C110" s="48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8">
        <f>IF(OR(Almería!D110=0,Cádiz!D110=0,Córdoba!D110=0,Granada!D110=0,Huelva!D110=0,Jaén!D110=0,Málaga!D110=0,Sevilla!D110=0),"",Almería!D110+Cádiz!D110+Córdoba!D110+Granada!D110+Huelva!D110+Jaén!D110+Málaga!D110+Sevilla!D110)</f>
      </c>
      <c r="E110" s="68">
        <f>IF(OR(Almería!E110=0,Cádiz!E110=0,Córdoba!E110=0,Granada!E110=0,Huelva!E110=0,Jaén!E110=0,Málaga!E110=0,Sevilla!E110=0),"",Almería!E110+Cádiz!E110+Córdoba!E110+Granada!E110+Huelva!E110+Jaén!E110+Málaga!E110+Sevilla!E110)</f>
        <v>2186</v>
      </c>
      <c r="F110" s="51"/>
      <c r="G110" s="52">
        <f>IF(OR(Almería!G110=0,Cádiz!G110=0,Córdoba!G110=0,Granada!G110=0,Huelva!G110=0,Jaén!G110=0,Málaga!G110=0,Sevilla!G110=0),"",Almería!G110+Cádiz!G110+Córdoba!G110+Granada!G110+Huelva!G110+Jaén!G110+Málaga!G110+Sevilla!G110)</f>
        <v>2041</v>
      </c>
      <c r="H110" s="52">
        <f>IF(OR(Almería!H110=0,Cádiz!H110=0,Córdoba!H110=0,Granada!H110=0,Huelva!H110=0,Jaén!H110=0,Málaga!H110=0,Sevilla!H110=0),"",Almería!H110+Cádiz!H110+Córdoba!H110+Granada!H110+Huelva!H110+Jaén!H110+Málaga!H110+Sevilla!H110)</f>
        <v>2333</v>
      </c>
      <c r="I110" s="83">
        <f>IF(OR(Almería!I110=0,Cádiz!I110=0,Córdoba!I110=0,Granada!I110=0,Huelva!I110=0,Jaén!I110=0,Málaga!I110=0,Sevilla!I110=0),"",Almería!I110+Cádiz!I110+Córdoba!I110+Granada!I110+Huelva!I110+Jaén!I110+Málaga!I110+Sevilla!I110)</f>
        <v>2832.5025</v>
      </c>
      <c r="J110" s="55"/>
      <c r="K110" s="56"/>
      <c r="L110" s="55">
        <f t="shared" si="32"/>
        <v>-12.51607372481783</v>
      </c>
      <c r="M110" s="57">
        <f t="shared" si="34"/>
        <v>-27.94357639578429</v>
      </c>
      <c r="N110" s="58"/>
      <c r="O110" s="59"/>
      <c r="P110" s="60">
        <f t="shared" si="33"/>
        <v>1295.7467978042087</v>
      </c>
    </row>
    <row r="111" spans="1:16" ht="12.75">
      <c r="A111" s="61" t="s">
        <v>120</v>
      </c>
      <c r="B111" s="47"/>
      <c r="C111" s="48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8">
        <f>IF(OR(Almería!D111=0,Cádiz!D111=0,Córdoba!D111=0,Granada!D111=0,Huelva!D111=0,Jaén!D111=0,Málaga!D111=0,Sevilla!D111=0),"",Almería!D111+Cádiz!D111+Córdoba!D111+Granada!D111+Huelva!D111+Jaén!D111+Málaga!D111+Sevilla!D111)</f>
      </c>
      <c r="E111" s="68">
        <f>IF(OR(Almería!E111=0,Cádiz!E111=0,Córdoba!E111=0,Granada!E111=0,Huelva!E111=0,Jaén!E111=0,Málaga!E111=0,Sevilla!E111=0),"",Almería!E111+Cádiz!E111+Córdoba!E111+Granada!E111+Huelva!E111+Jaén!E111+Málaga!E111+Sevilla!E111)</f>
        <v>3130.0375000000004</v>
      </c>
      <c r="F111" s="51"/>
      <c r="G111" s="52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2">
        <f>IF(OR(Almería!H111=0,Cádiz!H111=0,Córdoba!H111=0,Granada!H111=0,Huelva!H111=0,Jaén!H111=0,Málaga!H111=0,Sevilla!H111=0),"",Almería!H111+Cádiz!H111+Córdoba!H111+Granada!H111+Huelva!H111+Jaén!H111+Málaga!H111+Sevilla!H111)</f>
        <v>44142.05</v>
      </c>
      <c r="I111" s="83">
        <f>IF(OR(Almería!I111=0,Cádiz!I111=0,Córdoba!I111=0,Granada!I111=0,Huelva!I111=0,Jaén!I111=0,Málaga!I111=0,Sevilla!I111=0),"",Almería!I111+Cádiz!I111+Córdoba!I111+Granada!I111+Huelva!I111+Jaén!I111+Málaga!I111+Sevilla!I111)</f>
        <v>45402.05</v>
      </c>
      <c r="J111" s="55"/>
      <c r="K111" s="56"/>
      <c r="L111" s="55"/>
      <c r="M111" s="57"/>
      <c r="N111" s="58"/>
      <c r="O111" s="59"/>
      <c r="P111" s="60">
        <f t="shared" si="33"/>
        <v>14505.273499119417</v>
      </c>
    </row>
    <row r="112" spans="1:16" ht="12.75">
      <c r="A112" s="61" t="s">
        <v>121</v>
      </c>
      <c r="B112" s="47"/>
      <c r="C112" s="48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8">
        <f>IF(OR(Almería!D112=0,Cádiz!D112=0,Córdoba!D112=0,Granada!D112=0,Huelva!D112=0,Jaén!D112=0,Málaga!D112=0,Sevilla!D112=0),"",Almería!D112+Cádiz!D112+Córdoba!D112+Granada!D112+Huelva!D112+Jaén!D112+Málaga!D112+Sevilla!D112)</f>
      </c>
      <c r="E112" s="68">
        <f>IF(OR(Almería!E112=0,Cádiz!E112=0,Córdoba!E112=0,Granada!E112=0,Huelva!E112=0,Jaén!E112=0,Málaga!E112=0,Sevilla!E112=0),"",Almería!E112+Cádiz!E112+Córdoba!E112+Granada!E112+Huelva!E112+Jaén!E112+Málaga!E112+Sevilla!E112)</f>
        <v>9521.5125</v>
      </c>
      <c r="F112" s="51"/>
      <c r="G112" s="52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2">
        <f>IF(OR(Almería!H112=0,Cádiz!H112=0,Córdoba!H112=0,Granada!H112=0,Huelva!H112=0,Jaén!H112=0,Málaga!H112=0,Sevilla!H112=0),"",Almería!H112+Cádiz!H112+Córdoba!H112+Granada!H112+Huelva!H112+Jaén!H112+Málaga!H112+Sevilla!H112)</f>
        <v>80484.03</v>
      </c>
      <c r="I112" s="83">
        <f>IF(OR(Almería!I112=0,Cádiz!I112=0,Córdoba!I112=0,Granada!I112=0,Huelva!I112=0,Jaén!I112=0,Málaga!I112=0,Sevilla!I112=0),"",Almería!I112+Cádiz!I112+Córdoba!I112+Granada!I112+Huelva!I112+Jaén!I112+Málaga!I112+Sevilla!I112)</f>
        <v>67817.27</v>
      </c>
      <c r="J112" s="55"/>
      <c r="K112" s="56"/>
      <c r="L112" s="55"/>
      <c r="M112" s="57"/>
      <c r="N112" s="58"/>
      <c r="O112" s="59"/>
      <c r="P112" s="60">
        <f t="shared" si="33"/>
        <v>7122.531215497537</v>
      </c>
    </row>
    <row r="113" spans="1:16" ht="12.75">
      <c r="A113" s="61" t="s">
        <v>156</v>
      </c>
      <c r="B113" s="47"/>
      <c r="C113" s="48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8">
        <f>IF(OR(Almería!D113=0,Cádiz!D113=0,Córdoba!D113=0,Granada!D113=0,Huelva!D113=0,Jaén!D113=0,Málaga!D113=0,Sevilla!D113=0),"",Almería!D113+Cádiz!D113+Córdoba!D113+Granada!D113+Huelva!D113+Jaén!D113+Málaga!D113+Sevilla!D113)</f>
      </c>
      <c r="E113" s="68">
        <f>IF(OR(Almería!E113=0,Cádiz!E113=0,Córdoba!E113=0,Granada!E113=0,Huelva!E113=0,Jaén!E113=0,Málaga!E113=0,Sevilla!E113=0),"",Almería!E113+Cádiz!E113+Córdoba!E113+Granada!E113+Huelva!E113+Jaén!E113+Málaga!E113+Sevilla!E113)</f>
        <v>2.0524999999999993</v>
      </c>
      <c r="F113" s="51">
        <v>6</v>
      </c>
      <c r="G113" s="52">
        <f>IF(OR(Almería!G113=0,Cádiz!G113=0,Córdoba!G113=0,Granada!G113=0,Huelva!G113=0,Jaén!G113=0,Málaga!G113=0,Sevilla!G113=0),"",Almería!G113+Cádiz!G113+Córdoba!G113+Granada!G113+Huelva!G113+Jaén!G113+Málaga!G113+Sevilla!G113)</f>
        <v>15.069999999999999</v>
      </c>
      <c r="H113" s="52">
        <f>IF(OR(Almería!H113=0,Cádiz!H113=0,Córdoba!H113=0,Granada!H113=0,Huelva!H113=0,Jaén!H113=0,Málaga!H113=0,Sevilla!H113=0),"",Almería!H113+Cádiz!H113+Córdoba!H113+Granada!H113+Huelva!H113+Jaén!H113+Málaga!H113+Sevilla!H113)</f>
        <v>15.069999999999999</v>
      </c>
      <c r="I113" s="83">
        <f>IF(OR(Almería!I113=0,Cádiz!I113=0,Córdoba!I113=0,Granada!I113=0,Huelva!I113=0,Jaén!I113=0,Málaga!I113=0,Sevilla!I113=0),"",Almería!I113+Cádiz!I113+Córdoba!I113+Granada!I113+Huelva!I113+Jaén!I113+Málaga!I113+Sevilla!I113)</f>
        <v>16.567750000000007</v>
      </c>
      <c r="J113" s="55"/>
      <c r="K113" s="56"/>
      <c r="L113" s="55">
        <f t="shared" si="32"/>
        <v>0</v>
      </c>
      <c r="M113" s="57">
        <f t="shared" si="34"/>
        <v>-9.040153309894265</v>
      </c>
      <c r="N113" s="58"/>
      <c r="O113" s="59"/>
      <c r="P113" s="60"/>
    </row>
    <row r="114" spans="1:16" ht="12.75">
      <c r="A114" s="61" t="s">
        <v>123</v>
      </c>
      <c r="B114" s="47"/>
      <c r="C114" s="48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8">
        <f>IF(OR(Almería!D114=0,Cádiz!D114=0,Córdoba!D114=0,Granada!D114=0,Huelva!D114=0,Jaén!D114=0,Málaga!D114=0,Sevilla!D114=0),"",Almería!D114+Cádiz!D114+Córdoba!D114+Granada!D114+Huelva!D114+Jaén!D114+Málaga!D114+Sevilla!D114)</f>
      </c>
      <c r="E114" s="68">
        <v>0.01</v>
      </c>
      <c r="F114" s="51"/>
      <c r="G114" s="52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2">
        <f>IF(OR(Almería!H114=0,Cádiz!H114=0,Córdoba!H114=0,Granada!H114=0,Huelva!H114=0,Jaén!H114=0,Málaga!H114=0,Sevilla!H114=0),"",Almería!H114+Cádiz!H114+Córdoba!H114+Granada!H114+Huelva!H114+Jaén!H114+Málaga!H114+Sevilla!H114)</f>
        <v>0.08</v>
      </c>
      <c r="I114" s="83">
        <f>IF(OR(Almería!I114=0,Cádiz!I114=0,Córdoba!I114=0,Granada!I114=0,Huelva!I114=0,Jaén!I114=0,Málaga!I114=0,Sevilla!I114=0),"",Almería!I114+Cádiz!I114+Córdoba!I114+Granada!I114+Huelva!I114+Jaén!I114+Málaga!I114+Sevilla!I114)</f>
        <v>0.08</v>
      </c>
      <c r="J114" s="55"/>
      <c r="K114" s="56"/>
      <c r="L114" s="55"/>
      <c r="M114" s="57"/>
      <c r="N114" s="58"/>
      <c r="O114" s="59"/>
      <c r="P114" s="60"/>
    </row>
    <row r="115" spans="1:16" ht="12.75">
      <c r="A115" s="61" t="s">
        <v>124</v>
      </c>
      <c r="B115" s="47"/>
      <c r="C115" s="48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8">
        <f>IF(OR(Almería!D115=0,Cádiz!D115=0,Córdoba!D115=0,Granada!D115=0,Huelva!D115=0,Jaén!D115=0,Málaga!D115=0,Sevilla!D115=0),"",Almería!D115+Cádiz!D115+Córdoba!D115+Granada!D115+Huelva!D115+Jaén!D115+Málaga!D115+Sevilla!D115)</f>
      </c>
      <c r="E115" s="68">
        <f>IF(OR(Almería!E115=0,Cádiz!E115=0,Córdoba!E115=0,Granada!E115=0,Huelva!E115=0,Jaén!E115=0,Málaga!E115=0,Sevilla!E115=0),"",Almería!E115+Cádiz!E115+Córdoba!E115+Granada!E115+Huelva!E115+Jaén!E115+Málaga!E115+Sevilla!E115)</f>
        <v>154936.5</v>
      </c>
      <c r="F115" s="51">
        <v>7</v>
      </c>
      <c r="G115" s="52">
        <f>IF(OR(Almería!G115=0,Cádiz!G115=0,Córdoba!G115=0,Granada!G115=0,Huelva!G115=0,Jaén!G115=0,Málaga!G115=0,Sevilla!G115=0),"",Almería!G115+Cádiz!G115+Córdoba!G115+Granada!G115+Huelva!G115+Jaén!G115+Málaga!G115+Sevilla!G115)</f>
        <v>58195</v>
      </c>
      <c r="H115" s="52">
        <f>IF(OR(Almería!H115=0,Cádiz!H115=0,Córdoba!H115=0,Granada!H115=0,Huelva!H115=0,Jaén!H115=0,Málaga!H115=0,Sevilla!H115=0),"",Almería!H115+Cádiz!H115+Córdoba!H115+Granada!H115+Huelva!H115+Jaén!H115+Málaga!H115+Sevilla!H115)</f>
        <v>44256</v>
      </c>
      <c r="I115" s="83">
        <f>IF(OR(Almería!I115=0,Cádiz!I115=0,Córdoba!I115=0,Granada!I115=0,Huelva!I115=0,Jaén!I115=0,Málaga!I115=0,Sevilla!I115=0),"",Almería!I115+Cádiz!I115+Córdoba!I115+Granada!I115+Huelva!I115+Jaén!I115+Málaga!I115+Sevilla!I115)</f>
        <v>40374.75</v>
      </c>
      <c r="J115" s="55"/>
      <c r="K115" s="56"/>
      <c r="L115" s="55">
        <f t="shared" si="32"/>
        <v>31.496294287780188</v>
      </c>
      <c r="M115" s="57">
        <f t="shared" si="34"/>
        <v>44.137115400095354</v>
      </c>
      <c r="N115" s="58"/>
      <c r="O115" s="59"/>
      <c r="P115" s="60">
        <f>(I115*1000)/E115</f>
        <v>260.5890154998983</v>
      </c>
    </row>
    <row r="116" spans="1:16" ht="12.75">
      <c r="A116" s="61" t="s">
        <v>125</v>
      </c>
      <c r="B116" s="47"/>
      <c r="C116" s="48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8">
        <f>IF(OR(Almería!D116=0,Cádiz!D116=0,Córdoba!D116=0,Granada!D116=0,Huelva!D116=0,Jaén!D116=0,Málaga!D116=0,Sevilla!D116=0),"",Almería!D116+Cádiz!D116+Córdoba!D116+Granada!D116+Huelva!D116+Jaén!D116+Málaga!D116+Sevilla!D116)</f>
      </c>
      <c r="E116" s="68">
        <f>IF(OR(Almería!E116=0,Cádiz!E116=0,Córdoba!E116=0,Granada!E116=0,Huelva!E116=0,Jaén!E116=0,Málaga!E116=0,Sevilla!E116=0),"",Almería!E116+Cádiz!E116+Córdoba!E116+Granada!E116+Huelva!E116+Jaén!E116+Málaga!E116+Sevilla!E116)</f>
        <v>1598.255</v>
      </c>
      <c r="F116" s="51"/>
      <c r="G116" s="52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2">
        <f>IF(OR(Almería!H116=0,Cádiz!H116=0,Córdoba!H116=0,Granada!H116=0,Huelva!H116=0,Jaén!H116=0,Málaga!H116=0,Sevilla!H116=0),"",Almería!H116+Cádiz!H116+Córdoba!H116+Granada!H116+Huelva!H116+Jaén!H116+Málaga!H116+Sevilla!H116)</f>
        <v>2484.01</v>
      </c>
      <c r="I116" s="83">
        <f>IF(OR(Almería!I116=0,Cádiz!I116=0,Córdoba!I116=0,Granada!I116=0,Huelva!I116=0,Jaén!I116=0,Málaga!I116=0,Sevilla!I116=0),"",Almería!I116+Cádiz!I116+Córdoba!I116+Granada!I116+Huelva!I116+Jaén!I116+Málaga!I116+Sevilla!I116)</f>
        <v>2343.2775</v>
      </c>
      <c r="J116" s="55"/>
      <c r="K116" s="56"/>
      <c r="L116" s="55"/>
      <c r="M116" s="57"/>
      <c r="N116" s="58"/>
      <c r="O116" s="59"/>
      <c r="P116" s="60">
        <f>(I116*1000)/E116</f>
        <v>1466.1474545676376</v>
      </c>
    </row>
    <row r="117" spans="1:16" ht="12.75">
      <c r="A117" s="61" t="s">
        <v>126</v>
      </c>
      <c r="B117" s="47"/>
      <c r="C117" s="48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8">
        <f>IF(OR(Almería!D117=0,Cádiz!D117=0,Córdoba!D117=0,Granada!D117=0,Huelva!D117=0,Jaén!D117=0,Málaga!D117=0,Sevilla!D117=0),"",Almería!D117+Cádiz!D117+Córdoba!D117+Granada!D117+Huelva!D117+Jaén!D117+Málaga!D117+Sevilla!D117)</f>
      </c>
      <c r="E117" s="68">
        <f>IF(OR(Almería!E117=0,Cádiz!E117=0,Córdoba!E117=0,Granada!E117=0,Huelva!E117=0,Jaén!E117=0,Málaga!E117=0,Sevilla!E117=0),"",Almería!E117+Cádiz!E117+Córdoba!E117+Granada!E117+Huelva!E117+Jaén!E117+Málaga!E117+Sevilla!E117)</f>
        <v>7500.53</v>
      </c>
      <c r="F117" s="51"/>
      <c r="G117" s="52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2">
        <f>IF(OR(Almería!H117=0,Cádiz!H117=0,Córdoba!H117=0,Granada!H117=0,Huelva!H117=0,Jaén!H117=0,Málaga!H117=0,Sevilla!H117=0),"",Almería!H117+Cádiz!H117+Córdoba!H117+Granada!H117+Huelva!H117+Jaén!H117+Málaga!H117+Sevilla!H117)</f>
        <v>5488.02</v>
      </c>
      <c r="I117" s="83">
        <f>IF(OR(Almería!I117=0,Cádiz!I117=0,Córdoba!I117=0,Granada!I117=0,Huelva!I117=0,Jaén!I117=0,Málaga!I117=0,Sevilla!I117=0),"",Almería!I117+Cádiz!I117+Córdoba!I117+Granada!I117+Huelva!I117+Jaén!I117+Málaga!I117+Sevilla!I117)</f>
        <v>6326.040000000001</v>
      </c>
      <c r="J117" s="55"/>
      <c r="K117" s="56"/>
      <c r="L117" s="55"/>
      <c r="M117" s="57"/>
      <c r="N117" s="58"/>
      <c r="O117" s="59"/>
      <c r="P117" s="60">
        <f>(I117*1000)/E117</f>
        <v>843.4123988571475</v>
      </c>
    </row>
    <row r="118" spans="1:16" ht="12.75">
      <c r="A118" s="61" t="s">
        <v>127</v>
      </c>
      <c r="B118" s="47"/>
      <c r="C118" s="48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8">
        <f>IF(OR(Almería!D118=0,Cádiz!D118=0,Córdoba!D118=0,Granada!D118=0,Huelva!D118=0,Jaén!D118=0,Málaga!D118=0,Sevilla!D118=0),"",Almería!D118+Cádiz!D118+Córdoba!D118+Granada!D118+Huelva!D118+Jaén!D118+Málaga!D118+Sevilla!D118)</f>
      </c>
      <c r="E118" s="68">
        <f>IF(OR(Almería!E118=0,Cádiz!E118=0,Córdoba!E118=0,Granada!E118=0,Huelva!E118=0,Jaén!E118=0,Málaga!E118=0,Sevilla!E118=0),"",Almería!E118+Cádiz!E118+Córdoba!E118+Granada!E118+Huelva!E118+Jaén!E118+Málaga!E118+Sevilla!E118)</f>
        <v>11.802500000000002</v>
      </c>
      <c r="F118" s="51"/>
      <c r="G118" s="52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2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83">
        <f>IF(OR(Almería!I118=0,Cádiz!I118=0,Córdoba!I118=0,Granada!I118=0,Huelva!I118=0,Jaén!I118=0,Málaga!I118=0,Sevilla!I118=0),"",Almería!I118+Cádiz!I118+Córdoba!I118+Granada!I118+Huelva!I118+Jaén!I118+Málaga!I118+Sevilla!I118)</f>
        <v>16.575000000000006</v>
      </c>
      <c r="J118" s="55"/>
      <c r="K118" s="56"/>
      <c r="L118" s="55"/>
      <c r="M118" s="57"/>
      <c r="N118" s="58"/>
      <c r="O118" s="59"/>
      <c r="P118" s="60">
        <f>(I118*1000)/E118</f>
        <v>1404.3634823130697</v>
      </c>
    </row>
    <row r="119" spans="1:16" ht="12.75">
      <c r="A119" s="61" t="s">
        <v>128</v>
      </c>
      <c r="B119" s="47"/>
      <c r="C119" s="48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8">
        <f>IF(OR(Almería!D119=0,Cádiz!D119=0,Córdoba!D119=0,Granada!D119=0,Huelva!D119=0,Jaén!D119=0,Málaga!D119=0,Sevilla!D119=0),"",Almería!D119+Cádiz!D119+Córdoba!D119+Granada!D119+Huelva!D119+Jaén!D119+Málaga!D119+Sevilla!D119)</f>
      </c>
      <c r="E119" s="68">
        <f>IF(OR(Almería!E119=0,Cádiz!E119=0,Córdoba!E119=0,Granada!E119=0,Huelva!E119=0,Jaén!E119=0,Málaga!E119=0,Sevilla!E119=0),"",Almería!E119+Cádiz!E119+Córdoba!E119+Granada!E119+Huelva!E119+Jaén!E119+Málaga!E119+Sevilla!E119)</f>
        <v>1435.2899999999997</v>
      </c>
      <c r="F119" s="51">
        <v>6</v>
      </c>
      <c r="G119" s="52">
        <f>IF(OR(Almería!G119=0,Cádiz!G119=0,Córdoba!G119=0,Granada!G119=0,Huelva!G119=0,Jaén!G119=0,Málaga!G119=0,Sevilla!G119=0),"",Almería!G119+Cádiz!G119+Córdoba!G119+Granada!G119+Huelva!G119+Jaén!G119+Málaga!G119+Sevilla!G119)</f>
        <v>29949.063999999995</v>
      </c>
      <c r="H119" s="52">
        <f>IF(OR(Almería!H119=0,Cádiz!H119=0,Córdoba!H119=0,Granada!H119=0,Huelva!H119=0,Jaén!H119=0,Málaga!H119=0,Sevilla!H119=0),"",Almería!H119+Cádiz!H119+Córdoba!H119+Granada!H119+Huelva!H119+Jaén!H119+Málaga!H119+Sevilla!H119)</f>
        <v>21592.049999999996</v>
      </c>
      <c r="I119" s="83">
        <f>IF(OR(Almería!I119=0,Cádiz!I119=0,Córdoba!I119=0,Granada!I119=0,Huelva!I119=0,Jaén!I119=0,Málaga!I119=0,Sevilla!I119=0),"",Almería!I119+Cádiz!I119+Córdoba!I119+Granada!I119+Huelva!I119+Jaén!I119+Málaga!I119+Sevilla!I119)</f>
        <v>13270.30275</v>
      </c>
      <c r="J119" s="55"/>
      <c r="K119" s="56"/>
      <c r="L119" s="55">
        <f t="shared" si="32"/>
        <v>38.7041248978212</v>
      </c>
      <c r="M119" s="57">
        <f t="shared" si="34"/>
        <v>125.6848586216316</v>
      </c>
      <c r="N119" s="58"/>
      <c r="O119" s="59"/>
      <c r="P119" s="60">
        <f>(I119*1000)/E119</f>
        <v>9245.729260288863</v>
      </c>
    </row>
    <row r="120" spans="1:16" s="16" customFormat="1" ht="15">
      <c r="A120" s="70" t="s">
        <v>129</v>
      </c>
      <c r="B120" s="71"/>
      <c r="C120" s="72"/>
      <c r="D120" s="72"/>
      <c r="E120" s="73"/>
      <c r="F120" s="74"/>
      <c r="G120" s="75"/>
      <c r="H120" s="75"/>
      <c r="I120" s="76">
        <f>IF(OR(Almería!I120=0,Cádiz!I120=0,Córdoba!I120=0,Granada!I120=0,Huelva!I120=0,Jaén!I120=0,Málaga!I120=0,Sevilla!I120=0),"",Almería!I120+Cádiz!I120+Córdoba!I120+Granada!I120+Huelva!I120+Jaén!I120+Málaga!I120+Sevilla!I120)</f>
      </c>
      <c r="J120" s="77"/>
      <c r="K120" s="78"/>
      <c r="L120" s="77"/>
      <c r="M120" s="79"/>
      <c r="N120" s="80"/>
      <c r="O120" s="81"/>
      <c r="P120" s="82"/>
    </row>
    <row r="121" spans="1:16" ht="12.75">
      <c r="A121" s="61" t="s">
        <v>130</v>
      </c>
      <c r="B121" s="47"/>
      <c r="C121" s="48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8">
        <f>IF(OR(Almería!D121=0,Cádiz!D121=0,Córdoba!D121=0,Granada!D121=0,Huelva!D121=0,Jaén!D121=0,Málaga!D121=0,Sevilla!D121=0),"",Almería!D121+Cádiz!D121+Córdoba!D121+Granada!D121+Huelva!D121+Jaén!D121+Málaga!D121+Sevilla!D121)</f>
      </c>
      <c r="E121" s="68">
        <f>IF(OR(Almería!E121=0,Cádiz!E121=0,Córdoba!E121=0,Granada!E121=0,Huelva!E121=0,Jaén!E121=0,Málaga!E121=0,Sevilla!E121=0),"",Almería!E121+Cádiz!E121+Córdoba!E121+Granada!E121+Huelva!E121+Jaén!E121+Málaga!E121+Sevilla!E121)</f>
        <v>99441.76</v>
      </c>
      <c r="F121" s="51"/>
      <c r="G121" s="52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2">
        <f>IF(OR(Almería!H121=0,Cádiz!H121=0,Córdoba!H121=0,Granada!H121=0,Huelva!H121=0,Jaén!H121=0,Málaga!H121=0,Sevilla!H121=0),"",Almería!H121+Cádiz!H121+Córdoba!H121+Granada!H121+Huelva!H121+Jaén!H121+Málaga!H121+Sevilla!H121)</f>
        <v>491979</v>
      </c>
      <c r="I121" s="83">
        <f>IF(OR(Almería!I121=0,Cádiz!I121=0,Córdoba!I121=0,Granada!I121=0,Huelva!I121=0,Jaén!I121=0,Málaga!I121=0,Sevilla!I121=0),"",Almería!I121+Cádiz!I121+Córdoba!I121+Granada!I121+Huelva!I121+Jaén!I121+Málaga!I121+Sevilla!I121)</f>
        <v>437229.52025</v>
      </c>
      <c r="J121" s="55"/>
      <c r="K121" s="56"/>
      <c r="L121" s="55"/>
      <c r="M121" s="57"/>
      <c r="N121" s="58"/>
      <c r="O121" s="59"/>
      <c r="P121" s="60">
        <f>(I121*1000)/E121</f>
        <v>4396.840122801527</v>
      </c>
    </row>
    <row r="122" spans="1:16" ht="12.75">
      <c r="A122" s="61" t="s">
        <v>131</v>
      </c>
      <c r="B122" s="47"/>
      <c r="C122" s="48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8">
        <f>IF(OR(Almería!D122=0,Cádiz!D122=0,Córdoba!D122=0,Granada!D122=0,Huelva!D122=0,Jaén!D122=0,Málaga!D122=0,Sevilla!D122=0),"",Almería!D122+Cádiz!D122+Córdoba!D122+Granada!D122+Huelva!D122+Jaén!D122+Málaga!D122+Sevilla!D122)</f>
      </c>
      <c r="E122" s="68">
        <f>IF(OR(Almería!E122=0,Cádiz!E122=0,Córdoba!E122=0,Granada!E122=0,Huelva!E122=0,Jaén!E122=0,Málaga!E122=0,Sevilla!E122=0),"",Almería!E122+Cádiz!E122+Córdoba!E122+Granada!E122+Huelva!E122+Jaén!E122+Málaga!E122+Sevilla!E122)</f>
        <v>1449094.25</v>
      </c>
      <c r="F122" s="51"/>
      <c r="G122" s="52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2">
        <f>IF(OR(Almería!H122=0,Cádiz!H122=0,Córdoba!H122=0,Granada!H122=0,Huelva!H122=0,Jaén!H122=0,Málaga!H122=0,Sevilla!H122=0),"",Almería!H122+Cádiz!H122+Córdoba!H122+Granada!H122+Huelva!H122+Jaén!H122+Málaga!H122+Sevilla!H122)</f>
        <v>5275122</v>
      </c>
      <c r="I122" s="83">
        <f>IF(OR(Almería!I122=0,Cádiz!I122=0,Córdoba!I122=0,Granada!I122=0,Huelva!I122=0,Jaén!I122=0,Málaga!I122=0,Sevilla!I122=0),"",Almería!I122+Cádiz!I122+Córdoba!I122+Granada!I122+Huelva!I122+Jaén!I122+Málaga!I122+Sevilla!I122)</f>
        <v>4571191.75</v>
      </c>
      <c r="J122" s="55"/>
      <c r="K122" s="56"/>
      <c r="L122" s="55"/>
      <c r="M122" s="57"/>
      <c r="N122" s="58"/>
      <c r="O122" s="59"/>
      <c r="P122" s="60">
        <f>(I122*1000)/E122</f>
        <v>3154.516519543156</v>
      </c>
    </row>
    <row r="123" spans="1:16" ht="12.75">
      <c r="A123" s="61" t="s">
        <v>132</v>
      </c>
      <c r="B123" s="47"/>
      <c r="C123" s="48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8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68">
        <f>IF(OR(Almería!E123=0,Cádiz!E123=0,Córdoba!E123=0,Granada!E123=0,Huelva!E123=0,Jaén!E123=0,Málaga!E123=0,Sevilla!E123=0),"",Almería!E123+Cádiz!E123+Córdoba!E123+Granada!E123+Huelva!E123+Jaén!E123+Málaga!E123+Sevilla!E123)</f>
      </c>
      <c r="F123" s="51"/>
      <c r="G123" s="52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2">
        <f>IF(OR(Almería!H123=0,Cádiz!H123=0,Córdoba!H123=0,Granada!H123=0,Huelva!H123=0,Jaén!H123=0,Málaga!H123=0,Sevilla!H123=0),"",Almería!H123+Cádiz!H123+Córdoba!H123+Granada!H123+Huelva!H123+Jaén!H123+Málaga!H123+Sevilla!H123)</f>
        <v>1050221</v>
      </c>
      <c r="I123" s="83">
        <f>IF(OR(Almería!I123=0,Cádiz!I123=0,Córdoba!I123=0,Granada!I123=0,Huelva!I123=0,Jaén!I123=0,Málaga!I123=0,Sevilla!I123=0),"",Almería!I123+Cádiz!I123+Córdoba!I123+Granada!I123+Huelva!I123+Jaén!I123+Málaga!I123+Sevilla!I123)</f>
        <v>932640.15</v>
      </c>
      <c r="J123" s="55"/>
      <c r="K123" s="56"/>
      <c r="L123" s="55"/>
      <c r="M123" s="57"/>
      <c r="N123" s="58"/>
      <c r="O123" s="59"/>
      <c r="P123" s="60"/>
    </row>
    <row r="124" spans="1:16" s="16" customFormat="1" ht="15">
      <c r="A124" s="70" t="s">
        <v>133</v>
      </c>
      <c r="B124" s="71"/>
      <c r="C124" s="72"/>
      <c r="D124" s="72"/>
      <c r="E124" s="73"/>
      <c r="F124" s="74"/>
      <c r="G124" s="75"/>
      <c r="H124" s="75"/>
      <c r="I124" s="76">
        <f>IF(OR(Almería!I124=0,Cádiz!I124=0,Córdoba!I124=0,Granada!I124=0,Huelva!I124=0,Jaén!I124=0,Málaga!I124=0,Sevilla!I124=0),"",Almería!I124+Cádiz!I124+Córdoba!I124+Granada!I124+Huelva!I124+Jaén!I124+Málaga!I124+Sevilla!I124)</f>
      </c>
      <c r="J124" s="77"/>
      <c r="K124" s="78"/>
      <c r="L124" s="77"/>
      <c r="M124" s="79"/>
      <c r="N124" s="80"/>
      <c r="O124" s="81"/>
      <c r="P124" s="82"/>
    </row>
    <row r="125" spans="1:16" ht="12.75">
      <c r="A125" s="61" t="s">
        <v>134</v>
      </c>
      <c r="B125" s="47"/>
      <c r="C125" s="48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8">
        <f>IF(OR(Almería!D125=0,Cádiz!D125=0,Córdoba!D125=0,Granada!D125=0,Huelva!D125=0,Jaén!D125=0,Málaga!D125=0,Sevilla!D125=0),"",Almería!D125+Cádiz!D125+Córdoba!D125+Granada!D125+Huelva!D125+Jaén!D125+Málaga!D125+Sevilla!D125)</f>
      </c>
      <c r="E125" s="68">
        <f>IF(OR(Almería!E125=0,Cádiz!E125=0,Córdoba!E125=0,Granada!E125=0,Huelva!E125=0,Jaén!E125=0,Málaga!E125=0,Sevilla!E125=0),"",Almería!E125+Cádiz!E125+Córdoba!E125+Granada!E125+Huelva!E125+Jaén!E125+Málaga!E125+Sevilla!E125)</f>
        <v>1567.255</v>
      </c>
      <c r="F125" s="51">
        <v>7</v>
      </c>
      <c r="G125" s="52">
        <f>IF(OR(Almería!G125=0,Cádiz!G125=0,Córdoba!G125=0,Granada!G125=0,Huelva!G125=0,Jaén!G125=0,Málaga!G125=0,Sevilla!G125=0),"",Almería!G125+Cádiz!G125+Córdoba!G125+Granada!G125+Huelva!G125+Jaén!G125+Málaga!G125+Sevilla!G125)</f>
        <v>14967.01</v>
      </c>
      <c r="H125" s="52">
        <f>IF(OR(Almería!H125=0,Cádiz!H125=0,Córdoba!H125=0,Granada!H125=0,Huelva!H125=0,Jaén!H125=0,Málaga!H125=0,Sevilla!H125=0),"",Almería!H125+Cádiz!H125+Córdoba!H125+Granada!H125+Huelva!H125+Jaén!H125+Málaga!H125+Sevilla!H125)</f>
        <v>19138</v>
      </c>
      <c r="I125" s="83">
        <f>IF(OR(Almería!I125=0,Cádiz!I125=0,Córdoba!I125=0,Granada!I125=0,Huelva!I125=0,Jaén!I125=0,Málaga!I125=0,Sevilla!I125=0),"",Almería!I125+Cádiz!I125+Córdoba!I125+Granada!I125+Huelva!I125+Jaén!I125+Málaga!I125+Sevilla!I125)</f>
        <v>14857.7625</v>
      </c>
      <c r="J125" s="55"/>
      <c r="K125" s="56"/>
      <c r="L125" s="55">
        <f>IF(OR(H125=0,G125=0),"",G125/H125*100-100)</f>
        <v>-21.79428362420316</v>
      </c>
      <c r="M125" s="57">
        <f>IF(OR(I125=0,G125=0),"",G125/I125*100-100)</f>
        <v>0.7352890450362111</v>
      </c>
      <c r="N125" s="58"/>
      <c r="O125" s="59"/>
      <c r="P125" s="60">
        <f>(I125*1000)/E125</f>
        <v>9480.11810458413</v>
      </c>
    </row>
    <row r="126" spans="1:16" ht="12.75">
      <c r="A126" s="61" t="s">
        <v>135</v>
      </c>
      <c r="B126" s="47"/>
      <c r="C126" s="48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8">
        <f>IF(OR(Almería!D126=0,Cádiz!D126=0,Córdoba!D126=0,Granada!D126=0,Huelva!D126=0,Jaén!D126=0,Málaga!D126=0,Sevilla!D126=0),"",Almería!D126+Cádiz!D126+Córdoba!D126+Granada!D126+Huelva!D126+Jaén!D126+Málaga!D126+Sevilla!D126)</f>
      </c>
      <c r="E126" s="68">
        <f>IF(OR(Almería!E126=0,Cádiz!E126=0,Córdoba!E126=0,Granada!E126=0,Huelva!E126=0,Jaén!E126=0,Málaga!E126=0,Sevilla!E126=0),"",Almería!E126+Cádiz!E126+Córdoba!E126+Granada!E126+Huelva!E126+Jaén!E126+Málaga!E126+Sevilla!E126)</f>
        <v>27522.5</v>
      </c>
      <c r="F126" s="51">
        <v>7</v>
      </c>
      <c r="G126" s="52">
        <f>IF(OR(Almería!G126=0,Cádiz!G126=0,Córdoba!G126=0,Granada!G126=0,Huelva!G126=0,Jaén!G126=0,Málaga!G126=0,Sevilla!G126=0),"",Almería!G126+Cádiz!G126+Córdoba!G126+Granada!G126+Huelva!G126+Jaén!G126+Málaga!G126+Sevilla!G126)</f>
        <v>148248</v>
      </c>
      <c r="H126" s="52">
        <f>IF(OR(Almería!H126=0,Cádiz!H126=0,Córdoba!H126=0,Granada!H126=0,Huelva!H126=0,Jaén!H126=0,Málaga!H126=0,Sevilla!H126=0),"",Almería!H126+Cádiz!H126+Córdoba!H126+Granada!H126+Huelva!H126+Jaén!H126+Málaga!H126+Sevilla!H126)</f>
        <v>150044</v>
      </c>
      <c r="I126" s="83">
        <f>IF(OR(Almería!I126=0,Cádiz!I126=0,Córdoba!I126=0,Granada!I126=0,Huelva!I126=0,Jaén!I126=0,Málaga!I126=0,Sevilla!I126=0),"",Almería!I126+Cádiz!I126+Córdoba!I126+Granada!I126+Huelva!I126+Jaén!I126+Málaga!I126+Sevilla!I126)</f>
        <v>176119.5</v>
      </c>
      <c r="J126" s="55"/>
      <c r="K126" s="56"/>
      <c r="L126" s="55">
        <f>IF(OR(H126=0,G126=0),"",G126/H126*100-100)</f>
        <v>-1.1969822185492234</v>
      </c>
      <c r="M126" s="57">
        <f>IF(OR(I126=0,G126=0),"",G126/I126*100-100)</f>
        <v>-15.825334502993698</v>
      </c>
      <c r="N126" s="58"/>
      <c r="O126" s="59"/>
      <c r="P126" s="60">
        <f>(I126*1000)/E126</f>
        <v>6399.109819238804</v>
      </c>
    </row>
    <row r="127" spans="1:16" ht="12.75">
      <c r="A127" s="61" t="s">
        <v>136</v>
      </c>
      <c r="B127" s="47"/>
      <c r="C127" s="48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8">
        <f>IF(OR(Almería!D127=0,Cádiz!D127=0,Córdoba!D127=0,Granada!D127=0,Huelva!D127=0,Jaén!D127=0,Málaga!D127=0,Sevilla!D127=0),"",Almería!D127+Cádiz!D127+Córdoba!D127+Granada!D127+Huelva!D127+Jaén!D127+Málaga!D127+Sevilla!D127)</f>
      </c>
      <c r="E127" s="68">
        <f>IF(OR(Almería!E127=0,Cádiz!E127=0,Córdoba!E127=0,Granada!E127=0,Huelva!E127=0,Jaén!E127=0,Málaga!E127=0,Sevilla!E127=0),"",Almería!E127+Cádiz!E127+Córdoba!E127+Granada!E127+Huelva!E127+Jaén!E127+Málaga!E127+Sevilla!E127)</f>
      </c>
      <c r="F127" s="51"/>
      <c r="G127" s="52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2">
        <f>IF(OR(Almería!H127=0,Cádiz!H127=0,Córdoba!H127=0,Granada!H127=0,Huelva!H127=0,Jaén!H127=0,Málaga!H127=0,Sevilla!H127=0),"",Almería!H127+Cádiz!H127+Córdoba!H127+Granada!H127+Huelva!H127+Jaén!H127+Málaga!H127+Sevilla!H127)</f>
        <v>1050.07</v>
      </c>
      <c r="I127" s="83">
        <f>IF(OR(Almería!I127=0,Cádiz!I127=0,Córdoba!I127=0,Granada!I127=0,Huelva!I127=0,Jaén!I127=0,Málaga!I127=0,Sevilla!I127=0),"",Almería!I127+Cádiz!I127+Córdoba!I127+Granada!I127+Huelva!I127+Jaén!I127+Málaga!I127+Sevilla!I127)</f>
        <v>1748.256</v>
      </c>
      <c r="J127" s="55"/>
      <c r="K127" s="56"/>
      <c r="L127" s="55"/>
      <c r="M127" s="57"/>
      <c r="N127" s="58"/>
      <c r="O127" s="59"/>
      <c r="P127" s="60"/>
    </row>
    <row r="128" spans="1:16" ht="12.75">
      <c r="A128" s="61" t="s">
        <v>137</v>
      </c>
      <c r="B128" s="47"/>
      <c r="C128" s="48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8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68">
        <f>IF(OR(Almería!E128=0,Cádiz!E128=0,Córdoba!E128=0,Granada!E128=0,Huelva!E128=0,Jaén!E128=0,Málaga!E128=0,Sevilla!E128=0),"",Almería!E128+Cádiz!E128+Córdoba!E128+Granada!E128+Huelva!E128+Jaén!E128+Málaga!E128+Sevilla!E128)</f>
      </c>
      <c r="F128" s="51"/>
      <c r="G128" s="52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52">
        <f>IF(OR(Almería!H128=0,Cádiz!H128=0,Córdoba!H128=0,Granada!H128=0,Huelva!H128=0,Jaén!H128=0,Málaga!H128=0,Sevilla!H128=0),"",Almería!H128+Cádiz!H128+Córdoba!H128+Granada!H128+Huelva!H128+Jaén!H128+Málaga!H128+Sevilla!H128)</f>
        <v>958445</v>
      </c>
      <c r="I128" s="83">
        <f>IF(OR(Almería!I128=0,Cádiz!I128=0,Córdoba!I128=0,Granada!I128=0,Huelva!I128=0,Jaén!I128=0,Málaga!I128=0,Sevilla!I128=0),"",Almería!I128+Cádiz!I128+Córdoba!I128+Granada!I128+Huelva!I128+Jaén!I128+Málaga!I128+Sevilla!I128)</f>
        <v>1225675.75</v>
      </c>
      <c r="J128" s="55"/>
      <c r="K128" s="56"/>
      <c r="L128" s="55"/>
      <c r="M128" s="57"/>
      <c r="N128" s="58"/>
      <c r="O128" s="59"/>
      <c r="P128" s="60"/>
    </row>
    <row r="129" spans="1:16" s="16" customFormat="1" ht="15">
      <c r="A129" s="70" t="s">
        <v>138</v>
      </c>
      <c r="B129" s="71"/>
      <c r="C129" s="72"/>
      <c r="D129" s="72"/>
      <c r="E129" s="73"/>
      <c r="F129" s="74"/>
      <c r="G129" s="75"/>
      <c r="H129" s="75"/>
      <c r="I129" s="76">
        <f>IF(OR(Almería!I129=0,Cádiz!I129=0,Córdoba!I129=0,Granada!I129=0,Huelva!I129=0,Jaén!I129=0,Málaga!I129=0,Sevilla!I129=0),"",Almería!I129+Cádiz!I129+Córdoba!I129+Granada!I129+Huelva!I129+Jaén!I129+Málaga!I129+Sevilla!I129)</f>
      </c>
      <c r="J129" s="77"/>
      <c r="K129" s="78"/>
      <c r="L129" s="77"/>
      <c r="M129" s="79"/>
      <c r="N129" s="13"/>
      <c r="O129" s="14"/>
      <c r="P129" s="15"/>
    </row>
    <row r="130" spans="1:16" ht="12.75">
      <c r="A130" s="102" t="s">
        <v>139</v>
      </c>
      <c r="B130" s="103"/>
      <c r="C130" s="104"/>
      <c r="D130" s="104"/>
      <c r="E130" s="105">
        <f>IF(OR(Almería!E130=0,Cádiz!E130=0,Córdoba!E130=0,Granada!E130=0,Huelva!E130=0,Jaén!E130=0,Málaga!E130=0,Sevilla!E130=0),"",Almería!E130+Cádiz!E130+Córdoba!E130+Granada!E130+Huelva!E130+Jaén!E130+Málaga!E130+Sevilla!E130)</f>
      </c>
      <c r="F130" s="106">
        <v>4</v>
      </c>
      <c r="G130" s="107">
        <f>IF(OR(Almería!G130=0,Cádiz!G130=0,Córdoba!G130=0,Granada!G130=0,Huelva!G130=0,Jaén!G130=0,Málaga!G130=0,Sevilla!G130=0),"",Almería!G130+Cádiz!G130+Córdoba!G130+Granada!G130+Huelva!G130+Jaén!G130+Málaga!G130+Sevilla!G130)</f>
        <v>5.049999999999999</v>
      </c>
      <c r="H130" s="107">
        <f>IF(OR(Almería!H130=0,Cádiz!H130=0,Córdoba!H130=0,Granada!H130=0,Huelva!H130=0,Jaén!H130=0,Málaga!H130=0,Sevilla!H130=0),"",Almería!H130+Cádiz!H130+Córdoba!H130+Granada!H130+Huelva!H130+Jaén!H130+Málaga!H130+Sevilla!H130)</f>
        <v>3.06</v>
      </c>
      <c r="I130" s="108">
        <f>IF(OR(Almería!I130=0,Cádiz!I130=0,Córdoba!I130=0,Granada!I130=0,Huelva!I130=0,Jaén!I130=0,Málaga!I130=0,Sevilla!I130=0),"",Almería!I130+Cádiz!I130+Córdoba!I130+Granada!I130+Huelva!I130+Jaén!I130+Málaga!I130+Sevilla!I130)</f>
        <v>244.30749999999998</v>
      </c>
      <c r="J130" s="109">
        <f>IF(OR(D130=0,C130=0),"",C130/D130*100-100)</f>
      </c>
      <c r="K130" s="110">
        <f>IF(OR(E130=0,C130=0),"",C130/E130*100-100)</f>
      </c>
      <c r="L130" s="109">
        <f>IF(OR(H130=0,G130=0),"",G130/H130*100-100)</f>
        <v>65.03267973856205</v>
      </c>
      <c r="M130" s="111">
        <f>IF(OR(I130=0,G130=0),"",G130/I130*100-100)</f>
        <v>-97.9329328817167</v>
      </c>
      <c r="N130" s="112"/>
      <c r="O130" s="113"/>
      <c r="P130" s="114"/>
    </row>
    <row r="131" ht="12.75">
      <c r="A131" s="22" t="s">
        <v>140</v>
      </c>
    </row>
    <row r="132" spans="1:16" ht="12.75">
      <c r="A132" s="22" t="s">
        <v>157</v>
      </c>
      <c r="P132" s="116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527777777777777" right="0.31527777777777777" top="0.8666666666666667" bottom="0.19652777777777777" header="0.31527777777777777" footer="0.19652777777777777"/>
  <pageSetup fitToHeight="0" horizontalDpi="300" verticalDpi="300" orientation="portrait" paperSize="9" scale="70" r:id="rId1"/>
  <headerFooter alignWithMargins="0">
    <oddHeader xml:space="preserve">&amp;L&amp;"Arial,Normal"&amp;12AVANCE DE SUPERFICIES Y PRODUCCIONES A 31   DE  JULIO  DEL AÑO 2.017&amp;C&amp;"Arial,Normal"&amp;11                   
                     </oddHeader>
    <oddFooter>&amp;L&amp;"Arial,Normal"(*) Mes al que corresponde la última estimación.
Datos de 2.016 provisionales y del 2.017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mariag.miron</cp:lastModifiedBy>
  <cp:lastPrinted>2017-09-06T11:47:09Z</cp:lastPrinted>
  <dcterms:modified xsi:type="dcterms:W3CDTF">2017-09-18T11:02:59Z</dcterms:modified>
  <cp:category/>
  <cp:version/>
  <cp:contentType/>
  <cp:contentStatus/>
</cp:coreProperties>
</file>