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8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<sst xmlns="http://schemas.openxmlformats.org/spreadsheetml/2006/main" count="1633" uniqueCount="174">
  <si>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</si>
  <si>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</si>
  <si>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</si>
  <si>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</si>
  <si>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</si>
  <si>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</si>
  <si>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</si>
  <si>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</si>
  <si>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</si>
  <si>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</si>
  <si>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</si>
  <si>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</si>
  <si>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</si>
  <si>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</si>
  <si>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</si>
  <si>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</si>
  <si>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</si>
  <si>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</si>
  <si>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</si>
  <si>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</si>
  <si>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</si>
  <si>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</si>
  <si>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</si>
  <si>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</si>
  <si>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</si>
  <si>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</si>
  <si>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</si>
  <si>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</si>
  <si>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</si>
  <si>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</si>
  <si>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</si>
  <si>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</si>
  <si>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</si>
  <si>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</si>
  <si>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</si>
  <si>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</si>
  <si>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</si>
  <si>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</si>
  <si>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</si>
  <si>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</si>
  <si>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</si>
  <si>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</si>
  <si>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</si>
  <si>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</si>
  <si>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</si>
  <si>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</si>
  <si>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</si>
  <si>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</si>
  <si>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</si>
  <si>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</si>
  <si>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</si>
  <si>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</si>
  <si>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</si>
  <si>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</si>
  <si>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</si>
  <si>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</si>
  <si>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</si>
  <si>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</si>
  <si>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</si>
  <si>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</si>
  <si>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</si>
  <si>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</si>
  <si>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</si>
  <si>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</si>
  <si>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</si>
  <si>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</si>
  <si>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</si>
  <si>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</si>
  <si>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</si>
  <si>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</si>
  <si>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</si>
  <si>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</si>
  <si>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</si>
  <si>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</si>
  <si>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</si>
  <si>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</si>
  <si>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</si>
  <si>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</si>
  <si>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</si>
  <si>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</si>
  <si>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</si>
  <si>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</si>
  <si>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</si>
  <si>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</si>
  <si>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</si>
  <si>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</si>
  <si>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</si>
  <si>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</si>
  <si>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</si>
  <si>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</si>
  <si>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</si>
  <si>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</si>
  <si>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</si>
  <si>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</si>
  <si>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</si>
  <si>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</si>
  <si>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</si>
  <si>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</si>
  <si>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</si>
  <si>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</si>
  <si>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</si>
  <si>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</si>
  <si>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</si>
  <si>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</si>
  <si>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</si>
  <si>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</si>
  <si>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</si>
  <si>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</si>
  <si>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</si>
  <si>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</si>
  <si>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</si>
  <si>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</si>
  <si>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</si>
  <si>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</si>
  <si>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</si>
  <si>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</si>
  <si>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</si>
  <si>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</si>
  <si>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</si>
  <si>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</si>
  <si>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</si>
  <si>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</si>
  <si>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</si>
  <si>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</si>
  <si>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</si>
  <si>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</si>
  <si>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</si>
  <si>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</si>
  <si>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</si>
  <si>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</si>
  <si>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</si>
  <si>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</si>
  <si>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</si>
  <si>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</si>
  <si>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</si>
  <si>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</si>
  <si>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</si>
  <si>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</si>
  <si>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</si>
  <si>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</si>
  <si>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</si>
  <si>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</si>
  <si>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</si>
  <si>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</si>
  <si>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</si>
  <si>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Huelva.</t>
  </si>
  <si>
    <t xml:space="preserve">Jaén. </t>
  </si>
  <si>
    <t>Málaga.</t>
  </si>
  <si>
    <t>Limón</t>
  </si>
  <si>
    <t xml:space="preserve"> </t>
  </si>
  <si>
    <t>Sevilla.</t>
  </si>
  <si>
    <t>Tomate jun-sept.(incluye tom.conserva)</t>
  </si>
  <si>
    <t>Andalucía.</t>
  </si>
  <si>
    <t>Plátano**</t>
  </si>
  <si>
    <t>(**) Arboles diseminados</t>
  </si>
  <si>
    <t>Superficies ( has )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</si>
  <si>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</si>
  <si>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</si>
  <si>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</si>
  <si>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</si>
  <si>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</si>
  <si>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</si>
  <si>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</si>
  <si>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</si>
  <si>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Producciones ( tm )</t>
  </si>
  <si>
    <t>ANDALUCíA</t>
  </si>
  <si>
    <t>Peninillo</t>
  </si>
  <si>
    <t xml:space="preserve"> 17-20</t>
  </si>
  <si>
    <t>%21</t>
  </si>
  <si>
    <t>%17-20</t>
  </si>
  <si>
    <t/>
  </si>
  <si>
    <t xml:space="preserve"> FEBRERO 2022</t>
  </si>
  <si>
    <t>FEBRERO 2022</t>
  </si>
  <si>
    <t>FEBRERO  2.022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</si>
</sst>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,##0\ ;\(#,##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_);\(#,##0\)"/>
    <numFmt numFmtId="171" formatCode="#,##0.0"/>
    <numFmt numFmtId="172" formatCode="General_)"/>
    <numFmt numFmtId="173" formatCode="0_)"/>
    <numFmt numFmtId="174" formatCode="[$-C0A]dddd\,\ d&quot; de &quot;mmmm&quot; de &quot;yyyy"/>
  </numFmts>
  <fonts count="68">
    <font>
      <sz val="10"/>
      <name val="Courier New"/>
      <family val="3"/>
    </font>
    <font>
      <sz val="10"/>
      <name val="Arial"/>
      <family val="0"/>
    </font>
    <font>
      <sz val="10"/>
      <name val="Cambria"/>
      <family val="1"/>
    </font>
    <font>
      <sz val="10"/>
      <color indexed="14"/>
      <name val="Cambria"/>
      <family val="1"/>
    </font>
    <font>
      <b/>
      <i/>
      <sz val="14"/>
      <color indexed="9"/>
      <name val="Cambria"/>
      <family val="1"/>
    </font>
    <font>
      <b/>
      <sz val="10"/>
      <color indexed="9"/>
      <name val="Cambria"/>
      <family val="1"/>
    </font>
    <font>
      <b/>
      <i/>
      <sz val="12"/>
      <color indexed="9"/>
      <name val="Cambria"/>
      <family val="1"/>
    </font>
    <font>
      <sz val="10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b/>
      <sz val="10"/>
      <color indexed="60"/>
      <name val="Cambria"/>
      <family val="1"/>
    </font>
    <font>
      <sz val="10"/>
      <color indexed="18"/>
      <name val="Cambria"/>
      <family val="1"/>
    </font>
    <font>
      <sz val="10"/>
      <color indexed="16"/>
      <name val="Cambria"/>
      <family val="1"/>
    </font>
    <font>
      <sz val="10"/>
      <color indexed="17"/>
      <name val="Cambria"/>
      <family val="1"/>
    </font>
    <font>
      <b/>
      <sz val="12"/>
      <color indexed="18"/>
      <name val="Cambria"/>
      <family val="1"/>
    </font>
    <font>
      <sz val="12"/>
      <color indexed="16"/>
      <name val="Cambria"/>
      <family val="1"/>
    </font>
    <font>
      <sz val="10"/>
      <color indexed="8"/>
      <name val="Cambria"/>
      <family val="1"/>
    </font>
    <font>
      <sz val="10"/>
      <color indexed="15"/>
      <name val="Cambria"/>
      <family val="1"/>
    </font>
    <font>
      <sz val="10"/>
      <color indexed="56"/>
      <name val="Cambria"/>
      <family val="1"/>
    </font>
    <font>
      <b/>
      <sz val="10"/>
      <color indexed="58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 New"/>
      <family val="3"/>
    </font>
    <font>
      <u val="single"/>
      <sz val="10"/>
      <color theme="11"/>
      <name val="Courier New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C0C0C0"/>
      </left>
      <right style="thin">
        <color indexed="8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000000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double">
        <color indexed="8"/>
      </bottom>
    </border>
    <border>
      <left>
        <color indexed="63"/>
      </left>
      <right style="thin">
        <color rgb="FF000000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4" fontId="57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83">
    <xf numFmtId="164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33" borderId="10" xfId="0" applyNumberFormat="1" applyFont="1" applyFill="1" applyBorder="1" applyAlignment="1" applyProtection="1">
      <alignment horizontal="left"/>
      <protection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 applyProtection="1">
      <alignment horizontal="left"/>
      <protection/>
    </xf>
    <xf numFmtId="3" fontId="7" fillId="33" borderId="0" xfId="0" applyNumberFormat="1" applyFont="1" applyFill="1" applyBorder="1" applyAlignment="1" applyProtection="1">
      <alignment horizontal="center" vertical="center"/>
      <protection/>
    </xf>
    <xf numFmtId="3" fontId="7" fillId="33" borderId="15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8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3" fontId="7" fillId="33" borderId="27" xfId="0" applyNumberFormat="1" applyFont="1" applyFill="1" applyBorder="1" applyAlignment="1" applyProtection="1">
      <alignment horizontal="center" vertical="center"/>
      <protection/>
    </xf>
    <xf numFmtId="3" fontId="7" fillId="33" borderId="28" xfId="0" applyNumberFormat="1" applyFont="1" applyFill="1" applyBorder="1" applyAlignment="1" applyProtection="1">
      <alignment horizontal="center" vertical="center"/>
      <protection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11" fillId="34" borderId="14" xfId="0" applyNumberFormat="1" applyFont="1" applyFill="1" applyBorder="1" applyAlignment="1" applyProtection="1">
      <alignment horizontal="left"/>
      <protection/>
    </xf>
    <xf numFmtId="3" fontId="11" fillId="34" borderId="0" xfId="0" applyNumberFormat="1" applyFont="1" applyFill="1" applyBorder="1" applyAlignment="1" applyProtection="1">
      <alignment horizontal="center"/>
      <protection/>
    </xf>
    <xf numFmtId="3" fontId="12" fillId="34" borderId="0" xfId="0" applyNumberFormat="1" applyFont="1" applyFill="1" applyBorder="1" applyAlignment="1">
      <alignment horizontal="center"/>
    </xf>
    <xf numFmtId="3" fontId="12" fillId="34" borderId="32" xfId="0" applyNumberFormat="1" applyFont="1" applyFill="1" applyBorder="1" applyAlignment="1">
      <alignment horizontal="center"/>
    </xf>
    <xf numFmtId="3" fontId="12" fillId="34" borderId="33" xfId="55" applyNumberFormat="1" applyFont="1" applyFill="1" applyBorder="1" applyProtection="1">
      <alignment/>
      <protection/>
    </xf>
    <xf numFmtId="3" fontId="13" fillId="34" borderId="17" xfId="0" applyNumberFormat="1" applyFont="1" applyFill="1" applyBorder="1" applyAlignment="1">
      <alignment horizontal="center"/>
    </xf>
    <xf numFmtId="3" fontId="13" fillId="34" borderId="34" xfId="55" applyNumberFormat="1" applyFont="1" applyFill="1" applyBorder="1" applyProtection="1">
      <alignment/>
      <protection/>
    </xf>
    <xf numFmtId="3" fontId="14" fillId="34" borderId="0" xfId="0" applyNumberFormat="1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5" fillId="34" borderId="0" xfId="0" applyNumberFormat="1" applyFont="1" applyFill="1" applyBorder="1" applyAlignment="1">
      <alignment/>
    </xf>
    <xf numFmtId="3" fontId="15" fillId="34" borderId="35" xfId="0" applyNumberFormat="1" applyFont="1" applyFill="1" applyBorder="1" applyAlignment="1">
      <alignment/>
    </xf>
    <xf numFmtId="3" fontId="16" fillId="34" borderId="19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8" fillId="0" borderId="14" xfId="0" applyNumberFormat="1" applyFont="1" applyBorder="1" applyAlignment="1" applyProtection="1">
      <alignment horizontal="left"/>
      <protection/>
    </xf>
    <xf numFmtId="3" fontId="19" fillId="0" borderId="0" xfId="0" applyNumberFormat="1" applyFont="1" applyBorder="1" applyAlignment="1" applyProtection="1">
      <alignment horizontal="center"/>
      <protection/>
    </xf>
    <xf numFmtId="3" fontId="19" fillId="0" borderId="0" xfId="0" applyNumberFormat="1" applyFont="1" applyBorder="1" applyAlignment="1" applyProtection="1">
      <alignment/>
      <protection/>
    </xf>
    <xf numFmtId="3" fontId="19" fillId="0" borderId="15" xfId="0" applyNumberFormat="1" applyFont="1" applyBorder="1" applyAlignment="1" applyProtection="1">
      <alignment/>
      <protection/>
    </xf>
    <xf numFmtId="3" fontId="19" fillId="0" borderId="18" xfId="0" applyNumberFormat="1" applyFont="1" applyBorder="1" applyAlignment="1" applyProtection="1">
      <alignment/>
      <protection/>
    </xf>
    <xf numFmtId="3" fontId="20" fillId="0" borderId="17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20" fillId="0" borderId="15" xfId="0" applyNumberFormat="1" applyFont="1" applyBorder="1" applyAlignment="1" applyProtection="1">
      <alignment/>
      <protection/>
    </xf>
    <xf numFmtId="3" fontId="20" fillId="0" borderId="18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/>
      <protection/>
    </xf>
    <xf numFmtId="3" fontId="21" fillId="0" borderId="35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4" xfId="0" applyNumberFormat="1" applyFont="1" applyBorder="1" applyAlignment="1" applyProtection="1">
      <alignment horizontal="left"/>
      <protection/>
    </xf>
    <xf numFmtId="3" fontId="19" fillId="0" borderId="18" xfId="55" applyNumberFormat="1" applyFont="1" applyBorder="1" applyProtection="1">
      <alignment/>
      <protection/>
    </xf>
    <xf numFmtId="3" fontId="20" fillId="0" borderId="18" xfId="55" applyNumberFormat="1" applyFont="1" applyBorder="1" applyAlignment="1">
      <alignment horizontal="right"/>
      <protection/>
    </xf>
    <xf numFmtId="3" fontId="2" fillId="0" borderId="14" xfId="0" applyNumberFormat="1" applyFont="1" applyFill="1" applyBorder="1" applyAlignment="1" applyProtection="1">
      <alignment horizontal="left"/>
      <protection/>
    </xf>
    <xf numFmtId="3" fontId="20" fillId="35" borderId="36" xfId="0" applyNumberFormat="1" applyFont="1" applyFill="1" applyBorder="1" applyAlignment="1" applyProtection="1">
      <alignment/>
      <protection/>
    </xf>
    <xf numFmtId="3" fontId="20" fillId="35" borderId="37" xfId="0" applyNumberFormat="1" applyFont="1" applyFill="1" applyBorder="1" applyAlignment="1" applyProtection="1">
      <alignment/>
      <protection/>
    </xf>
    <xf numFmtId="3" fontId="20" fillId="35" borderId="38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Border="1" applyAlignment="1" applyProtection="1">
      <alignment horizontal="right"/>
      <protection/>
    </xf>
    <xf numFmtId="3" fontId="22" fillId="34" borderId="0" xfId="0" applyNumberFormat="1" applyFont="1" applyFill="1" applyBorder="1" applyAlignment="1" applyProtection="1">
      <alignment horizontal="center"/>
      <protection/>
    </xf>
    <xf numFmtId="3" fontId="12" fillId="34" borderId="0" xfId="0" applyNumberFormat="1" applyFont="1" applyFill="1" applyBorder="1" applyAlignment="1" applyProtection="1">
      <alignment/>
      <protection/>
    </xf>
    <xf numFmtId="3" fontId="12" fillId="34" borderId="15" xfId="0" applyNumberFormat="1" applyFont="1" applyFill="1" applyBorder="1" applyAlignment="1" applyProtection="1">
      <alignment/>
      <protection/>
    </xf>
    <xf numFmtId="3" fontId="12" fillId="34" borderId="18" xfId="55" applyNumberFormat="1" applyFont="1" applyFill="1" applyBorder="1" applyProtection="1">
      <alignment/>
      <protection/>
    </xf>
    <xf numFmtId="3" fontId="23" fillId="34" borderId="17" xfId="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3" fontId="23" fillId="34" borderId="18" xfId="55" applyNumberFormat="1" applyFont="1" applyFill="1" applyBorder="1" applyProtection="1">
      <alignment/>
      <protection/>
    </xf>
    <xf numFmtId="3" fontId="14" fillId="34" borderId="0" xfId="0" applyNumberFormat="1" applyFont="1" applyFill="1" applyBorder="1" applyAlignment="1" applyProtection="1">
      <alignment/>
      <protection/>
    </xf>
    <xf numFmtId="3" fontId="14" fillId="34" borderId="15" xfId="0" applyNumberFormat="1" applyFont="1" applyFill="1" applyBorder="1" applyAlignment="1" applyProtection="1">
      <alignment/>
      <protection/>
    </xf>
    <xf numFmtId="3" fontId="14" fillId="34" borderId="35" xfId="0" applyNumberFormat="1" applyFont="1" applyFill="1" applyBorder="1" applyAlignment="1" applyProtection="1">
      <alignment/>
      <protection/>
    </xf>
    <xf numFmtId="3" fontId="17" fillId="34" borderId="19" xfId="0" applyNumberFormat="1" applyFont="1" applyFill="1" applyBorder="1" applyAlignment="1">
      <alignment/>
    </xf>
    <xf numFmtId="3" fontId="17" fillId="34" borderId="20" xfId="0" applyNumberFormat="1" applyFont="1" applyFill="1" applyBorder="1" applyAlignment="1">
      <alignment/>
    </xf>
    <xf numFmtId="3" fontId="17" fillId="34" borderId="21" xfId="0" applyNumberFormat="1" applyFont="1" applyFill="1" applyBorder="1" applyAlignment="1">
      <alignment/>
    </xf>
    <xf numFmtId="3" fontId="20" fillId="0" borderId="18" xfId="55" applyNumberFormat="1" applyFont="1" applyBorder="1">
      <alignment/>
      <protection/>
    </xf>
    <xf numFmtId="3" fontId="20" fillId="0" borderId="18" xfId="0" applyNumberFormat="1" applyFont="1" applyBorder="1" applyAlignment="1" applyProtection="1">
      <alignment/>
      <protection/>
    </xf>
    <xf numFmtId="3" fontId="17" fillId="34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Border="1" applyAlignment="1" applyProtection="1">
      <alignment horizontal="left"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19" fillId="0" borderId="0" xfId="0" applyNumberFormat="1" applyFont="1" applyBorder="1" applyAlignment="1">
      <alignment/>
    </xf>
    <xf numFmtId="3" fontId="20" fillId="0" borderId="18" xfId="55" applyNumberFormat="1" applyFont="1" applyBorder="1" applyProtection="1">
      <alignment/>
      <protection/>
    </xf>
    <xf numFmtId="3" fontId="20" fillId="0" borderId="39" xfId="0" applyNumberFormat="1" applyFont="1" applyBorder="1" applyAlignment="1" applyProtection="1">
      <alignment/>
      <protection/>
    </xf>
    <xf numFmtId="3" fontId="19" fillId="0" borderId="40" xfId="55" applyNumberFormat="1" applyFont="1" applyBorder="1" applyProtection="1">
      <alignment/>
      <protection/>
    </xf>
    <xf numFmtId="3" fontId="12" fillId="34" borderId="40" xfId="55" applyNumberFormat="1" applyFont="1" applyFill="1" applyBorder="1" applyProtection="1">
      <alignment/>
      <protection/>
    </xf>
    <xf numFmtId="3" fontId="2" fillId="0" borderId="41" xfId="0" applyNumberFormat="1" applyFont="1" applyBorder="1" applyAlignment="1" applyProtection="1">
      <alignment horizontal="left"/>
      <protection/>
    </xf>
    <xf numFmtId="3" fontId="19" fillId="0" borderId="42" xfId="0" applyNumberFormat="1" applyFont="1" applyBorder="1" applyAlignment="1" applyProtection="1">
      <alignment horizontal="center"/>
      <protection/>
    </xf>
    <xf numFmtId="3" fontId="19" fillId="0" borderId="42" xfId="0" applyNumberFormat="1" applyFont="1" applyBorder="1" applyAlignment="1" applyProtection="1">
      <alignment/>
      <protection/>
    </xf>
    <xf numFmtId="3" fontId="19" fillId="0" borderId="43" xfId="55" applyNumberFormat="1" applyFont="1" applyBorder="1" applyProtection="1">
      <alignment/>
      <protection/>
    </xf>
    <xf numFmtId="3" fontId="20" fillId="0" borderId="44" xfId="0" applyNumberFormat="1" applyFont="1" applyBorder="1" applyAlignment="1" applyProtection="1">
      <alignment/>
      <protection/>
    </xf>
    <xf numFmtId="3" fontId="20" fillId="0" borderId="42" xfId="0" applyNumberFormat="1" applyFont="1" applyBorder="1" applyAlignment="1" applyProtection="1">
      <alignment/>
      <protection/>
    </xf>
    <xf numFmtId="3" fontId="20" fillId="0" borderId="45" xfId="55" applyNumberFormat="1" applyFont="1" applyBorder="1">
      <alignment/>
      <protection/>
    </xf>
    <xf numFmtId="3" fontId="21" fillId="0" borderId="42" xfId="0" applyNumberFormat="1" applyFont="1" applyBorder="1" applyAlignment="1" applyProtection="1">
      <alignment/>
      <protection/>
    </xf>
    <xf numFmtId="3" fontId="21" fillId="0" borderId="46" xfId="0" applyNumberFormat="1" applyFont="1" applyBorder="1" applyAlignment="1" applyProtection="1">
      <alignment/>
      <protection/>
    </xf>
    <xf numFmtId="3" fontId="21" fillId="0" borderId="47" xfId="0" applyNumberFormat="1" applyFont="1" applyBorder="1" applyAlignment="1" applyProtection="1">
      <alignment/>
      <protection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5" fillId="36" borderId="0" xfId="0" applyNumberFormat="1" applyFont="1" applyFill="1" applyAlignment="1">
      <alignment/>
    </xf>
    <xf numFmtId="3" fontId="12" fillId="34" borderId="34" xfId="55" applyNumberFormat="1" applyFont="1" applyFill="1" applyBorder="1" applyProtection="1">
      <alignment/>
      <protection/>
    </xf>
    <xf numFmtId="3" fontId="19" fillId="0" borderId="46" xfId="0" applyNumberFormat="1" applyFont="1" applyBorder="1" applyAlignment="1" applyProtection="1">
      <alignment/>
      <protection/>
    </xf>
    <xf numFmtId="3" fontId="19" fillId="0" borderId="45" xfId="55" applyNumberFormat="1" applyFont="1" applyBorder="1" applyProtection="1">
      <alignment/>
      <protection/>
    </xf>
    <xf numFmtId="3" fontId="13" fillId="34" borderId="33" xfId="55" applyNumberFormat="1" applyFont="1" applyFill="1" applyBorder="1" applyProtection="1">
      <alignment/>
      <protection/>
    </xf>
    <xf numFmtId="3" fontId="20" fillId="0" borderId="40" xfId="0" applyNumberFormat="1" applyFont="1" applyBorder="1" applyAlignment="1" applyProtection="1">
      <alignment/>
      <protection/>
    </xf>
    <xf numFmtId="3" fontId="20" fillId="0" borderId="40" xfId="55" applyNumberFormat="1" applyFont="1" applyBorder="1" applyAlignment="1">
      <alignment horizontal="right"/>
      <protection/>
    </xf>
    <xf numFmtId="3" fontId="20" fillId="35" borderId="51" xfId="0" applyNumberFormat="1" applyFont="1" applyFill="1" applyBorder="1" applyAlignment="1" applyProtection="1">
      <alignment horizontal="right"/>
      <protection/>
    </xf>
    <xf numFmtId="3" fontId="23" fillId="34" borderId="40" xfId="55" applyNumberFormat="1" applyFont="1" applyFill="1" applyBorder="1" applyProtection="1">
      <alignment/>
      <protection/>
    </xf>
    <xf numFmtId="3" fontId="20" fillId="0" borderId="40" xfId="55" applyNumberFormat="1" applyFont="1" applyBorder="1">
      <alignment/>
      <protection/>
    </xf>
    <xf numFmtId="3" fontId="20" fillId="0" borderId="40" xfId="0" applyNumberFormat="1" applyFont="1" applyBorder="1" applyAlignment="1" applyProtection="1">
      <alignment/>
      <protection/>
    </xf>
    <xf numFmtId="3" fontId="20" fillId="0" borderId="40" xfId="0" applyNumberFormat="1" applyFont="1" applyBorder="1" applyAlignment="1">
      <alignment/>
    </xf>
    <xf numFmtId="3" fontId="20" fillId="0" borderId="40" xfId="0" applyNumberFormat="1" applyFont="1" applyFill="1" applyBorder="1" applyAlignment="1">
      <alignment/>
    </xf>
    <xf numFmtId="3" fontId="20" fillId="0" borderId="40" xfId="55" applyNumberFormat="1" applyFont="1" applyBorder="1" applyProtection="1">
      <alignment/>
      <protection/>
    </xf>
    <xf numFmtId="3" fontId="20" fillId="0" borderId="43" xfId="55" applyNumberFormat="1" applyFont="1" applyBorder="1">
      <alignment/>
      <protection/>
    </xf>
    <xf numFmtId="164" fontId="2" fillId="0" borderId="0" xfId="0" applyFont="1" applyAlignment="1">
      <alignment/>
    </xf>
    <xf numFmtId="164" fontId="21" fillId="0" borderId="0" xfId="0" applyFont="1" applyAlignment="1">
      <alignment/>
    </xf>
    <xf numFmtId="3" fontId="4" fillId="33" borderId="52" xfId="0" applyNumberFormat="1" applyFont="1" applyFill="1" applyBorder="1" applyAlignment="1" applyProtection="1">
      <alignment horizontal="left"/>
      <protection/>
    </xf>
    <xf numFmtId="3" fontId="4" fillId="33" borderId="53" xfId="0" applyNumberFormat="1" applyFont="1" applyFill="1" applyBorder="1" applyAlignment="1" applyProtection="1">
      <alignment horizontal="left"/>
      <protection/>
    </xf>
    <xf numFmtId="3" fontId="6" fillId="33" borderId="54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 horizontal="left"/>
      <protection/>
    </xf>
    <xf numFmtId="3" fontId="6" fillId="33" borderId="21" xfId="0" applyNumberFormat="1" applyFont="1" applyFill="1" applyBorder="1" applyAlignment="1" applyProtection="1">
      <alignment horizontal="left"/>
      <protection/>
    </xf>
    <xf numFmtId="3" fontId="8" fillId="33" borderId="55" xfId="0" applyNumberFormat="1" applyFont="1" applyFill="1" applyBorder="1" applyAlignment="1">
      <alignment horizontal="center"/>
    </xf>
    <xf numFmtId="3" fontId="8" fillId="33" borderId="56" xfId="0" applyNumberFormat="1" applyFont="1" applyFill="1" applyBorder="1" applyAlignment="1">
      <alignment horizontal="center"/>
    </xf>
    <xf numFmtId="3" fontId="8" fillId="33" borderId="57" xfId="0" applyNumberFormat="1" applyFont="1" applyFill="1" applyBorder="1" applyAlignment="1">
      <alignment horizontal="center"/>
    </xf>
    <xf numFmtId="3" fontId="11" fillId="34" borderId="58" xfId="0" applyNumberFormat="1" applyFont="1" applyFill="1" applyBorder="1" applyAlignment="1" applyProtection="1">
      <alignment horizontal="left"/>
      <protection/>
    </xf>
    <xf numFmtId="3" fontId="11" fillId="34" borderId="59" xfId="0" applyNumberFormat="1" applyFont="1" applyFill="1" applyBorder="1" applyAlignment="1" applyProtection="1">
      <alignment horizontal="left"/>
      <protection/>
    </xf>
    <xf numFmtId="165" fontId="26" fillId="0" borderId="20" xfId="0" applyNumberFormat="1" applyFont="1" applyBorder="1" applyAlignment="1" applyProtection="1">
      <alignment/>
      <protection/>
    </xf>
    <xf numFmtId="165" fontId="27" fillId="0" borderId="21" xfId="0" applyNumberFormat="1" applyFont="1" applyBorder="1" applyAlignment="1" applyProtection="1">
      <alignment/>
      <protection/>
    </xf>
    <xf numFmtId="3" fontId="28" fillId="34" borderId="60" xfId="0" applyNumberFormat="1" applyFont="1" applyFill="1" applyBorder="1" applyAlignment="1" applyProtection="1">
      <alignment horizontal="left"/>
      <protection/>
    </xf>
    <xf numFmtId="3" fontId="29" fillId="34" borderId="21" xfId="0" applyNumberFormat="1" applyFont="1" applyFill="1" applyBorder="1" applyAlignment="1" applyProtection="1">
      <alignment horizontal="left"/>
      <protection/>
    </xf>
    <xf numFmtId="165" fontId="26" fillId="0" borderId="49" xfId="0" applyNumberFormat="1" applyFont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3" fontId="19" fillId="0" borderId="61" xfId="0" applyNumberFormat="1" applyFont="1" applyBorder="1" applyAlignment="1" applyProtection="1">
      <alignment/>
      <protection/>
    </xf>
    <xf numFmtId="3" fontId="5" fillId="33" borderId="62" xfId="0" applyNumberFormat="1" applyFont="1" applyFill="1" applyBorder="1" applyAlignment="1" applyProtection="1">
      <alignment horizontal="center" vertical="center"/>
      <protection/>
    </xf>
    <xf numFmtId="3" fontId="12" fillId="34" borderId="15" xfId="0" applyNumberFormat="1" applyFont="1" applyFill="1" applyBorder="1" applyAlignment="1">
      <alignment horizontal="center"/>
    </xf>
    <xf numFmtId="3" fontId="5" fillId="33" borderId="63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9" fontId="6" fillId="33" borderId="14" xfId="0" applyNumberFormat="1" applyFont="1" applyFill="1" applyBorder="1" applyAlignment="1" applyProtection="1">
      <alignment horizontal="left"/>
      <protection/>
    </xf>
    <xf numFmtId="3" fontId="19" fillId="0" borderId="15" xfId="0" applyNumberFormat="1" applyFont="1" applyFill="1" applyBorder="1" applyAlignment="1" applyProtection="1">
      <alignment/>
      <protection/>
    </xf>
    <xf numFmtId="3" fontId="19" fillId="0" borderId="15" xfId="0" applyNumberFormat="1" applyFont="1" applyFill="1" applyBorder="1" applyAlignment="1" applyProtection="1">
      <alignment horizontal="right"/>
      <protection/>
    </xf>
    <xf numFmtId="3" fontId="12" fillId="37" borderId="15" xfId="0" applyNumberFormat="1" applyFont="1" applyFill="1" applyBorder="1" applyAlignment="1" applyProtection="1">
      <alignment/>
      <protection/>
    </xf>
    <xf numFmtId="3" fontId="20" fillId="0" borderId="64" xfId="0" applyNumberFormat="1" applyFont="1" applyFill="1" applyBorder="1" applyAlignment="1" applyProtection="1">
      <alignment/>
      <protection/>
    </xf>
    <xf numFmtId="3" fontId="20" fillId="38" borderId="65" xfId="0" applyNumberFormat="1" applyFont="1" applyFill="1" applyBorder="1" applyAlignment="1" applyProtection="1">
      <alignment/>
      <protection/>
    </xf>
    <xf numFmtId="3" fontId="23" fillId="37" borderId="64" xfId="0" applyNumberFormat="1" applyFont="1" applyFill="1" applyBorder="1" applyAlignment="1" applyProtection="1">
      <alignment/>
      <protection/>
    </xf>
    <xf numFmtId="3" fontId="20" fillId="0" borderId="64" xfId="0" applyNumberFormat="1" applyFont="1" applyFill="1" applyBorder="1" applyAlignment="1" applyProtection="1">
      <alignment horizontal="right"/>
      <protection/>
    </xf>
    <xf numFmtId="3" fontId="20" fillId="0" borderId="66" xfId="0" applyNumberFormat="1" applyFont="1" applyFill="1" applyBorder="1" applyAlignment="1" applyProtection="1">
      <alignment/>
      <protection/>
    </xf>
    <xf numFmtId="3" fontId="19" fillId="0" borderId="61" xfId="0" applyNumberFormat="1" applyFont="1" applyFill="1" applyBorder="1" applyAlignment="1" applyProtection="1">
      <alignment/>
      <protection/>
    </xf>
    <xf numFmtId="3" fontId="19" fillId="0" borderId="61" xfId="0" applyNumberFormat="1" applyFont="1" applyFill="1" applyBorder="1" applyAlignment="1" applyProtection="1">
      <alignment horizontal="right"/>
      <protection/>
    </xf>
    <xf numFmtId="3" fontId="12" fillId="37" borderId="61" xfId="0" applyNumberFormat="1" applyFont="1" applyFill="1" applyBorder="1" applyAlignment="1" applyProtection="1">
      <alignment/>
      <protection/>
    </xf>
    <xf numFmtId="3" fontId="20" fillId="0" borderId="65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>
      <alignment/>
    </xf>
    <xf numFmtId="3" fontId="7" fillId="33" borderId="67" xfId="0" applyNumberFormat="1" applyFont="1" applyFill="1" applyBorder="1" applyAlignment="1" applyProtection="1">
      <alignment horizontal="center" vertical="center"/>
      <protection/>
    </xf>
    <xf numFmtId="3" fontId="7" fillId="33" borderId="67" xfId="0" applyNumberFormat="1" applyFont="1" applyFill="1" applyBorder="1" applyAlignment="1">
      <alignment horizontal="center" vertical="center"/>
    </xf>
    <xf numFmtId="3" fontId="20" fillId="38" borderId="68" xfId="0" applyNumberFormat="1" applyFont="1" applyFill="1" applyBorder="1" applyAlignment="1" applyProtection="1">
      <alignment/>
      <protection/>
    </xf>
    <xf numFmtId="3" fontId="23" fillId="37" borderId="15" xfId="0" applyNumberFormat="1" applyFont="1" applyFill="1" applyBorder="1" applyAlignment="1" applyProtection="1">
      <alignment/>
      <protection/>
    </xf>
    <xf numFmtId="3" fontId="20" fillId="0" borderId="69" xfId="0" applyNumberFormat="1" applyFont="1" applyFill="1" applyBorder="1" applyAlignment="1" applyProtection="1">
      <alignment/>
      <protection/>
    </xf>
    <xf numFmtId="3" fontId="12" fillId="34" borderId="70" xfId="0" applyNumberFormat="1" applyFont="1" applyFill="1" applyBorder="1" applyAlignment="1">
      <alignment horizontal="center"/>
    </xf>
    <xf numFmtId="3" fontId="7" fillId="33" borderId="71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 applyProtection="1">
      <alignment horizontal="center" vertical="center"/>
      <protection/>
    </xf>
    <xf numFmtId="3" fontId="12" fillId="34" borderId="61" xfId="0" applyNumberFormat="1" applyFont="1" applyFill="1" applyBorder="1" applyAlignment="1" applyProtection="1">
      <alignment/>
      <protection/>
    </xf>
    <xf numFmtId="3" fontId="9" fillId="33" borderId="72" xfId="0" applyNumberFormat="1" applyFont="1" applyFill="1" applyBorder="1" applyAlignment="1" applyProtection="1">
      <alignment horizontal="center" vertical="center"/>
      <protection/>
    </xf>
    <xf numFmtId="3" fontId="12" fillId="34" borderId="73" xfId="0" applyNumberFormat="1" applyFont="1" applyFill="1" applyBorder="1" applyAlignment="1">
      <alignment horizontal="center"/>
    </xf>
    <xf numFmtId="3" fontId="5" fillId="33" borderId="74" xfId="0" applyNumberFormat="1" applyFont="1" applyFill="1" applyBorder="1" applyAlignment="1" applyProtection="1">
      <alignment horizontal="center" vertical="center"/>
      <protection/>
    </xf>
    <xf numFmtId="3" fontId="5" fillId="33" borderId="75" xfId="0" applyNumberFormat="1" applyFont="1" applyFill="1" applyBorder="1" applyAlignment="1" applyProtection="1">
      <alignment horizontal="center" vertical="center"/>
      <protection/>
    </xf>
    <xf numFmtId="3" fontId="5" fillId="33" borderId="76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Almerí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150</xdr:row>
      <xdr:rowOff>57150</xdr:rowOff>
    </xdr:from>
    <xdr:to>
      <xdr:col>0</xdr:col>
      <xdr:colOff>1190625</xdr:colOff>
      <xdr:row>152</xdr:row>
      <xdr:rowOff>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09650" y="25146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06">
      <selection activeCell="A137" sqref="A137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8.5039062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0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151" t="s">
        <v>172</v>
      </c>
      <c r="B2" s="8"/>
      <c r="C2" s="9"/>
      <c r="D2" s="9"/>
      <c r="E2" s="10" t="s">
        <v>4</v>
      </c>
      <c r="F2" s="11"/>
      <c r="G2" s="12"/>
      <c r="H2" s="12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9">
        <v>2021</v>
      </c>
      <c r="E3" s="20" t="s">
        <v>167</v>
      </c>
      <c r="F3" s="21" t="s">
        <v>9</v>
      </c>
      <c r="G3" s="19">
        <v>2022</v>
      </c>
      <c r="H3" s="19">
        <v>2021</v>
      </c>
      <c r="I3" s="20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2"/>
      <c r="E4" s="33"/>
      <c r="F4" s="34"/>
      <c r="G4" s="31"/>
      <c r="H4" s="3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IF(OR(C6=0,C7=0),"",SUM(C6:C7))</f>
        <v>2720</v>
      </c>
      <c r="D5" s="152">
        <f>IF(OR(D6=0,D7=0),"",SUM(D6:D7))</f>
        <v>2719</v>
      </c>
      <c r="E5" s="48">
        <v>3263</v>
      </c>
      <c r="F5" s="49">
        <v>2</v>
      </c>
      <c r="G5" s="50">
        <f>IF(OR(G6=0,G7=0),"",SUM(G6:G7))</f>
        <v>3441</v>
      </c>
      <c r="H5" s="155">
        <f>IF(OR(H6=0,H7=0),"",SUM(H6:H7))</f>
        <v>3440</v>
      </c>
      <c r="I5" s="52">
        <v>5079</v>
      </c>
      <c r="J5" s="53">
        <f aca="true" t="shared" si="0" ref="J5:J16">IF(OR(D5=0,C5=0,D5&lt;1),"",C5/D5*100-100)</f>
        <v>0.03677822728944591</v>
      </c>
      <c r="K5" s="54">
        <f aca="true" t="shared" si="1" ref="K5:K16">IF(OR(E5=0,C5=0,E5&lt;1),"",C5/E5*100-100)</f>
        <v>-16.641127796506282</v>
      </c>
      <c r="L5" s="53">
        <f aca="true" t="shared" si="2" ref="L5:L16">IF(OR(H5=0,G5=0,H5&lt;1),"",G5/H5*100-100)</f>
        <v>0.029069767441853855</v>
      </c>
      <c r="M5" s="55">
        <f aca="true" t="shared" si="3" ref="M5:M16">IF(OR(I5=0,G5=0,I5&lt;1),"",G5/I5*100-100)</f>
        <v>-32.250443000590664</v>
      </c>
      <c r="N5" s="56">
        <f aca="true" t="shared" si="4" ref="N5:P8">(G5/C5)*1000</f>
        <v>1265.0735294117649</v>
      </c>
      <c r="O5" s="57">
        <f t="shared" si="4"/>
        <v>1265.1710187568958</v>
      </c>
      <c r="P5" s="58">
        <f t="shared" si="4"/>
        <v>1556.5430585350903</v>
      </c>
    </row>
    <row r="6" spans="1:16" ht="12.75">
      <c r="A6" s="59" t="s">
        <v>12</v>
      </c>
      <c r="B6" s="45">
        <v>2</v>
      </c>
      <c r="C6" s="46">
        <v>2628</v>
      </c>
      <c r="D6" s="152">
        <v>2627</v>
      </c>
      <c r="E6" s="60">
        <v>3060</v>
      </c>
      <c r="F6" s="49">
        <v>2</v>
      </c>
      <c r="G6" s="50">
        <v>3330</v>
      </c>
      <c r="H6" s="155">
        <v>3329</v>
      </c>
      <c r="I6" s="61">
        <v>4945</v>
      </c>
      <c r="J6" s="53">
        <f t="shared" si="0"/>
        <v>0.038066235249331726</v>
      </c>
      <c r="K6" s="54">
        <f t="shared" si="1"/>
        <v>-14.117647058823536</v>
      </c>
      <c r="L6" s="53">
        <f t="shared" si="2"/>
        <v>0.03003905076599267</v>
      </c>
      <c r="M6" s="55">
        <f t="shared" si="3"/>
        <v>-32.659251769464106</v>
      </c>
      <c r="N6" s="56">
        <f t="shared" si="4"/>
        <v>1267.123287671233</v>
      </c>
      <c r="O6" s="57">
        <f t="shared" si="4"/>
        <v>1267.2249714503237</v>
      </c>
      <c r="P6" s="58">
        <f t="shared" si="4"/>
        <v>1616.013071895425</v>
      </c>
    </row>
    <row r="7" spans="1:16" ht="12.75">
      <c r="A7" s="62" t="s">
        <v>13</v>
      </c>
      <c r="B7" s="45">
        <v>2</v>
      </c>
      <c r="C7" s="46">
        <v>92</v>
      </c>
      <c r="D7" s="152">
        <v>92</v>
      </c>
      <c r="E7" s="60">
        <v>204</v>
      </c>
      <c r="F7" s="49">
        <v>2</v>
      </c>
      <c r="G7" s="50">
        <v>111</v>
      </c>
      <c r="H7" s="155">
        <v>111</v>
      </c>
      <c r="I7" s="61">
        <v>135</v>
      </c>
      <c r="J7" s="53">
        <f t="shared" si="0"/>
        <v>0</v>
      </c>
      <c r="K7" s="54">
        <f t="shared" si="1"/>
        <v>-54.90196078431372</v>
      </c>
      <c r="L7" s="53">
        <f t="shared" si="2"/>
        <v>0</v>
      </c>
      <c r="M7" s="55">
        <f t="shared" si="3"/>
        <v>-17.777777777777786</v>
      </c>
      <c r="N7" s="56">
        <f t="shared" si="4"/>
        <v>1206.5217391304348</v>
      </c>
      <c r="O7" s="57">
        <f t="shared" si="4"/>
        <v>1206.5217391304348</v>
      </c>
      <c r="P7" s="58">
        <f t="shared" si="4"/>
        <v>661.7647058823529</v>
      </c>
    </row>
    <row r="8" spans="1:16" ht="12.75">
      <c r="A8" s="44" t="s">
        <v>14</v>
      </c>
      <c r="B8" s="45">
        <v>2</v>
      </c>
      <c r="C8" s="145">
        <f>IF(OR(C9=0,C10=0),"",SUM(C9:C10))</f>
        <v>8298.01</v>
      </c>
      <c r="D8" s="152">
        <f>IF(OR(D9=0,D10=0),"",SUM(D9:D10))</f>
        <v>8282.01</v>
      </c>
      <c r="E8" s="48">
        <v>8086</v>
      </c>
      <c r="F8" s="49">
        <v>2</v>
      </c>
      <c r="G8" s="63">
        <f>IF(OR(G9=0,G10=0),"",SUM(G9:G10))</f>
        <v>11590.01</v>
      </c>
      <c r="H8" s="156">
        <f>IF(OR(H9=0,H10=0),"",SUM(H9:H10))</f>
        <v>11569.01</v>
      </c>
      <c r="I8" s="65">
        <v>18626</v>
      </c>
      <c r="J8" s="53">
        <f t="shared" si="0"/>
        <v>0.19318981744768848</v>
      </c>
      <c r="K8" s="54">
        <f t="shared" si="1"/>
        <v>2.6219391540934964</v>
      </c>
      <c r="L8" s="53">
        <f t="shared" si="2"/>
        <v>0.18151942128150722</v>
      </c>
      <c r="M8" s="55">
        <f t="shared" si="3"/>
        <v>-37.77509932352625</v>
      </c>
      <c r="N8" s="56">
        <f t="shared" si="4"/>
        <v>1396.7216236181928</v>
      </c>
      <c r="O8" s="57">
        <f t="shared" si="4"/>
        <v>1396.8843312191123</v>
      </c>
      <c r="P8" s="58">
        <f t="shared" si="4"/>
        <v>2303.4875092752904</v>
      </c>
    </row>
    <row r="9" spans="1:16" ht="12.75">
      <c r="A9" s="59" t="s">
        <v>15</v>
      </c>
      <c r="B9" s="45">
        <v>2</v>
      </c>
      <c r="C9" s="46">
        <v>0.01</v>
      </c>
      <c r="D9" s="152">
        <v>0.01</v>
      </c>
      <c r="E9" s="60">
        <v>40</v>
      </c>
      <c r="F9" s="49">
        <v>2</v>
      </c>
      <c r="G9" s="50">
        <v>0.01</v>
      </c>
      <c r="H9" s="155">
        <v>0.01</v>
      </c>
      <c r="I9" s="61">
        <v>55</v>
      </c>
      <c r="J9" s="53">
        <f t="shared" si="0"/>
      </c>
      <c r="K9" s="54">
        <f t="shared" si="1"/>
        <v>-99.975</v>
      </c>
      <c r="L9" s="53">
        <f t="shared" si="2"/>
      </c>
      <c r="M9" s="55">
        <f t="shared" si="3"/>
        <v>-99.98181818181818</v>
      </c>
      <c r="N9" s="56">
        <f>(G9/C9)*1000</f>
        <v>1000</v>
      </c>
      <c r="O9" s="57">
        <f>(H9/D9)*1000</f>
        <v>1000</v>
      </c>
      <c r="P9" s="58">
        <f>(I9/E9)*1000</f>
        <v>1375</v>
      </c>
    </row>
    <row r="10" spans="1:16" ht="12.75">
      <c r="A10" s="62" t="s">
        <v>16</v>
      </c>
      <c r="B10" s="45">
        <v>2</v>
      </c>
      <c r="C10" s="46">
        <v>8298</v>
      </c>
      <c r="D10" s="152">
        <v>8282</v>
      </c>
      <c r="E10" s="60">
        <v>8046</v>
      </c>
      <c r="F10" s="49">
        <v>2</v>
      </c>
      <c r="G10" s="50">
        <v>11590</v>
      </c>
      <c r="H10" s="155">
        <v>11569</v>
      </c>
      <c r="I10" s="61">
        <v>18572</v>
      </c>
      <c r="J10" s="53">
        <f t="shared" si="0"/>
        <v>0.19319005071238848</v>
      </c>
      <c r="K10" s="54">
        <f t="shared" si="1"/>
        <v>3.1319910514541363</v>
      </c>
      <c r="L10" s="53">
        <f t="shared" si="2"/>
        <v>0.18151957818307096</v>
      </c>
      <c r="M10" s="55">
        <f t="shared" si="3"/>
        <v>-37.5942278699117</v>
      </c>
      <c r="N10" s="56">
        <f>(G10/C10)*1000</f>
        <v>1396.7221017112556</v>
      </c>
      <c r="O10" s="57">
        <f aca="true" t="shared" si="5" ref="O10:P13">(H10/D10)*1000</f>
        <v>1396.8848104322626</v>
      </c>
      <c r="P10" s="58">
        <f t="shared" si="5"/>
        <v>2308.2276907780265</v>
      </c>
    </row>
    <row r="11" spans="1:16" ht="12.75">
      <c r="A11" s="59" t="s">
        <v>17</v>
      </c>
      <c r="B11" s="45">
        <v>2</v>
      </c>
      <c r="C11" s="46">
        <v>3193</v>
      </c>
      <c r="D11" s="152">
        <v>3179</v>
      </c>
      <c r="E11" s="60">
        <v>3952</v>
      </c>
      <c r="F11" s="49">
        <v>2</v>
      </c>
      <c r="G11" s="50">
        <v>3623</v>
      </c>
      <c r="H11" s="155">
        <v>3608</v>
      </c>
      <c r="I11" s="61">
        <v>6086</v>
      </c>
      <c r="J11" s="53">
        <f t="shared" si="0"/>
        <v>0.4403900597672106</v>
      </c>
      <c r="K11" s="54">
        <f t="shared" si="1"/>
        <v>-19.20546558704453</v>
      </c>
      <c r="L11" s="53">
        <f t="shared" si="2"/>
        <v>0.41574279379157986</v>
      </c>
      <c r="M11" s="55">
        <f t="shared" si="3"/>
        <v>-40.469930989155436</v>
      </c>
      <c r="N11" s="56">
        <f>(G11/C11)*1000</f>
        <v>1134.669589727529</v>
      </c>
      <c r="O11" s="57">
        <f t="shared" si="5"/>
        <v>1134.9480968858131</v>
      </c>
      <c r="P11" s="58">
        <f t="shared" si="5"/>
        <v>1539.9797570850203</v>
      </c>
    </row>
    <row r="12" spans="1:16" ht="12.75">
      <c r="A12" s="59" t="s">
        <v>18</v>
      </c>
      <c r="B12" s="45">
        <v>2</v>
      </c>
      <c r="C12" s="46">
        <v>255</v>
      </c>
      <c r="D12" s="152">
        <v>255</v>
      </c>
      <c r="E12" s="60">
        <v>200</v>
      </c>
      <c r="F12" s="49">
        <v>2</v>
      </c>
      <c r="G12" s="50">
        <v>352</v>
      </c>
      <c r="H12" s="155">
        <v>352</v>
      </c>
      <c r="I12" s="61">
        <v>330</v>
      </c>
      <c r="J12" s="53">
        <f t="shared" si="0"/>
        <v>0</v>
      </c>
      <c r="K12" s="54">
        <f t="shared" si="1"/>
        <v>27.499999999999986</v>
      </c>
      <c r="L12" s="53">
        <f t="shared" si="2"/>
        <v>0</v>
      </c>
      <c r="M12" s="55">
        <f t="shared" si="3"/>
        <v>6.666666666666671</v>
      </c>
      <c r="N12" s="56">
        <f>(G12/C12)*1000</f>
        <v>1380.392156862745</v>
      </c>
      <c r="O12" s="57">
        <f t="shared" si="5"/>
        <v>1380.392156862745</v>
      </c>
      <c r="P12" s="58">
        <f t="shared" si="5"/>
        <v>1650</v>
      </c>
    </row>
    <row r="13" spans="1:16" ht="12.75">
      <c r="A13" s="62" t="s">
        <v>19</v>
      </c>
      <c r="B13" s="45">
        <v>2</v>
      </c>
      <c r="C13" s="66">
        <v>31</v>
      </c>
      <c r="D13" s="153">
        <v>31</v>
      </c>
      <c r="E13" s="60">
        <v>124</v>
      </c>
      <c r="F13" s="49">
        <v>2</v>
      </c>
      <c r="G13" s="50">
        <v>43</v>
      </c>
      <c r="H13" s="155">
        <v>43</v>
      </c>
      <c r="I13" s="61">
        <v>218</v>
      </c>
      <c r="J13" s="53">
        <f t="shared" si="0"/>
        <v>0</v>
      </c>
      <c r="K13" s="54">
        <f t="shared" si="1"/>
        <v>-75</v>
      </c>
      <c r="L13" s="53">
        <f t="shared" si="2"/>
        <v>0</v>
      </c>
      <c r="M13" s="55">
        <f t="shared" si="3"/>
        <v>-80.27522935779817</v>
      </c>
      <c r="N13" s="56">
        <f>(G13/C13)*1000</f>
        <v>1387.0967741935485</v>
      </c>
      <c r="O13" s="57">
        <f t="shared" si="5"/>
        <v>1387.0967741935485</v>
      </c>
      <c r="P13" s="58">
        <f t="shared" si="5"/>
        <v>1758.0645161290322</v>
      </c>
    </row>
    <row r="14" spans="1:16" ht="12.75">
      <c r="A14" s="59" t="s">
        <v>20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>
        <f>(G14/C14)*1000</f>
        <v>0</v>
      </c>
      <c r="O14" s="57"/>
      <c r="P14" s="58"/>
    </row>
    <row r="15" spans="1:16" ht="12.75">
      <c r="A15" s="59" t="s">
        <v>21</v>
      </c>
      <c r="B15" s="45"/>
      <c r="C15" s="46"/>
      <c r="D15" s="152">
        <v>7</v>
      </c>
      <c r="E15" s="60">
        <v>8</v>
      </c>
      <c r="F15" s="49"/>
      <c r="G15" s="50"/>
      <c r="H15" s="155">
        <v>35</v>
      </c>
      <c r="I15" s="61">
        <v>38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5000</v>
      </c>
      <c r="P15" s="58">
        <f>(I15/E15)*1000</f>
        <v>4750</v>
      </c>
    </row>
    <row r="16" spans="1:16" ht="12.75">
      <c r="A16" s="59" t="s">
        <v>22</v>
      </c>
      <c r="B16" s="45"/>
      <c r="C16" s="46"/>
      <c r="D16" s="152">
        <v>6</v>
      </c>
      <c r="E16" s="60">
        <v>5</v>
      </c>
      <c r="F16" s="49"/>
      <c r="G16" s="50"/>
      <c r="H16" s="155">
        <v>13</v>
      </c>
      <c r="I16" s="61">
        <v>14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2166.6666666666665</v>
      </c>
      <c r="P16" s="58">
        <f>(I16/E16)*1000</f>
        <v>2800</v>
      </c>
    </row>
    <row r="17" spans="1:16" s="43" customFormat="1" ht="15.75">
      <c r="A17" s="29" t="s">
        <v>23</v>
      </c>
      <c r="B17" s="67"/>
      <c r="C17" s="68"/>
      <c r="D17" s="154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24</v>
      </c>
      <c r="B18" s="45"/>
      <c r="C18" s="46"/>
      <c r="D18" s="152">
        <v>0.01</v>
      </c>
      <c r="E18" s="60">
        <v>9</v>
      </c>
      <c r="F18" s="49"/>
      <c r="G18" s="50"/>
      <c r="H18" s="155">
        <v>0.01</v>
      </c>
      <c r="I18" s="80">
        <v>11</v>
      </c>
      <c r="J18" s="53">
        <f aca="true" t="shared" si="6" ref="J18:J25">IF(OR(D18=0,C18=0,D18&lt;1),"",C18/D18*100-100)</f>
      </c>
      <c r="K18" s="54">
        <f aca="true" t="shared" si="7" ref="K18:K25">IF(OR(E18=0,C18=0,E18&lt;1),"",C18/E18*100-100)</f>
      </c>
      <c r="L18" s="53">
        <f aca="true" t="shared" si="8" ref="L18:L25">IF(OR(H18=0,G18=0,H18&lt;1),"",G18/H18*100-100)</f>
      </c>
      <c r="M18" s="55">
        <f aca="true" t="shared" si="9" ref="M18:M25">IF(OR(I18=0,G18=0,I18&lt;1),"",G18/I18*100-100)</f>
      </c>
      <c r="N18" s="56"/>
      <c r="O18" s="57"/>
      <c r="P18" s="58"/>
    </row>
    <row r="19" spans="1:16" ht="12.75">
      <c r="A19" s="59" t="s">
        <v>25</v>
      </c>
      <c r="B19" s="45">
        <v>2</v>
      </c>
      <c r="C19" s="46">
        <v>145</v>
      </c>
      <c r="D19" s="152">
        <v>145</v>
      </c>
      <c r="E19" s="60">
        <v>146</v>
      </c>
      <c r="F19" s="49"/>
      <c r="G19" s="50"/>
      <c r="H19" s="155">
        <v>96</v>
      </c>
      <c r="I19" s="80">
        <v>60</v>
      </c>
      <c r="J19" s="53">
        <f t="shared" si="6"/>
        <v>0</v>
      </c>
      <c r="K19" s="54">
        <f t="shared" si="7"/>
        <v>-0.684931506849324</v>
      </c>
      <c r="L19" s="53">
        <f t="shared" si="8"/>
      </c>
      <c r="M19" s="55">
        <f t="shared" si="9"/>
      </c>
      <c r="N19" s="56">
        <f>(G19/C19)*1000</f>
        <v>0</v>
      </c>
      <c r="O19" s="57">
        <f aca="true" t="shared" si="10" ref="O19:O24">(H19/D19)*1000</f>
        <v>662.0689655172414</v>
      </c>
      <c r="P19" s="58">
        <f aca="true" t="shared" si="11" ref="P19:P24">(I19/E19)*1000</f>
        <v>410.958904109589</v>
      </c>
    </row>
    <row r="20" spans="1:16" ht="12.75">
      <c r="A20" s="59" t="s">
        <v>26</v>
      </c>
      <c r="B20" s="45"/>
      <c r="C20" s="46">
        <v>0.01</v>
      </c>
      <c r="D20" s="152">
        <v>0.01</v>
      </c>
      <c r="E20" s="60">
        <v>0</v>
      </c>
      <c r="F20" s="49"/>
      <c r="G20" s="50"/>
      <c r="H20" s="155">
        <v>0.01</v>
      </c>
      <c r="I20" s="80">
        <v>0</v>
      </c>
      <c r="J20" s="53">
        <f t="shared" si="6"/>
      </c>
      <c r="K20" s="54">
        <f t="shared" si="7"/>
      </c>
      <c r="L20" s="53">
        <f t="shared" si="8"/>
      </c>
      <c r="M20" s="55">
        <f t="shared" si="9"/>
      </c>
      <c r="N20" s="56">
        <f>(G20/C20)*1000</f>
        <v>0</v>
      </c>
      <c r="O20" s="57">
        <f t="shared" si="10"/>
        <v>1000</v>
      </c>
      <c r="P20" s="58"/>
    </row>
    <row r="21" spans="1:16" ht="12.75">
      <c r="A21" s="59" t="s">
        <v>27</v>
      </c>
      <c r="B21" s="45">
        <v>2</v>
      </c>
      <c r="C21" s="46">
        <v>18</v>
      </c>
      <c r="D21" s="152">
        <v>18</v>
      </c>
      <c r="E21" s="60">
        <v>35</v>
      </c>
      <c r="F21" s="49"/>
      <c r="G21" s="50"/>
      <c r="H21" s="155">
        <v>24</v>
      </c>
      <c r="I21" s="80">
        <v>28</v>
      </c>
      <c r="J21" s="53">
        <f t="shared" si="6"/>
        <v>0</v>
      </c>
      <c r="K21" s="54">
        <f t="shared" si="7"/>
        <v>-48.57142857142858</v>
      </c>
      <c r="L21" s="53">
        <f t="shared" si="8"/>
      </c>
      <c r="M21" s="55">
        <f t="shared" si="9"/>
      </c>
      <c r="N21" s="56"/>
      <c r="O21" s="57">
        <f t="shared" si="10"/>
        <v>1333.3333333333333</v>
      </c>
      <c r="P21" s="58">
        <f t="shared" si="11"/>
        <v>800</v>
      </c>
    </row>
    <row r="22" spans="1:16" ht="12.75">
      <c r="A22" s="59" t="s">
        <v>28</v>
      </c>
      <c r="B22" s="45">
        <v>1</v>
      </c>
      <c r="C22" s="46">
        <v>36</v>
      </c>
      <c r="D22" s="152">
        <v>43</v>
      </c>
      <c r="E22" s="60">
        <v>33</v>
      </c>
      <c r="F22" s="49"/>
      <c r="G22" s="50"/>
      <c r="H22" s="155">
        <v>36</v>
      </c>
      <c r="I22" s="80">
        <v>28</v>
      </c>
      <c r="J22" s="53">
        <f t="shared" si="6"/>
        <v>-16.279069767441854</v>
      </c>
      <c r="K22" s="54">
        <f t="shared" si="7"/>
        <v>9.09090909090908</v>
      </c>
      <c r="L22" s="53">
        <f t="shared" si="8"/>
      </c>
      <c r="M22" s="55">
        <f t="shared" si="9"/>
      </c>
      <c r="N22" s="56">
        <f>(G22/C22)*1000</f>
        <v>0</v>
      </c>
      <c r="O22" s="57">
        <f t="shared" si="10"/>
        <v>837.2093023255815</v>
      </c>
      <c r="P22" s="58">
        <f t="shared" si="11"/>
        <v>848.4848484848485</v>
      </c>
    </row>
    <row r="23" spans="1:16" ht="12.75">
      <c r="A23" s="59" t="s">
        <v>29</v>
      </c>
      <c r="B23" s="45">
        <v>2</v>
      </c>
      <c r="C23" s="46">
        <v>155</v>
      </c>
      <c r="D23" s="152">
        <v>155</v>
      </c>
      <c r="E23" s="60">
        <v>91</v>
      </c>
      <c r="F23" s="49"/>
      <c r="G23" s="50"/>
      <c r="H23" s="155">
        <v>186</v>
      </c>
      <c r="I23" s="80">
        <v>77</v>
      </c>
      <c r="J23" s="53">
        <f t="shared" si="6"/>
        <v>0</v>
      </c>
      <c r="K23" s="54">
        <f t="shared" si="7"/>
        <v>70.32967032967034</v>
      </c>
      <c r="L23" s="53">
        <f t="shared" si="8"/>
      </c>
      <c r="M23" s="55">
        <f t="shared" si="9"/>
      </c>
      <c r="N23" s="56">
        <f>(G23/C23)*1000</f>
        <v>0</v>
      </c>
      <c r="O23" s="57">
        <f t="shared" si="10"/>
        <v>1200</v>
      </c>
      <c r="P23" s="58">
        <f t="shared" si="11"/>
        <v>846.1538461538462</v>
      </c>
    </row>
    <row r="24" spans="1:16" ht="12.75">
      <c r="A24" s="59" t="s">
        <v>30</v>
      </c>
      <c r="B24" s="45">
        <v>2</v>
      </c>
      <c r="C24" s="46">
        <v>179</v>
      </c>
      <c r="D24" s="152">
        <v>179</v>
      </c>
      <c r="E24" s="60">
        <v>136</v>
      </c>
      <c r="F24" s="49"/>
      <c r="G24" s="50"/>
      <c r="H24" s="155">
        <v>237</v>
      </c>
      <c r="I24" s="80">
        <v>140</v>
      </c>
      <c r="J24" s="53">
        <f t="shared" si="6"/>
        <v>0</v>
      </c>
      <c r="K24" s="54">
        <f t="shared" si="7"/>
        <v>31.617647058823536</v>
      </c>
      <c r="L24" s="53">
        <f t="shared" si="8"/>
      </c>
      <c r="M24" s="55">
        <f t="shared" si="9"/>
      </c>
      <c r="N24" s="56">
        <f>(G24/C24)*1000</f>
        <v>0</v>
      </c>
      <c r="O24" s="57">
        <f t="shared" si="10"/>
        <v>1324.022346368715</v>
      </c>
      <c r="P24" s="58">
        <f t="shared" si="11"/>
        <v>1029.4117647058822</v>
      </c>
    </row>
    <row r="25" spans="1:16" ht="12.75">
      <c r="A25" s="59" t="s">
        <v>31</v>
      </c>
      <c r="B25" s="45"/>
      <c r="C25" s="46">
        <v>0.01</v>
      </c>
      <c r="D25" s="152">
        <v>0.01</v>
      </c>
      <c r="E25" s="60">
        <v>0</v>
      </c>
      <c r="F25" s="49"/>
      <c r="G25" s="50"/>
      <c r="H25" s="155">
        <v>0.01</v>
      </c>
      <c r="I25" s="80">
        <v>0</v>
      </c>
      <c r="J25" s="53">
        <f t="shared" si="6"/>
      </c>
      <c r="K25" s="54">
        <f t="shared" si="7"/>
      </c>
      <c r="L25" s="53">
        <f t="shared" si="8"/>
      </c>
      <c r="M25" s="55">
        <f t="shared" si="9"/>
      </c>
      <c r="N25" s="56">
        <f>(G25/C25)*1000</f>
        <v>0</v>
      </c>
      <c r="O25" s="57"/>
      <c r="P25" s="58"/>
    </row>
    <row r="26" spans="1:16" s="43" customFormat="1" ht="15.75">
      <c r="A26" s="29" t="s">
        <v>32</v>
      </c>
      <c r="B26" s="67"/>
      <c r="C26" s="68"/>
      <c r="D26" s="154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7">
        <f>IF(OR(C28=0,C29=0,C30=0,C31=0),"",SUM(C28:C31))</f>
      </c>
      <c r="D27" s="152">
        <f>IF(OR(D28=0,D29=0,D30=0,D31=0),"",SUM(D28:D31))</f>
        <v>430</v>
      </c>
      <c r="E27" s="48">
        <v>558</v>
      </c>
      <c r="F27" s="49"/>
      <c r="G27" s="50">
        <f>IF(OR(G28=0,G29=0,G30=0,G31=0),"",SUM(G28:G31))</f>
      </c>
      <c r="H27" s="155">
        <f>IF(OR(H28=0,H29=0,H30=0,H31=0),"",SUM(H28:H31))</f>
        <v>10446</v>
      </c>
      <c r="I27" s="81">
        <v>15212</v>
      </c>
      <c r="J27" s="53"/>
      <c r="K27" s="54"/>
      <c r="L27" s="53"/>
      <c r="M27" s="53">
        <f>IF(OR(I27=0,H27=0,I27&lt;1),"",H27/I27*100-100)</f>
        <v>-31.330528530107813</v>
      </c>
      <c r="N27" s="56"/>
      <c r="O27" s="57">
        <f aca="true" t="shared" si="12" ref="N27:P31">(H27/D27)*1000</f>
        <v>24293.023255813954</v>
      </c>
      <c r="P27" s="58">
        <f t="shared" si="12"/>
        <v>27261.648745519713</v>
      </c>
    </row>
    <row r="28" spans="1:16" ht="12.75">
      <c r="A28" s="59" t="s">
        <v>34</v>
      </c>
      <c r="B28" s="45">
        <v>2</v>
      </c>
      <c r="C28" s="46">
        <v>49</v>
      </c>
      <c r="D28" s="152">
        <v>41</v>
      </c>
      <c r="E28" s="60">
        <v>50</v>
      </c>
      <c r="F28" s="49">
        <v>2</v>
      </c>
      <c r="G28" s="50">
        <v>1025</v>
      </c>
      <c r="H28" s="155">
        <v>825</v>
      </c>
      <c r="I28" s="80">
        <v>1097</v>
      </c>
      <c r="J28" s="53">
        <f>IF(OR(D28=0,C28=0,D28&lt;1),"",C28/D28*100-100)</f>
        <v>19.51219512195121</v>
      </c>
      <c r="K28" s="54">
        <f>IF(OR(E28=0,C28=0,E28&lt;1),"",C28/E28*100-100)</f>
        <v>-2</v>
      </c>
      <c r="L28" s="53">
        <f>IF(OR(H28=0,G28=0,H28&lt;1),"",G28/H28*100-100)</f>
        <v>24.24242424242425</v>
      </c>
      <c r="M28" s="55">
        <f>IF(OR(I28=0,G28=0,I28&lt;1),"",G28/I28*100-100)</f>
        <v>-6.563354603463992</v>
      </c>
      <c r="N28" s="56">
        <f t="shared" si="12"/>
        <v>20918.367346938776</v>
      </c>
      <c r="O28" s="57">
        <f t="shared" si="12"/>
        <v>20121.951219512193</v>
      </c>
      <c r="P28" s="58">
        <f t="shared" si="12"/>
        <v>21940</v>
      </c>
    </row>
    <row r="29" spans="1:16" ht="12.75">
      <c r="A29" s="59" t="s">
        <v>35</v>
      </c>
      <c r="B29" s="45">
        <v>2</v>
      </c>
      <c r="C29" s="46">
        <v>185</v>
      </c>
      <c r="D29" s="152">
        <v>185</v>
      </c>
      <c r="E29" s="60">
        <v>255</v>
      </c>
      <c r="F29" s="49"/>
      <c r="G29" s="50"/>
      <c r="H29" s="155">
        <v>4826</v>
      </c>
      <c r="I29" s="80">
        <v>8102</v>
      </c>
      <c r="J29" s="53">
        <f>IF(OR(D29=0,C29=0,D29&lt;1),"",C29/D29*100-100)</f>
        <v>0</v>
      </c>
      <c r="K29" s="54">
        <f>IF(OR(E29=0,C29=0,E29&lt;1),"",C29/E29*100-100)</f>
        <v>-27.450980392156865</v>
      </c>
      <c r="L29" s="53">
        <f>IF(OR(H29=0,G29=0,H29&lt;1),"",G29/H29*100-100)</f>
      </c>
      <c r="M29" s="55">
        <f>IF(OR(I29=0,G29=0,I29&lt;1),"",G29/I29*100-100)</f>
      </c>
      <c r="N29" s="56">
        <f t="shared" si="12"/>
        <v>0</v>
      </c>
      <c r="O29" s="57">
        <f t="shared" si="12"/>
        <v>26086.486486486487</v>
      </c>
      <c r="P29" s="58">
        <f t="shared" si="12"/>
        <v>31772.549019607843</v>
      </c>
    </row>
    <row r="30" spans="1:16" ht="12.75">
      <c r="A30" s="59" t="s">
        <v>36</v>
      </c>
      <c r="B30" s="45">
        <v>2</v>
      </c>
      <c r="C30" s="46">
        <v>148</v>
      </c>
      <c r="D30" s="152">
        <v>148</v>
      </c>
      <c r="E30" s="60">
        <v>166</v>
      </c>
      <c r="F30" s="49"/>
      <c r="G30" s="50"/>
      <c r="H30" s="155">
        <v>3593</v>
      </c>
      <c r="I30" s="80">
        <v>3928</v>
      </c>
      <c r="J30" s="53">
        <f>IF(OR(D30=0,C30=0,D30&lt;1),"",C30/D30*100-100)</f>
        <v>0</v>
      </c>
      <c r="K30" s="54">
        <f>IF(OR(E30=0,C30=0,E30&lt;1),"",C30/E30*100-100)</f>
        <v>-10.843373493975903</v>
      </c>
      <c r="L30" s="53">
        <f>IF(OR(H30=0,G30=0,H30&lt;1),"",G30/H30*100-100)</f>
      </c>
      <c r="M30" s="55">
        <f>IF(OR(I30=0,G30=0,I30&lt;1),"",G30/I30*100-100)</f>
      </c>
      <c r="N30" s="56">
        <f t="shared" si="12"/>
        <v>0</v>
      </c>
      <c r="O30" s="57">
        <f t="shared" si="12"/>
        <v>24277.027027027027</v>
      </c>
      <c r="P30" s="58">
        <f t="shared" si="12"/>
        <v>23662.650602409638</v>
      </c>
    </row>
    <row r="31" spans="1:16" ht="12.75">
      <c r="A31" s="59" t="s">
        <v>37</v>
      </c>
      <c r="B31" s="45"/>
      <c r="C31" s="46"/>
      <c r="D31" s="152">
        <v>56</v>
      </c>
      <c r="E31" s="60">
        <v>88</v>
      </c>
      <c r="F31" s="49"/>
      <c r="G31" s="50"/>
      <c r="H31" s="155">
        <v>1202</v>
      </c>
      <c r="I31" s="80">
        <v>2086</v>
      </c>
      <c r="J31" s="53">
        <f>IF(OR(D31=0,C31=0,D31&lt;1),"",C31/D31*100-100)</f>
      </c>
      <c r="K31" s="54">
        <f>IF(OR(E31=0,C31=0,E31&lt;1),"",C31/E31*100-100)</f>
      </c>
      <c r="L31" s="53">
        <f>IF(OR(H31=0,G31=0,H31&lt;1),"",G31/H31*100-100)</f>
      </c>
      <c r="M31" s="55">
        <f>IF(OR(I31=0,G31=0,I31&lt;1),"",G31/I31*100-100)</f>
      </c>
      <c r="N31" s="56"/>
      <c r="O31" s="57">
        <f t="shared" si="12"/>
        <v>21464.285714285714</v>
      </c>
      <c r="P31" s="58">
        <f t="shared" si="12"/>
        <v>23704.545454545452</v>
      </c>
    </row>
    <row r="32" spans="1:16" s="43" customFormat="1" ht="15.75">
      <c r="A32" s="29" t="s">
        <v>38</v>
      </c>
      <c r="B32" s="67"/>
      <c r="C32" s="68"/>
      <c r="D32" s="154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39</v>
      </c>
      <c r="B33" s="45"/>
      <c r="C33" s="46">
        <v>0.01</v>
      </c>
      <c r="D33" s="152">
        <v>0.01</v>
      </c>
      <c r="E33" s="60">
        <v>0</v>
      </c>
      <c r="F33" s="49"/>
      <c r="G33" s="50"/>
      <c r="H33" s="155">
        <v>0.01</v>
      </c>
      <c r="I33" s="80">
        <v>0</v>
      </c>
      <c r="J33" s="53">
        <f>IF(OR(D33=0,C33=0,D33&lt;1),"",C33/D33*100-100)</f>
      </c>
      <c r="K33" s="54">
        <f aca="true" t="shared" si="13" ref="K33:K39">IF(OR(E33=0,C33=0,E33&lt;1),"",C33/E33*100-100)</f>
      </c>
      <c r="L33" s="53">
        <f aca="true" t="shared" si="14" ref="L33:L39">IF(OR(H33=0,G33=0,H33&lt;1),"",G33/H33*100-100)</f>
      </c>
      <c r="M33" s="55">
        <f aca="true" t="shared" si="15" ref="M33:M39">IF(OR(I33=0,G33=0,I33&lt;1),"",G33/I33*100-100)</f>
      </c>
      <c r="N33" s="56"/>
      <c r="O33" s="57"/>
      <c r="P33" s="58"/>
    </row>
    <row r="34" spans="1:16" ht="12.75">
      <c r="A34" s="59" t="s">
        <v>40</v>
      </c>
      <c r="B34" s="45"/>
      <c r="C34" s="46"/>
      <c r="D34" s="152">
        <v>0.01</v>
      </c>
      <c r="E34" s="60">
        <v>0</v>
      </c>
      <c r="F34" s="49"/>
      <c r="G34" s="50"/>
      <c r="H34" s="155">
        <v>0.01</v>
      </c>
      <c r="I34" s="80">
        <v>0</v>
      </c>
      <c r="J34" s="53">
        <f>IF(OR(D34=0,C34=0,D34&lt;1),"",C34/D34*100-100)</f>
      </c>
      <c r="K34" s="54">
        <f t="shared" si="13"/>
      </c>
      <c r="L34" s="53">
        <f t="shared" si="14"/>
      </c>
      <c r="M34" s="55">
        <f t="shared" si="15"/>
      </c>
      <c r="N34" s="56"/>
      <c r="O34" s="57"/>
      <c r="P34" s="58"/>
    </row>
    <row r="35" spans="1:16" ht="12.75">
      <c r="A35" s="59" t="s">
        <v>41</v>
      </c>
      <c r="B35" s="45">
        <v>2</v>
      </c>
      <c r="C35" s="46">
        <v>1</v>
      </c>
      <c r="D35" s="152">
        <v>1</v>
      </c>
      <c r="E35" s="60">
        <v>8</v>
      </c>
      <c r="F35" s="49"/>
      <c r="G35" s="50"/>
      <c r="H35" s="155">
        <v>1</v>
      </c>
      <c r="I35" s="80">
        <v>6</v>
      </c>
      <c r="J35" s="53">
        <f>IF(OR(D35=0,C35=0,D35&lt;1),"",C35/D35*100-100)</f>
        <v>0</v>
      </c>
      <c r="K35" s="54">
        <f t="shared" si="13"/>
        <v>-87.5</v>
      </c>
      <c r="L35" s="53">
        <f t="shared" si="14"/>
      </c>
      <c r="M35" s="55">
        <f t="shared" si="15"/>
      </c>
      <c r="N35" s="56">
        <f>(G35/C35)*1000</f>
        <v>0</v>
      </c>
      <c r="O35" s="57">
        <f>(H35/D35)*1000</f>
        <v>1000</v>
      </c>
      <c r="P35" s="58">
        <f>(I35/E35)*1000</f>
        <v>750</v>
      </c>
    </row>
    <row r="36" spans="1:16" ht="12.75">
      <c r="A36" s="59" t="s">
        <v>42</v>
      </c>
      <c r="B36" s="45"/>
      <c r="C36" s="46"/>
      <c r="D36" s="152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>IF(OR(D36=0,C36=0,D36&lt;1),"",C36/D36*100-100)</f>
      </c>
      <c r="K36" s="54">
        <f t="shared" si="13"/>
      </c>
      <c r="L36" s="53">
        <f t="shared" si="14"/>
      </c>
      <c r="M36" s="55">
        <f t="shared" si="15"/>
      </c>
      <c r="N36" s="56"/>
      <c r="O36" s="57"/>
      <c r="P36" s="58"/>
    </row>
    <row r="37" spans="1:16" ht="12.75">
      <c r="A37" s="59" t="s">
        <v>43</v>
      </c>
      <c r="B37" s="45"/>
      <c r="C37" s="46"/>
      <c r="D37" s="152">
        <v>55</v>
      </c>
      <c r="E37" s="60">
        <v>71</v>
      </c>
      <c r="F37" s="49"/>
      <c r="G37" s="50"/>
      <c r="H37" s="155">
        <v>28</v>
      </c>
      <c r="I37" s="80">
        <v>40</v>
      </c>
      <c r="J37" s="53">
        <f>IF(OR(D37=0,C37=0,D37&lt;1),"",C37/D37*100-100)</f>
      </c>
      <c r="K37" s="54">
        <f t="shared" si="13"/>
      </c>
      <c r="L37" s="53">
        <f t="shared" si="14"/>
      </c>
      <c r="M37" s="55">
        <f t="shared" si="15"/>
      </c>
      <c r="N37" s="56"/>
      <c r="O37" s="57"/>
      <c r="P37" s="58"/>
    </row>
    <row r="38" spans="1:16" ht="12.75">
      <c r="A38" s="59" t="s">
        <v>44</v>
      </c>
      <c r="B38" s="45"/>
      <c r="C38" s="46">
        <v>0.01</v>
      </c>
      <c r="D38" s="152">
        <v>0.01</v>
      </c>
      <c r="E38" s="60">
        <v>9</v>
      </c>
      <c r="F38" s="49"/>
      <c r="G38" s="50"/>
      <c r="H38" s="155">
        <v>0.01</v>
      </c>
      <c r="I38" s="80">
        <v>9</v>
      </c>
      <c r="J38" s="53"/>
      <c r="K38" s="54">
        <f t="shared" si="13"/>
        <v>-99.88888888888889</v>
      </c>
      <c r="L38" s="53">
        <f t="shared" si="14"/>
      </c>
      <c r="M38" s="55">
        <f t="shared" si="15"/>
      </c>
      <c r="N38" s="56"/>
      <c r="O38" s="57"/>
      <c r="P38" s="58">
        <f>(I38/E38)*1000</f>
        <v>1000</v>
      </c>
    </row>
    <row r="39" spans="1:16" ht="12.75">
      <c r="A39" s="59" t="s">
        <v>45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>IF(OR(D39=0,C39=0,D39&lt;1),"",C39/D39*100-100)</f>
      </c>
      <c r="K39" s="54">
        <f t="shared" si="13"/>
      </c>
      <c r="L39" s="53">
        <f t="shared" si="14"/>
      </c>
      <c r="M39" s="55">
        <f t="shared" si="15"/>
      </c>
      <c r="N39" s="56"/>
      <c r="O39" s="57"/>
      <c r="P39" s="58"/>
    </row>
    <row r="40" spans="1:16" s="43" customFormat="1" ht="15.75">
      <c r="A40" s="29" t="s">
        <v>46</v>
      </c>
      <c r="B40" s="67"/>
      <c r="C40" s="68"/>
      <c r="D40" s="154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47</v>
      </c>
      <c r="B41" s="45"/>
      <c r="C41" s="46"/>
      <c r="D41" s="152">
        <v>0.01</v>
      </c>
      <c r="E41" s="60">
        <v>6</v>
      </c>
      <c r="F41" s="49"/>
      <c r="G41" s="50"/>
      <c r="H41" s="155">
        <v>0.01</v>
      </c>
      <c r="I41" s="80">
        <v>102</v>
      </c>
      <c r="J41" s="53">
        <f>IF(OR(D41=0,C41=0,D41&lt;1),"",C41/D41*100-100)</f>
      </c>
      <c r="K41" s="54">
        <f>IF(OR(E41=0,C41=0,E41&lt;1),"",C41/E41*100-100)</f>
      </c>
      <c r="L41" s="53">
        <f>IF(OR(H41=0,G41=0,H41&lt;1),"",G41/H41*100-100)</f>
      </c>
      <c r="M41" s="55">
        <f>IF(OR(I41=0,G41=0,I41&lt;1),"",G41/I41*100-100)</f>
      </c>
      <c r="N41" s="56"/>
      <c r="O41" s="57">
        <f aca="true" t="shared" si="16" ref="N41:P43">(H41/D41)*1000</f>
        <v>1000</v>
      </c>
      <c r="P41" s="58">
        <f t="shared" si="16"/>
        <v>17000</v>
      </c>
    </row>
    <row r="42" spans="1:16" ht="12.75">
      <c r="A42" s="59" t="s">
        <v>48</v>
      </c>
      <c r="B42" s="45"/>
      <c r="C42" s="46"/>
      <c r="D42" s="152">
        <v>46</v>
      </c>
      <c r="E42" s="60">
        <v>106</v>
      </c>
      <c r="F42" s="49"/>
      <c r="G42" s="50"/>
      <c r="H42" s="155">
        <v>2353</v>
      </c>
      <c r="I42" s="80">
        <v>5763</v>
      </c>
      <c r="J42" s="53">
        <f>IF(OR(D42=0,C42=0,D42&lt;1),"",C42/D42*100-100)</f>
      </c>
      <c r="K42" s="54">
        <f>IF(OR(E42=0,C42=0,E42&lt;1),"",C42/E42*100-100)</f>
      </c>
      <c r="L42" s="53">
        <f>IF(OR(H42=0,G42=0,H42&lt;1),"",G42/H42*100-100)</f>
      </c>
      <c r="M42" s="55">
        <f>IF(OR(I42=0,G42=0,I42&lt;1),"",G42/I42*100-100)</f>
      </c>
      <c r="N42" s="56"/>
      <c r="O42" s="57">
        <f t="shared" si="16"/>
        <v>51152.17391304348</v>
      </c>
      <c r="P42" s="58">
        <f t="shared" si="16"/>
        <v>54367.92452830188</v>
      </c>
    </row>
    <row r="43" spans="1:16" ht="12.75">
      <c r="A43" s="59" t="s">
        <v>49</v>
      </c>
      <c r="B43" s="45"/>
      <c r="C43" s="46">
        <v>0.01</v>
      </c>
      <c r="D43" s="152">
        <v>0.01</v>
      </c>
      <c r="E43" s="60">
        <v>19</v>
      </c>
      <c r="F43" s="49"/>
      <c r="G43" s="50"/>
      <c r="H43" s="155">
        <v>0.01</v>
      </c>
      <c r="I43" s="80">
        <v>55</v>
      </c>
      <c r="J43" s="53">
        <f>IF(OR(D43=0,C43=0,D43&lt;1),"",C43/D43*100-100)</f>
      </c>
      <c r="K43" s="54">
        <f>IF(OR(E43=0,C43=0,E43&lt;1),"",C43/E43*100-100)</f>
        <v>-99.94736842105263</v>
      </c>
      <c r="L43" s="53">
        <f>IF(OR(H43=0,G43=0,H43&lt;1),"",G43/H43*100-100)</f>
      </c>
      <c r="M43" s="55">
        <f>IF(OR(I43=0,G43=0,I43&lt;1),"",G43/I43*100-100)</f>
      </c>
      <c r="N43" s="56">
        <f t="shared" si="16"/>
        <v>0</v>
      </c>
      <c r="O43" s="57">
        <f t="shared" si="16"/>
        <v>1000</v>
      </c>
      <c r="P43" s="58">
        <f t="shared" si="16"/>
        <v>2894.7368421052633</v>
      </c>
    </row>
    <row r="44" spans="1:16" s="82" customFormat="1" ht="15.75">
      <c r="A44" s="29" t="s">
        <v>50</v>
      </c>
      <c r="B44" s="67"/>
      <c r="C44" s="68"/>
      <c r="D44" s="154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51</v>
      </c>
      <c r="B45" s="45"/>
      <c r="C45" s="46"/>
      <c r="D45" s="152">
        <v>621</v>
      </c>
      <c r="E45" s="60">
        <v>269</v>
      </c>
      <c r="F45" s="49"/>
      <c r="G45" s="50"/>
      <c r="H45" s="155">
        <v>17093</v>
      </c>
      <c r="I45" s="80">
        <v>7224</v>
      </c>
      <c r="J45" s="53">
        <f aca="true" t="shared" si="17" ref="J45:J88">IF(OR(D45=0,C45=0,D45&lt;1),"",C45/D45*100-100)</f>
      </c>
      <c r="K45" s="54">
        <f aca="true" t="shared" si="18" ref="K45:K88">IF(OR(E45=0,C45=0,E45&lt;1),"",C45/E45*100-100)</f>
      </c>
      <c r="L45" s="53">
        <f aca="true" t="shared" si="19" ref="L45:L88">IF(OR(H45=0,G45=0,H45&lt;1),"",G45/H45*100-100)</f>
      </c>
      <c r="M45" s="55">
        <f aca="true" t="shared" si="20" ref="M45:M88">IF(OR(I45=0,G45=0,I45&lt;1),"",G45/I45*100-100)</f>
      </c>
      <c r="N45" s="56"/>
      <c r="O45" s="57">
        <f aca="true" t="shared" si="21" ref="O45:O51">(H45/D45)*1000</f>
        <v>27524.959742351046</v>
      </c>
      <c r="P45" s="58">
        <f aca="true" t="shared" si="22" ref="P45:P51">(I45/E45)*1000</f>
        <v>26855.018587360595</v>
      </c>
    </row>
    <row r="46" spans="1:16" ht="12.75">
      <c r="A46" s="59" t="s">
        <v>52</v>
      </c>
      <c r="B46" s="45"/>
      <c r="C46" s="46"/>
      <c r="D46" s="152">
        <v>668</v>
      </c>
      <c r="E46" s="60">
        <v>568</v>
      </c>
      <c r="F46" s="49"/>
      <c r="G46" s="50"/>
      <c r="H46" s="155">
        <v>13883</v>
      </c>
      <c r="I46" s="80">
        <v>13297</v>
      </c>
      <c r="J46" s="53">
        <f t="shared" si="17"/>
      </c>
      <c r="K46" s="54">
        <f t="shared" si="18"/>
      </c>
      <c r="L46" s="53">
        <f t="shared" si="19"/>
      </c>
      <c r="M46" s="55">
        <f t="shared" si="20"/>
      </c>
      <c r="N46" s="56"/>
      <c r="O46" s="57">
        <f t="shared" si="21"/>
        <v>20782.93413173653</v>
      </c>
      <c r="P46" s="58">
        <f t="shared" si="22"/>
        <v>23410.21126760563</v>
      </c>
    </row>
    <row r="47" spans="1:16" ht="12.75">
      <c r="A47" s="59" t="s">
        <v>53</v>
      </c>
      <c r="B47" s="45"/>
      <c r="C47" s="46"/>
      <c r="D47" s="152">
        <v>60</v>
      </c>
      <c r="E47" s="60">
        <v>59</v>
      </c>
      <c r="F47" s="49"/>
      <c r="G47" s="50"/>
      <c r="H47" s="155">
        <v>432</v>
      </c>
      <c r="I47" s="80">
        <v>379</v>
      </c>
      <c r="J47" s="53">
        <f t="shared" si="17"/>
      </c>
      <c r="K47" s="54">
        <f t="shared" si="18"/>
      </c>
      <c r="L47" s="53">
        <f t="shared" si="19"/>
      </c>
      <c r="M47" s="55">
        <f t="shared" si="20"/>
      </c>
      <c r="N47" s="56"/>
      <c r="O47" s="57">
        <f t="shared" si="21"/>
        <v>7200</v>
      </c>
      <c r="P47" s="58">
        <f t="shared" si="22"/>
        <v>6423.728813559322</v>
      </c>
    </row>
    <row r="48" spans="1:16" ht="12.75">
      <c r="A48" s="59" t="s">
        <v>54</v>
      </c>
      <c r="B48" s="45"/>
      <c r="C48" s="46"/>
      <c r="D48" s="152">
        <v>70</v>
      </c>
      <c r="E48" s="60">
        <v>64</v>
      </c>
      <c r="F48" s="49"/>
      <c r="G48" s="50"/>
      <c r="H48" s="155">
        <v>1490</v>
      </c>
      <c r="I48" s="80">
        <v>1369</v>
      </c>
      <c r="J48" s="53">
        <f t="shared" si="17"/>
      </c>
      <c r="K48" s="54">
        <f t="shared" si="18"/>
      </c>
      <c r="L48" s="53">
        <f t="shared" si="19"/>
      </c>
      <c r="M48" s="55">
        <f t="shared" si="20"/>
      </c>
      <c r="N48" s="56"/>
      <c r="O48" s="57">
        <f t="shared" si="21"/>
        <v>21285.714285714286</v>
      </c>
      <c r="P48" s="58">
        <f t="shared" si="22"/>
        <v>21390.625</v>
      </c>
    </row>
    <row r="49" spans="1:16" ht="12.75">
      <c r="A49" s="62" t="s">
        <v>55</v>
      </c>
      <c r="B49" s="45">
        <v>2</v>
      </c>
      <c r="C49" s="46">
        <v>7578</v>
      </c>
      <c r="D49" s="152">
        <v>7578</v>
      </c>
      <c r="E49" s="60">
        <v>7050</v>
      </c>
      <c r="F49" s="49"/>
      <c r="G49" s="50"/>
      <c r="H49" s="155">
        <v>340043</v>
      </c>
      <c r="I49" s="80">
        <v>173385</v>
      </c>
      <c r="J49" s="53">
        <f t="shared" si="17"/>
        <v>0</v>
      </c>
      <c r="K49" s="54">
        <f t="shared" si="18"/>
        <v>7.489361702127667</v>
      </c>
      <c r="L49" s="53">
        <f t="shared" si="19"/>
      </c>
      <c r="M49" s="55">
        <f t="shared" si="20"/>
      </c>
      <c r="N49" s="56">
        <f>(G49/C49)*1000</f>
        <v>0</v>
      </c>
      <c r="O49" s="57">
        <f t="shared" si="21"/>
        <v>44872.393771443654</v>
      </c>
      <c r="P49" s="58">
        <f t="shared" si="22"/>
        <v>24593.617021276597</v>
      </c>
    </row>
    <row r="50" spans="1:16" ht="12.75">
      <c r="A50" s="62" t="s">
        <v>56</v>
      </c>
      <c r="B50" s="45"/>
      <c r="C50" s="46"/>
      <c r="D50" s="152">
        <v>566</v>
      </c>
      <c r="E50" s="60">
        <v>279</v>
      </c>
      <c r="F50" s="49"/>
      <c r="G50" s="50"/>
      <c r="H50" s="155">
        <v>21183</v>
      </c>
      <c r="I50" s="80">
        <v>10168</v>
      </c>
      <c r="J50" s="53">
        <f t="shared" si="17"/>
      </c>
      <c r="K50" s="54">
        <f t="shared" si="18"/>
      </c>
      <c r="L50" s="53">
        <f t="shared" si="19"/>
      </c>
      <c r="M50" s="55">
        <f t="shared" si="20"/>
      </c>
      <c r="N50" s="56"/>
      <c r="O50" s="57">
        <f t="shared" si="21"/>
        <v>37425.79505300353</v>
      </c>
      <c r="P50" s="58">
        <f t="shared" si="22"/>
        <v>36444.444444444445</v>
      </c>
    </row>
    <row r="51" spans="1:16" ht="12.75">
      <c r="A51" s="62" t="s">
        <v>57</v>
      </c>
      <c r="B51" s="45">
        <v>2</v>
      </c>
      <c r="C51" s="46">
        <v>577</v>
      </c>
      <c r="D51" s="152">
        <v>880</v>
      </c>
      <c r="E51" s="60">
        <v>469</v>
      </c>
      <c r="F51" s="49"/>
      <c r="G51" s="50"/>
      <c r="H51" s="155">
        <v>8064</v>
      </c>
      <c r="I51" s="80">
        <v>4923</v>
      </c>
      <c r="J51" s="53">
        <f t="shared" si="17"/>
        <v>-34.43181818181819</v>
      </c>
      <c r="K51" s="54">
        <f t="shared" si="18"/>
        <v>23.027718550106613</v>
      </c>
      <c r="L51" s="53">
        <f t="shared" si="19"/>
      </c>
      <c r="M51" s="55">
        <f t="shared" si="20"/>
      </c>
      <c r="N51" s="56">
        <f>(G51/C51)*1000</f>
        <v>0</v>
      </c>
      <c r="O51" s="57">
        <f t="shared" si="21"/>
        <v>9163.636363636364</v>
      </c>
      <c r="P51" s="58">
        <f t="shared" si="22"/>
        <v>10496.80170575693</v>
      </c>
    </row>
    <row r="52" spans="1:16" ht="12.75">
      <c r="A52" s="62" t="s">
        <v>58</v>
      </c>
      <c r="B52" s="45"/>
      <c r="C52" s="46"/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7"/>
      </c>
      <c r="K52" s="54">
        <f t="shared" si="18"/>
      </c>
      <c r="L52" s="53">
        <f t="shared" si="19"/>
      </c>
      <c r="M52" s="55">
        <f t="shared" si="20"/>
      </c>
      <c r="N52" s="56"/>
      <c r="O52" s="57"/>
      <c r="P52" s="58"/>
    </row>
    <row r="53" spans="1:16" ht="12.75">
      <c r="A53" s="59" t="s">
        <v>59</v>
      </c>
      <c r="B53" s="45"/>
      <c r="C53" s="46"/>
      <c r="D53" s="152">
        <v>12579</v>
      </c>
      <c r="E53" s="60">
        <v>9999</v>
      </c>
      <c r="F53" s="49"/>
      <c r="G53" s="50"/>
      <c r="H53" s="155">
        <v>715491</v>
      </c>
      <c r="I53" s="80">
        <v>567272</v>
      </c>
      <c r="J53" s="53">
        <f t="shared" si="17"/>
      </c>
      <c r="K53" s="54">
        <f t="shared" si="18"/>
      </c>
      <c r="L53" s="53">
        <f t="shared" si="19"/>
      </c>
      <c r="M53" s="55">
        <f t="shared" si="20"/>
      </c>
      <c r="N53" s="56"/>
      <c r="O53" s="57">
        <f aca="true" t="shared" si="23" ref="O53:O60">(H53/D53)*1000</f>
        <v>56879.79966611018</v>
      </c>
      <c r="P53" s="58">
        <f aca="true" t="shared" si="24" ref="P53:P60">(I53/E53)*1000</f>
        <v>56732.87328732873</v>
      </c>
    </row>
    <row r="54" spans="1:16" ht="12.75" customHeight="1">
      <c r="A54" s="59" t="s">
        <v>60</v>
      </c>
      <c r="B54" s="45"/>
      <c r="C54" s="46"/>
      <c r="D54" s="152">
        <v>3205</v>
      </c>
      <c r="E54" s="60">
        <v>2488</v>
      </c>
      <c r="F54" s="49"/>
      <c r="G54" s="50"/>
      <c r="H54" s="155">
        <v>138325</v>
      </c>
      <c r="I54" s="80">
        <v>107201</v>
      </c>
      <c r="J54" s="53">
        <f t="shared" si="17"/>
      </c>
      <c r="K54" s="54">
        <f t="shared" si="18"/>
      </c>
      <c r="L54" s="53">
        <f t="shared" si="19"/>
      </c>
      <c r="M54" s="55">
        <f t="shared" si="20"/>
      </c>
      <c r="N54" s="56"/>
      <c r="O54" s="57">
        <f t="shared" si="23"/>
        <v>43159.1263650546</v>
      </c>
      <c r="P54" s="58">
        <f t="shared" si="24"/>
        <v>43087.21864951769</v>
      </c>
    </row>
    <row r="55" spans="1:16" ht="12.75" customHeight="1">
      <c r="A55" s="59" t="s">
        <v>61</v>
      </c>
      <c r="B55" s="45"/>
      <c r="C55" s="46"/>
      <c r="D55" s="152">
        <v>40</v>
      </c>
      <c r="E55" s="60">
        <v>34</v>
      </c>
      <c r="F55" s="49"/>
      <c r="G55" s="50"/>
      <c r="H55" s="155">
        <v>600</v>
      </c>
      <c r="I55" s="80">
        <v>453</v>
      </c>
      <c r="J55" s="53">
        <f t="shared" si="17"/>
      </c>
      <c r="K55" s="54">
        <f t="shared" si="18"/>
      </c>
      <c r="L55" s="53">
        <f t="shared" si="19"/>
      </c>
      <c r="M55" s="55">
        <f t="shared" si="20"/>
      </c>
      <c r="N55" s="56"/>
      <c r="O55" s="57">
        <f t="shared" si="23"/>
        <v>15000</v>
      </c>
      <c r="P55" s="58">
        <f t="shared" si="24"/>
        <v>13323.529411764706</v>
      </c>
    </row>
    <row r="56" spans="1:16" ht="12.75">
      <c r="A56" s="44" t="s">
        <v>62</v>
      </c>
      <c r="B56" s="45">
        <v>2</v>
      </c>
      <c r="C56" s="46">
        <v>8050</v>
      </c>
      <c r="D56" s="152">
        <f>IF(OR(D57=0,D58=0),"",SUM(D57:D58))</f>
        <v>8163</v>
      </c>
      <c r="E56" s="48">
        <v>7743</v>
      </c>
      <c r="F56" s="49">
        <v>2</v>
      </c>
      <c r="G56" s="50">
        <f>IF(OR(G57=0,G58=0),"",SUM(G57:G58))</f>
        <v>503777</v>
      </c>
      <c r="H56" s="155">
        <f>IF(OR(H57=0,H58=0),"",SUM(H57:H58))</f>
        <v>489531</v>
      </c>
      <c r="I56" s="81">
        <v>461607</v>
      </c>
      <c r="J56" s="53">
        <f t="shared" si="17"/>
        <v>-1.3842949895871612</v>
      </c>
      <c r="K56" s="54">
        <f t="shared" si="18"/>
        <v>3.9648714968358405</v>
      </c>
      <c r="L56" s="53">
        <f t="shared" si="19"/>
        <v>2.9101323511687696</v>
      </c>
      <c r="M56" s="55">
        <f t="shared" si="20"/>
        <v>9.135476715041165</v>
      </c>
      <c r="N56" s="56">
        <f>(G56/C56)*1000</f>
        <v>62580.99378881988</v>
      </c>
      <c r="O56" s="57">
        <f t="shared" si="23"/>
        <v>59969.496508636534</v>
      </c>
      <c r="P56" s="58">
        <f t="shared" si="24"/>
        <v>59616.04029445951</v>
      </c>
    </row>
    <row r="57" spans="1:16" ht="12.75">
      <c r="A57" s="59" t="s">
        <v>63</v>
      </c>
      <c r="B57" s="45">
        <v>2</v>
      </c>
      <c r="C57" s="46">
        <v>7951</v>
      </c>
      <c r="D57" s="152">
        <v>8074</v>
      </c>
      <c r="E57" s="60">
        <v>7645</v>
      </c>
      <c r="F57" s="49">
        <v>2</v>
      </c>
      <c r="G57" s="50">
        <v>500621</v>
      </c>
      <c r="H57" s="155">
        <v>486216</v>
      </c>
      <c r="I57" s="80">
        <v>457950</v>
      </c>
      <c r="J57" s="53">
        <f t="shared" si="17"/>
        <v>-1.523408471637353</v>
      </c>
      <c r="K57" s="54">
        <f t="shared" si="18"/>
        <v>4.002616088947036</v>
      </c>
      <c r="L57" s="53">
        <f t="shared" si="19"/>
        <v>2.962675025091727</v>
      </c>
      <c r="M57" s="55">
        <f t="shared" si="20"/>
        <v>9.31782945736434</v>
      </c>
      <c r="N57" s="56">
        <f>(G57/C57)*1000</f>
        <v>62963.27505974092</v>
      </c>
      <c r="O57" s="57">
        <f t="shared" si="23"/>
        <v>60219.965320782765</v>
      </c>
      <c r="P57" s="58">
        <f t="shared" si="24"/>
        <v>59901.896664486594</v>
      </c>
    </row>
    <row r="58" spans="1:16" ht="12.75">
      <c r="A58" s="59" t="s">
        <v>64</v>
      </c>
      <c r="B58" s="45">
        <v>2</v>
      </c>
      <c r="C58" s="46">
        <v>99</v>
      </c>
      <c r="D58" s="152">
        <v>89</v>
      </c>
      <c r="E58" s="60">
        <v>99</v>
      </c>
      <c r="F58" s="49">
        <v>2</v>
      </c>
      <c r="G58" s="50">
        <v>3156</v>
      </c>
      <c r="H58" s="155">
        <v>3315</v>
      </c>
      <c r="I58" s="80">
        <v>3657</v>
      </c>
      <c r="J58" s="53">
        <f t="shared" si="17"/>
        <v>11.235955056179776</v>
      </c>
      <c r="K58" s="54">
        <f t="shared" si="18"/>
        <v>0</v>
      </c>
      <c r="L58" s="53">
        <f t="shared" si="19"/>
        <v>-4.796380090497749</v>
      </c>
      <c r="M58" s="55">
        <f t="shared" si="20"/>
        <v>-13.699753896636594</v>
      </c>
      <c r="N58" s="56">
        <f>(G58/C58)*1000</f>
        <v>31878.78787878788</v>
      </c>
      <c r="O58" s="57">
        <f t="shared" si="23"/>
        <v>37247.191011235955</v>
      </c>
      <c r="P58" s="58">
        <f t="shared" si="24"/>
        <v>36939.393939393936</v>
      </c>
    </row>
    <row r="59" spans="1:16" ht="12.75">
      <c r="A59" s="44" t="s">
        <v>65</v>
      </c>
      <c r="B59" s="45"/>
      <c r="C59" s="46"/>
      <c r="D59" s="152">
        <f>IF(OR(D60=0,D61=0),"",SUM(D60:D61))</f>
        <v>5281.01</v>
      </c>
      <c r="E59" s="48">
        <v>5113</v>
      </c>
      <c r="F59" s="49"/>
      <c r="G59" s="83">
        <f>IF(OR(G60=0,G61=0),"",SUM(G60:G61))</f>
      </c>
      <c r="H59" s="155">
        <f>IF(OR(H60=0,H61=0),"",SUM(H60:H61))</f>
        <v>549489.01</v>
      </c>
      <c r="I59" s="85">
        <v>494055</v>
      </c>
      <c r="J59" s="53">
        <f t="shared" si="17"/>
      </c>
      <c r="K59" s="54">
        <f t="shared" si="18"/>
      </c>
      <c r="L59" s="53"/>
      <c r="M59" s="55"/>
      <c r="N59" s="56"/>
      <c r="O59" s="57">
        <f t="shared" si="23"/>
        <v>104049.98475670374</v>
      </c>
      <c r="P59" s="58">
        <f t="shared" si="24"/>
        <v>96627.22472129864</v>
      </c>
    </row>
    <row r="60" spans="1:16" ht="12.75">
      <c r="A60" s="59" t="s">
        <v>66</v>
      </c>
      <c r="B60" s="45">
        <v>1</v>
      </c>
      <c r="C60" s="46">
        <v>5200</v>
      </c>
      <c r="D60" s="152">
        <v>5281</v>
      </c>
      <c r="E60" s="60">
        <v>5113</v>
      </c>
      <c r="F60" s="49">
        <v>2</v>
      </c>
      <c r="G60" s="50">
        <v>566701</v>
      </c>
      <c r="H60" s="155">
        <v>549489</v>
      </c>
      <c r="I60" s="80">
        <v>494055</v>
      </c>
      <c r="J60" s="53">
        <f t="shared" si="17"/>
        <v>-1.5338004165877663</v>
      </c>
      <c r="K60" s="54">
        <f t="shared" si="18"/>
        <v>1.7015450811656478</v>
      </c>
      <c r="L60" s="53">
        <f t="shared" si="19"/>
        <v>3.1323647971114923</v>
      </c>
      <c r="M60" s="55">
        <f t="shared" si="20"/>
        <v>14.704030927730713</v>
      </c>
      <c r="N60" s="56">
        <f>(G60/C60)*1000</f>
        <v>108980.96153846155</v>
      </c>
      <c r="O60" s="57">
        <f t="shared" si="23"/>
        <v>104050.17989017232</v>
      </c>
      <c r="P60" s="58">
        <f t="shared" si="24"/>
        <v>96627.22472129864</v>
      </c>
    </row>
    <row r="61" spans="1:16" ht="12.75">
      <c r="A61" s="59" t="s">
        <v>67</v>
      </c>
      <c r="B61" s="45"/>
      <c r="C61" s="46"/>
      <c r="D61" s="152">
        <v>0.01</v>
      </c>
      <c r="E61" s="60">
        <v>0</v>
      </c>
      <c r="F61" s="49"/>
      <c r="G61" s="50"/>
      <c r="H61" s="155">
        <v>0.01</v>
      </c>
      <c r="I61" s="80">
        <v>0</v>
      </c>
      <c r="J61" s="53">
        <f t="shared" si="17"/>
      </c>
      <c r="K61" s="54">
        <f t="shared" si="18"/>
      </c>
      <c r="L61" s="53">
        <f t="shared" si="19"/>
      </c>
      <c r="M61" s="55">
        <f t="shared" si="20"/>
      </c>
      <c r="N61" s="56"/>
      <c r="O61" s="57"/>
      <c r="P61" s="58"/>
    </row>
    <row r="62" spans="1:16" ht="12.75">
      <c r="A62" s="59" t="s">
        <v>68</v>
      </c>
      <c r="B62" s="45"/>
      <c r="C62" s="46"/>
      <c r="D62" s="152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17"/>
      </c>
      <c r="K62" s="54">
        <f t="shared" si="18"/>
      </c>
      <c r="L62" s="53">
        <f t="shared" si="19"/>
      </c>
      <c r="M62" s="55">
        <f t="shared" si="20"/>
      </c>
      <c r="N62" s="56"/>
      <c r="O62" s="57"/>
      <c r="P62" s="58"/>
    </row>
    <row r="63" spans="1:16" ht="12.75">
      <c r="A63" s="44" t="s">
        <v>69</v>
      </c>
      <c r="B63" s="45">
        <v>1</v>
      </c>
      <c r="C63" s="46">
        <f>IF(OR(C64=0,C65=0),"",SUM(C64:C65))</f>
        <v>2500.01</v>
      </c>
      <c r="D63" s="152">
        <f>IF(OR(D64=0,D65=0),"",SUM(D64:D65))</f>
        <v>2278</v>
      </c>
      <c r="E63" s="48">
        <v>2229</v>
      </c>
      <c r="F63" s="49">
        <v>2</v>
      </c>
      <c r="G63" s="50">
        <f>IF(OR(G64=0,G65=0),"",SUM(G64:G65))</f>
        <v>238300.01</v>
      </c>
      <c r="H63" s="155">
        <f>IF(OR(H64=0,H65=0),"",SUM(H64:H65))</f>
        <v>212614</v>
      </c>
      <c r="I63" s="81">
        <v>191945</v>
      </c>
      <c r="J63" s="53">
        <f t="shared" si="17"/>
        <v>9.745829675153644</v>
      </c>
      <c r="K63" s="54">
        <f t="shared" si="18"/>
        <v>12.158366980708848</v>
      </c>
      <c r="L63" s="53">
        <f t="shared" si="19"/>
        <v>12.081052988044078</v>
      </c>
      <c r="M63" s="55">
        <f t="shared" si="20"/>
        <v>24.150152387402656</v>
      </c>
      <c r="N63" s="56">
        <f>(G63/C63)*1000</f>
        <v>95319.6227215091</v>
      </c>
      <c r="O63" s="57">
        <f>(H63/D63)*1000</f>
        <v>93333.62598770851</v>
      </c>
      <c r="P63" s="58">
        <f aca="true" t="shared" si="25" ref="P63:P71">(I63/E63)*1000</f>
        <v>86112.60655002244</v>
      </c>
    </row>
    <row r="64" spans="1:16" ht="12.75">
      <c r="A64" s="59" t="s">
        <v>70</v>
      </c>
      <c r="B64" s="45">
        <v>1</v>
      </c>
      <c r="C64" s="46">
        <v>0.01</v>
      </c>
      <c r="D64" s="152">
        <v>1</v>
      </c>
      <c r="E64" s="60">
        <v>0</v>
      </c>
      <c r="F64" s="49"/>
      <c r="G64" s="50">
        <v>0.01</v>
      </c>
      <c r="H64" s="155">
        <v>40</v>
      </c>
      <c r="I64" s="80">
        <v>0</v>
      </c>
      <c r="J64" s="53">
        <f t="shared" si="17"/>
        <v>-99</v>
      </c>
      <c r="K64" s="54">
        <f t="shared" si="18"/>
      </c>
      <c r="L64" s="53">
        <f t="shared" si="19"/>
        <v>-99.975</v>
      </c>
      <c r="M64" s="55">
        <f t="shared" si="20"/>
      </c>
      <c r="N64" s="56"/>
      <c r="O64" s="57"/>
      <c r="P64" s="58"/>
    </row>
    <row r="65" spans="1:16" ht="12.75">
      <c r="A65" s="59" t="s">
        <v>71</v>
      </c>
      <c r="B65" s="45">
        <v>1</v>
      </c>
      <c r="C65" s="46">
        <v>2500</v>
      </c>
      <c r="D65" s="152">
        <v>2277</v>
      </c>
      <c r="E65" s="60">
        <v>2229</v>
      </c>
      <c r="F65" s="49">
        <v>2</v>
      </c>
      <c r="G65" s="50">
        <v>238300</v>
      </c>
      <c r="H65" s="155">
        <v>212574</v>
      </c>
      <c r="I65" s="80">
        <v>191945</v>
      </c>
      <c r="J65" s="53">
        <f t="shared" si="17"/>
        <v>9.79358805445763</v>
      </c>
      <c r="K65" s="54">
        <f t="shared" si="18"/>
        <v>12.157918349035441</v>
      </c>
      <c r="L65" s="53">
        <f t="shared" si="19"/>
        <v>12.102138549399271</v>
      </c>
      <c r="M65" s="55">
        <f t="shared" si="20"/>
        <v>24.150147177576912</v>
      </c>
      <c r="N65" s="56">
        <f aca="true" t="shared" si="26" ref="N65:N70">(G65/C65)*1000</f>
        <v>95320</v>
      </c>
      <c r="O65" s="57">
        <f aca="true" t="shared" si="27" ref="O65:O71">(H65/D65)*1000</f>
        <v>93357.04874835309</v>
      </c>
      <c r="P65" s="58">
        <f t="shared" si="25"/>
        <v>86112.60655002244</v>
      </c>
    </row>
    <row r="66" spans="1:16" ht="12.75">
      <c r="A66" s="44" t="s">
        <v>72</v>
      </c>
      <c r="B66" s="45"/>
      <c r="C66" s="86"/>
      <c r="D66" s="152">
        <f>IF(OR(D67=0,D68=0,D69=0),"",SUM(D67:D69))</f>
        <v>8430</v>
      </c>
      <c r="E66" s="88">
        <v>9702</v>
      </c>
      <c r="F66" s="49"/>
      <c r="G66" s="89">
        <f>IF(OR(G67=0,G68=0,G69=0),"",SUM(G67:G69))</f>
      </c>
      <c r="H66" s="155">
        <f>IF(OR(H67=0,H68=0,H69=0),"",SUM(H67:H69))</f>
        <v>726367</v>
      </c>
      <c r="I66" s="90">
        <v>922716</v>
      </c>
      <c r="J66" s="53">
        <f t="shared" si="17"/>
      </c>
      <c r="K66" s="54">
        <f t="shared" si="18"/>
      </c>
      <c r="L66" s="53"/>
      <c r="M66" s="55"/>
      <c r="N66" s="56"/>
      <c r="O66" s="57">
        <f t="shared" si="27"/>
        <v>86164.53143534994</v>
      </c>
      <c r="P66" s="58">
        <f t="shared" si="25"/>
        <v>95105.75139146567</v>
      </c>
    </row>
    <row r="67" spans="1:16" ht="12.75">
      <c r="A67" s="59" t="s">
        <v>73</v>
      </c>
      <c r="B67" s="91">
        <v>2</v>
      </c>
      <c r="C67" s="46">
        <v>5520</v>
      </c>
      <c r="D67" s="152">
        <v>5522</v>
      </c>
      <c r="E67" s="60">
        <v>6665</v>
      </c>
      <c r="F67" s="49">
        <v>2</v>
      </c>
      <c r="G67" s="50">
        <v>465109</v>
      </c>
      <c r="H67" s="155">
        <v>475870</v>
      </c>
      <c r="I67" s="80">
        <v>600026</v>
      </c>
      <c r="J67" s="53">
        <f t="shared" si="17"/>
        <v>-0.03621876131836643</v>
      </c>
      <c r="K67" s="54">
        <f t="shared" si="18"/>
        <v>-17.17929482370593</v>
      </c>
      <c r="L67" s="53">
        <f t="shared" si="19"/>
        <v>-2.2613318763527843</v>
      </c>
      <c r="M67" s="55">
        <f t="shared" si="20"/>
        <v>-22.485192308333296</v>
      </c>
      <c r="N67" s="56">
        <f t="shared" si="26"/>
        <v>84258.87681159421</v>
      </c>
      <c r="O67" s="57">
        <f t="shared" si="27"/>
        <v>86177.10974284679</v>
      </c>
      <c r="P67" s="58">
        <f t="shared" si="25"/>
        <v>90026.40660165041</v>
      </c>
    </row>
    <row r="68" spans="1:16" ht="12.75">
      <c r="A68" s="59" t="s">
        <v>74</v>
      </c>
      <c r="B68" s="45"/>
      <c r="C68" s="46"/>
      <c r="D68" s="152">
        <v>910</v>
      </c>
      <c r="E68" s="60">
        <v>956</v>
      </c>
      <c r="F68" s="49"/>
      <c r="G68" s="50"/>
      <c r="H68" s="155">
        <v>78318</v>
      </c>
      <c r="I68" s="80">
        <v>107340</v>
      </c>
      <c r="J68" s="53">
        <f t="shared" si="17"/>
      </c>
      <c r="K68" s="54">
        <f t="shared" si="18"/>
      </c>
      <c r="L68" s="53">
        <f t="shared" si="19"/>
      </c>
      <c r="M68" s="55">
        <f t="shared" si="20"/>
      </c>
      <c r="N68" s="56"/>
      <c r="O68" s="57">
        <f t="shared" si="27"/>
        <v>86063.73626373625</v>
      </c>
      <c r="P68" s="58">
        <f t="shared" si="25"/>
        <v>112280.33472803347</v>
      </c>
    </row>
    <row r="69" spans="1:16" ht="12.75">
      <c r="A69" s="59" t="s">
        <v>75</v>
      </c>
      <c r="B69" s="45"/>
      <c r="C69" s="46"/>
      <c r="D69" s="152">
        <v>1998</v>
      </c>
      <c r="E69" s="60">
        <v>2082</v>
      </c>
      <c r="F69" s="49"/>
      <c r="G69" s="50"/>
      <c r="H69" s="155">
        <v>172179</v>
      </c>
      <c r="I69" s="80">
        <v>215350</v>
      </c>
      <c r="J69" s="53">
        <f t="shared" si="17"/>
      </c>
      <c r="K69" s="54">
        <f t="shared" si="18"/>
      </c>
      <c r="L69" s="53">
        <f t="shared" si="19"/>
      </c>
      <c r="M69" s="55">
        <f t="shared" si="20"/>
      </c>
      <c r="N69" s="56"/>
      <c r="O69" s="57">
        <f t="shared" si="27"/>
        <v>86175.67567567568</v>
      </c>
      <c r="P69" s="58">
        <f t="shared" si="25"/>
        <v>103434.19788664745</v>
      </c>
    </row>
    <row r="70" spans="1:16" ht="12.75">
      <c r="A70" s="59" t="s">
        <v>76</v>
      </c>
      <c r="B70" s="45">
        <v>2</v>
      </c>
      <c r="C70" s="46">
        <v>4</v>
      </c>
      <c r="D70" s="152">
        <v>4</v>
      </c>
      <c r="E70" s="60">
        <v>63</v>
      </c>
      <c r="F70" s="49"/>
      <c r="G70" s="50"/>
      <c r="H70" s="155">
        <v>180</v>
      </c>
      <c r="I70" s="80">
        <v>6642</v>
      </c>
      <c r="J70" s="53">
        <f t="shared" si="17"/>
        <v>0</v>
      </c>
      <c r="K70" s="54">
        <f t="shared" si="18"/>
        <v>-93.65079365079364</v>
      </c>
      <c r="L70" s="53">
        <f t="shared" si="19"/>
      </c>
      <c r="M70" s="55">
        <f t="shared" si="20"/>
      </c>
      <c r="N70" s="56">
        <f t="shared" si="26"/>
        <v>0</v>
      </c>
      <c r="O70" s="57">
        <f t="shared" si="27"/>
        <v>45000</v>
      </c>
      <c r="P70" s="58">
        <f t="shared" si="25"/>
        <v>105428.57142857143</v>
      </c>
    </row>
    <row r="71" spans="1:16" ht="12.75">
      <c r="A71" s="59" t="s">
        <v>77</v>
      </c>
      <c r="B71" s="45"/>
      <c r="C71" s="46"/>
      <c r="D71" s="152">
        <v>12321</v>
      </c>
      <c r="E71" s="60">
        <v>10893</v>
      </c>
      <c r="F71" s="49"/>
      <c r="G71" s="50"/>
      <c r="H71" s="155">
        <v>958522</v>
      </c>
      <c r="I71" s="80">
        <v>804001</v>
      </c>
      <c r="J71" s="53">
        <f t="shared" si="17"/>
      </c>
      <c r="K71" s="54">
        <f t="shared" si="18"/>
      </c>
      <c r="L71" s="53">
        <f t="shared" si="19"/>
      </c>
      <c r="M71" s="55">
        <f t="shared" si="20"/>
      </c>
      <c r="N71" s="56"/>
      <c r="O71" s="57">
        <f t="shared" si="27"/>
        <v>77795.7957957958</v>
      </c>
      <c r="P71" s="58">
        <f t="shared" si="25"/>
        <v>73808.95988249333</v>
      </c>
    </row>
    <row r="72" spans="1:16" ht="12.75">
      <c r="A72" s="59" t="s">
        <v>78</v>
      </c>
      <c r="B72" s="45">
        <v>1</v>
      </c>
      <c r="C72" s="46">
        <v>1</v>
      </c>
      <c r="D72" s="152">
        <v>1</v>
      </c>
      <c r="E72" s="60">
        <v>1</v>
      </c>
      <c r="F72" s="49">
        <v>2</v>
      </c>
      <c r="G72" s="50">
        <v>9</v>
      </c>
      <c r="H72" s="155">
        <v>9</v>
      </c>
      <c r="I72" s="80">
        <v>13</v>
      </c>
      <c r="J72" s="53">
        <f t="shared" si="17"/>
        <v>0</v>
      </c>
      <c r="K72" s="54">
        <f t="shared" si="18"/>
        <v>0</v>
      </c>
      <c r="L72" s="53">
        <f t="shared" si="19"/>
        <v>0</v>
      </c>
      <c r="M72" s="55">
        <f t="shared" si="20"/>
        <v>-30.769230769230774</v>
      </c>
      <c r="N72" s="56"/>
      <c r="O72" s="57"/>
      <c r="P72" s="58"/>
    </row>
    <row r="73" spans="1:16" ht="12.75">
      <c r="A73" s="59" t="s">
        <v>79</v>
      </c>
      <c r="B73" s="45">
        <v>1</v>
      </c>
      <c r="C73" s="46">
        <v>312</v>
      </c>
      <c r="D73" s="152">
        <v>312</v>
      </c>
      <c r="E73" s="60">
        <v>245</v>
      </c>
      <c r="F73" s="49">
        <v>2</v>
      </c>
      <c r="G73" s="50">
        <v>3804</v>
      </c>
      <c r="H73" s="155">
        <v>3804</v>
      </c>
      <c r="I73" s="80">
        <v>2760</v>
      </c>
      <c r="J73" s="53">
        <f t="shared" si="17"/>
        <v>0</v>
      </c>
      <c r="K73" s="54">
        <f t="shared" si="18"/>
        <v>27.346938775510196</v>
      </c>
      <c r="L73" s="53">
        <f t="shared" si="19"/>
        <v>0</v>
      </c>
      <c r="M73" s="55">
        <f t="shared" si="20"/>
        <v>37.82608695652175</v>
      </c>
      <c r="N73" s="56">
        <f aca="true" t="shared" si="28" ref="N73:N80">(G73/C73)*1000</f>
        <v>12192.307692307691</v>
      </c>
      <c r="O73" s="57">
        <f aca="true" t="shared" si="29" ref="O73:O82">(H73/D73)*1000</f>
        <v>12192.307692307691</v>
      </c>
      <c r="P73" s="58">
        <f aca="true" t="shared" si="30" ref="P73:P79">(I73/E73)*1000</f>
        <v>11265.30612244898</v>
      </c>
    </row>
    <row r="74" spans="1:16" ht="12.75">
      <c r="A74" s="59" t="s">
        <v>80</v>
      </c>
      <c r="B74" s="45">
        <v>1</v>
      </c>
      <c r="C74" s="46">
        <v>733</v>
      </c>
      <c r="D74" s="152">
        <v>733</v>
      </c>
      <c r="E74" s="60">
        <v>450</v>
      </c>
      <c r="F74" s="49">
        <v>1</v>
      </c>
      <c r="G74" s="50">
        <v>17731</v>
      </c>
      <c r="H74" s="155">
        <v>17732</v>
      </c>
      <c r="I74" s="80">
        <v>10664</v>
      </c>
      <c r="J74" s="53">
        <f t="shared" si="17"/>
        <v>0</v>
      </c>
      <c r="K74" s="54">
        <f t="shared" si="18"/>
        <v>62.888888888888886</v>
      </c>
      <c r="L74" s="53">
        <f t="shared" si="19"/>
        <v>-0.005639521768557643</v>
      </c>
      <c r="M74" s="55">
        <f t="shared" si="20"/>
        <v>66.2696924231058</v>
      </c>
      <c r="N74" s="56">
        <f t="shared" si="28"/>
        <v>24189.631650750343</v>
      </c>
      <c r="O74" s="57">
        <f t="shared" si="29"/>
        <v>24190.995907230557</v>
      </c>
      <c r="P74" s="58">
        <f t="shared" si="30"/>
        <v>23697.777777777777</v>
      </c>
    </row>
    <row r="75" spans="1:16" ht="12.75">
      <c r="A75" s="59" t="s">
        <v>81</v>
      </c>
      <c r="B75" s="45">
        <v>1</v>
      </c>
      <c r="C75" s="46">
        <v>40</v>
      </c>
      <c r="D75" s="152">
        <v>40</v>
      </c>
      <c r="E75" s="60">
        <v>34</v>
      </c>
      <c r="F75" s="49"/>
      <c r="G75" s="50"/>
      <c r="H75" s="155">
        <v>420</v>
      </c>
      <c r="I75" s="80">
        <v>325</v>
      </c>
      <c r="J75" s="53">
        <f t="shared" si="17"/>
        <v>0</v>
      </c>
      <c r="K75" s="54">
        <f t="shared" si="18"/>
        <v>17.64705882352942</v>
      </c>
      <c r="L75" s="53">
        <f t="shared" si="19"/>
      </c>
      <c r="M75" s="55">
        <f t="shared" si="20"/>
      </c>
      <c r="N75" s="56">
        <f t="shared" si="28"/>
        <v>0</v>
      </c>
      <c r="O75" s="57">
        <f t="shared" si="29"/>
        <v>10500</v>
      </c>
      <c r="P75" s="58">
        <f t="shared" si="30"/>
        <v>9558.823529411764</v>
      </c>
    </row>
    <row r="76" spans="1:16" ht="12.75">
      <c r="A76" s="44" t="s">
        <v>82</v>
      </c>
      <c r="B76" s="45"/>
      <c r="C76" s="46"/>
      <c r="D76" s="152">
        <f>IF(OR(D77=0,D78=0,D79=0),"",SUM(D77:D79))</f>
        <v>408</v>
      </c>
      <c r="E76" s="48">
        <v>197</v>
      </c>
      <c r="F76" s="49"/>
      <c r="G76" s="50">
        <f>IF(OR(G77=0,G78=0,G79=0),"",SUM(G77:G79))</f>
      </c>
      <c r="H76" s="155">
        <f>IF(OR(H77=0,H78=0,H79=0),"",SUM(H77:H79))</f>
        <v>15827</v>
      </c>
      <c r="I76" s="81">
        <v>5013</v>
      </c>
      <c r="J76" s="53">
        <f t="shared" si="17"/>
      </c>
      <c r="K76" s="54">
        <f t="shared" si="18"/>
      </c>
      <c r="L76" s="53"/>
      <c r="M76" s="55"/>
      <c r="N76" s="56"/>
      <c r="O76" s="57">
        <f t="shared" si="29"/>
        <v>38791.666666666664</v>
      </c>
      <c r="P76" s="58">
        <f t="shared" si="30"/>
        <v>25446.700507614212</v>
      </c>
    </row>
    <row r="77" spans="1:16" ht="12.75">
      <c r="A77" s="59" t="s">
        <v>83</v>
      </c>
      <c r="B77" s="45">
        <v>2</v>
      </c>
      <c r="C77" s="46">
        <v>13</v>
      </c>
      <c r="D77" s="152">
        <v>13</v>
      </c>
      <c r="E77" s="60">
        <v>16</v>
      </c>
      <c r="F77" s="49"/>
      <c r="G77" s="50"/>
      <c r="H77" s="155">
        <v>240</v>
      </c>
      <c r="I77" s="80">
        <v>281</v>
      </c>
      <c r="J77" s="53">
        <f t="shared" si="17"/>
        <v>0</v>
      </c>
      <c r="K77" s="54">
        <f t="shared" si="18"/>
        <v>-18.75</v>
      </c>
      <c r="L77" s="53">
        <f t="shared" si="19"/>
      </c>
      <c r="M77" s="55">
        <f t="shared" si="20"/>
      </c>
      <c r="N77" s="56">
        <f t="shared" si="28"/>
        <v>0</v>
      </c>
      <c r="O77" s="57">
        <f t="shared" si="29"/>
        <v>18461.53846153846</v>
      </c>
      <c r="P77" s="58">
        <f t="shared" si="30"/>
        <v>17562.5</v>
      </c>
    </row>
    <row r="78" spans="1:16" ht="12.75">
      <c r="A78" s="59" t="s">
        <v>84</v>
      </c>
      <c r="B78" s="45">
        <v>2</v>
      </c>
      <c r="C78" s="46">
        <v>18</v>
      </c>
      <c r="D78" s="152">
        <v>18</v>
      </c>
      <c r="E78" s="60">
        <v>27</v>
      </c>
      <c r="F78" s="49"/>
      <c r="G78" s="50"/>
      <c r="H78" s="155">
        <v>315</v>
      </c>
      <c r="I78" s="80">
        <v>491</v>
      </c>
      <c r="J78" s="53">
        <f t="shared" si="17"/>
        <v>0</v>
      </c>
      <c r="K78" s="54">
        <f t="shared" si="18"/>
        <v>-33.33333333333334</v>
      </c>
      <c r="L78" s="53">
        <f t="shared" si="19"/>
      </c>
      <c r="M78" s="55">
        <f t="shared" si="20"/>
      </c>
      <c r="N78" s="56">
        <f t="shared" si="28"/>
        <v>0</v>
      </c>
      <c r="O78" s="57">
        <f t="shared" si="29"/>
        <v>17500</v>
      </c>
      <c r="P78" s="58">
        <f t="shared" si="30"/>
        <v>18185.185185185186</v>
      </c>
    </row>
    <row r="79" spans="1:16" ht="12.75">
      <c r="A79" s="59" t="s">
        <v>85</v>
      </c>
      <c r="B79" s="45"/>
      <c r="C79" s="46"/>
      <c r="D79" s="152">
        <v>377</v>
      </c>
      <c r="E79" s="60">
        <v>153</v>
      </c>
      <c r="F79" s="49"/>
      <c r="G79" s="50"/>
      <c r="H79" s="155">
        <v>15272</v>
      </c>
      <c r="I79" s="80">
        <v>4242</v>
      </c>
      <c r="J79" s="53">
        <f t="shared" si="17"/>
      </c>
      <c r="K79" s="54">
        <f t="shared" si="18"/>
      </c>
      <c r="L79" s="53">
        <f t="shared" si="19"/>
      </c>
      <c r="M79" s="55">
        <f t="shared" si="20"/>
      </c>
      <c r="N79" s="56"/>
      <c r="O79" s="57">
        <f t="shared" si="29"/>
        <v>40509.28381962865</v>
      </c>
      <c r="P79" s="58">
        <f t="shared" si="30"/>
        <v>27725.490196078434</v>
      </c>
    </row>
    <row r="80" spans="1:16" ht="12.75">
      <c r="A80" s="92" t="s">
        <v>86</v>
      </c>
      <c r="B80" s="45"/>
      <c r="C80" s="46">
        <v>0.01</v>
      </c>
      <c r="D80" s="152">
        <v>0.01</v>
      </c>
      <c r="E80" s="60">
        <v>0</v>
      </c>
      <c r="F80" s="49"/>
      <c r="G80" s="50">
        <v>0.01</v>
      </c>
      <c r="H80" s="155">
        <v>0.01</v>
      </c>
      <c r="I80" s="80">
        <v>0</v>
      </c>
      <c r="J80" s="53">
        <f t="shared" si="17"/>
      </c>
      <c r="K80" s="54">
        <f t="shared" si="18"/>
      </c>
      <c r="L80" s="53">
        <f t="shared" si="19"/>
      </c>
      <c r="M80" s="55">
        <f t="shared" si="20"/>
      </c>
      <c r="N80" s="57">
        <f t="shared" si="28"/>
        <v>1000</v>
      </c>
      <c r="O80" s="57">
        <f t="shared" si="29"/>
        <v>1000</v>
      </c>
      <c r="P80" s="58"/>
    </row>
    <row r="81" spans="1:16" ht="12.75">
      <c r="A81" s="92" t="s">
        <v>87</v>
      </c>
      <c r="B81" s="45"/>
      <c r="C81" s="46"/>
      <c r="D81" s="152">
        <v>15</v>
      </c>
      <c r="E81" s="60">
        <v>11</v>
      </c>
      <c r="F81" s="49"/>
      <c r="G81" s="50"/>
      <c r="H81" s="155">
        <v>240</v>
      </c>
      <c r="I81" s="80">
        <v>174</v>
      </c>
      <c r="J81" s="53">
        <f t="shared" si="17"/>
      </c>
      <c r="K81" s="54">
        <f t="shared" si="18"/>
      </c>
      <c r="L81" s="53">
        <f t="shared" si="19"/>
      </c>
      <c r="M81" s="55">
        <f t="shared" si="20"/>
      </c>
      <c r="N81" s="56"/>
      <c r="O81" s="57">
        <f t="shared" si="29"/>
        <v>16000</v>
      </c>
      <c r="P81" s="58">
        <f>(I81/E81)*1000</f>
        <v>15818.181818181818</v>
      </c>
    </row>
    <row r="82" spans="1:16" ht="12.75">
      <c r="A82" s="92" t="s">
        <v>88</v>
      </c>
      <c r="B82" s="45"/>
      <c r="C82" s="46"/>
      <c r="D82" s="152">
        <v>37</v>
      </c>
      <c r="E82" s="60">
        <v>28</v>
      </c>
      <c r="F82" s="49"/>
      <c r="G82" s="50"/>
      <c r="H82" s="155">
        <v>456</v>
      </c>
      <c r="I82" s="80">
        <v>324</v>
      </c>
      <c r="J82" s="53">
        <f t="shared" si="17"/>
      </c>
      <c r="K82" s="54">
        <f t="shared" si="18"/>
      </c>
      <c r="L82" s="53">
        <f t="shared" si="19"/>
      </c>
      <c r="M82" s="55">
        <f t="shared" si="20"/>
      </c>
      <c r="N82" s="56"/>
      <c r="O82" s="57">
        <f t="shared" si="29"/>
        <v>12324.324324324325</v>
      </c>
      <c r="P82" s="58">
        <f>(I82/E82)*1000</f>
        <v>11571.42857142857</v>
      </c>
    </row>
    <row r="83" spans="1:16" ht="12.75">
      <c r="A83" s="92" t="s">
        <v>89</v>
      </c>
      <c r="B83" s="45"/>
      <c r="C83" s="46"/>
      <c r="D83" s="152">
        <v>0.01</v>
      </c>
      <c r="E83" s="60">
        <v>0</v>
      </c>
      <c r="F83" s="49"/>
      <c r="G83" s="50"/>
      <c r="H83" s="155">
        <v>0.01</v>
      </c>
      <c r="I83" s="80">
        <v>0</v>
      </c>
      <c r="J83" s="53">
        <f t="shared" si="17"/>
      </c>
      <c r="K83" s="54">
        <f t="shared" si="18"/>
      </c>
      <c r="L83" s="53">
        <f t="shared" si="19"/>
      </c>
      <c r="M83" s="55">
        <f t="shared" si="20"/>
      </c>
      <c r="N83" s="56"/>
      <c r="O83" s="57"/>
      <c r="P83" s="58"/>
    </row>
    <row r="84" spans="1:16" ht="12.75">
      <c r="A84" s="59" t="s">
        <v>90</v>
      </c>
      <c r="B84" s="45"/>
      <c r="C84" s="46"/>
      <c r="D84" s="152">
        <v>217</v>
      </c>
      <c r="E84" s="60">
        <v>490</v>
      </c>
      <c r="F84" s="49"/>
      <c r="G84" s="50"/>
      <c r="H84" s="155">
        <v>3863</v>
      </c>
      <c r="I84" s="80">
        <v>9766</v>
      </c>
      <c r="J84" s="53">
        <f t="shared" si="17"/>
      </c>
      <c r="K84" s="54">
        <f t="shared" si="18"/>
      </c>
      <c r="L84" s="53">
        <f t="shared" si="19"/>
      </c>
      <c r="M84" s="55">
        <f t="shared" si="20"/>
      </c>
      <c r="N84" s="56"/>
      <c r="O84" s="57">
        <f aca="true" t="shared" si="31" ref="N84:P86">(H84/D84)*1000</f>
        <v>17801.843317972347</v>
      </c>
      <c r="P84" s="58">
        <f t="shared" si="31"/>
        <v>19930.61224489796</v>
      </c>
    </row>
    <row r="85" spans="1:16" ht="12.75">
      <c r="A85" s="59" t="s">
        <v>91</v>
      </c>
      <c r="B85" s="45">
        <v>1</v>
      </c>
      <c r="C85" s="46">
        <v>107</v>
      </c>
      <c r="D85" s="152">
        <v>107</v>
      </c>
      <c r="E85" s="60">
        <v>88</v>
      </c>
      <c r="F85" s="49"/>
      <c r="G85" s="50"/>
      <c r="H85" s="155">
        <v>848</v>
      </c>
      <c r="I85" s="80">
        <v>650</v>
      </c>
      <c r="J85" s="53">
        <f t="shared" si="17"/>
        <v>0</v>
      </c>
      <c r="K85" s="54">
        <f t="shared" si="18"/>
        <v>21.59090909090908</v>
      </c>
      <c r="L85" s="53">
        <f t="shared" si="19"/>
      </c>
      <c r="M85" s="55">
        <f t="shared" si="20"/>
      </c>
      <c r="N85" s="56">
        <f t="shared" si="31"/>
        <v>0</v>
      </c>
      <c r="O85" s="57">
        <f t="shared" si="31"/>
        <v>7925.2336448598135</v>
      </c>
      <c r="P85" s="58">
        <f t="shared" si="31"/>
        <v>7386.363636363637</v>
      </c>
    </row>
    <row r="86" spans="1:16" ht="12.75">
      <c r="A86" s="59" t="s">
        <v>92</v>
      </c>
      <c r="B86" s="45">
        <v>1</v>
      </c>
      <c r="C86" s="46">
        <v>187</v>
      </c>
      <c r="D86" s="152">
        <v>187</v>
      </c>
      <c r="E86" s="60">
        <v>257</v>
      </c>
      <c r="F86" s="49">
        <v>1</v>
      </c>
      <c r="G86" s="50">
        <v>2635</v>
      </c>
      <c r="H86" s="155">
        <v>2635</v>
      </c>
      <c r="I86" s="80">
        <v>2789</v>
      </c>
      <c r="J86" s="53">
        <f t="shared" si="17"/>
        <v>0</v>
      </c>
      <c r="K86" s="54">
        <f t="shared" si="18"/>
        <v>-27.237354085603116</v>
      </c>
      <c r="L86" s="53">
        <f t="shared" si="19"/>
        <v>0</v>
      </c>
      <c r="M86" s="55">
        <f t="shared" si="20"/>
        <v>-5.521692362854068</v>
      </c>
      <c r="N86" s="56">
        <f t="shared" si="31"/>
        <v>14090.909090909092</v>
      </c>
      <c r="O86" s="57">
        <f t="shared" si="31"/>
        <v>14090.909090909092</v>
      </c>
      <c r="P86" s="58">
        <f t="shared" si="31"/>
        <v>10852.140077821012</v>
      </c>
    </row>
    <row r="87" spans="1:16" ht="12.75">
      <c r="A87" s="59" t="s">
        <v>93</v>
      </c>
      <c r="B87" s="45"/>
      <c r="C87" s="46"/>
      <c r="D87" s="152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17"/>
      </c>
      <c r="K87" s="54">
        <f t="shared" si="18"/>
      </c>
      <c r="L87" s="53">
        <f t="shared" si="19"/>
      </c>
      <c r="M87" s="55">
        <f t="shared" si="20"/>
      </c>
      <c r="N87" s="56"/>
      <c r="O87" s="57"/>
      <c r="P87" s="58"/>
    </row>
    <row r="88" spans="1:16" ht="12.75">
      <c r="A88" s="59" t="s">
        <v>94</v>
      </c>
      <c r="B88" s="45"/>
      <c r="C88" s="46"/>
      <c r="D88" s="152">
        <v>0.01</v>
      </c>
      <c r="E88" s="60">
        <v>2</v>
      </c>
      <c r="F88" s="49"/>
      <c r="G88" s="50"/>
      <c r="H88" s="155">
        <v>0.01</v>
      </c>
      <c r="I88" s="80">
        <v>120</v>
      </c>
      <c r="J88" s="53">
        <f t="shared" si="17"/>
      </c>
      <c r="K88" s="54">
        <f t="shared" si="18"/>
      </c>
      <c r="L88" s="53">
        <f t="shared" si="19"/>
      </c>
      <c r="M88" s="55">
        <f t="shared" si="20"/>
      </c>
      <c r="N88" s="56"/>
      <c r="O88" s="57">
        <f>(H88/D88)*1000</f>
        <v>1000</v>
      </c>
      <c r="P88" s="58">
        <f>(I88/E88)*1000</f>
        <v>60000</v>
      </c>
    </row>
    <row r="89" spans="1:16" s="43" customFormat="1" ht="15.75">
      <c r="A89" s="29" t="s">
        <v>95</v>
      </c>
      <c r="B89" s="67"/>
      <c r="C89" s="68"/>
      <c r="D89" s="154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96</v>
      </c>
      <c r="B90" s="45">
        <v>1</v>
      </c>
      <c r="C90" s="46">
        <v>26</v>
      </c>
      <c r="D90" s="152">
        <v>20</v>
      </c>
      <c r="E90" s="60">
        <v>21</v>
      </c>
      <c r="F90" s="49">
        <v>1</v>
      </c>
      <c r="G90" s="93">
        <f>2497*12</f>
        <v>29964</v>
      </c>
      <c r="H90" s="158">
        <f>2497*12</f>
        <v>29964</v>
      </c>
      <c r="I90" s="80">
        <v>31785</v>
      </c>
      <c r="J90" s="53">
        <f>IF(OR(D90=0,C90=0,D90&lt;1),"",C90/D90*100-100)</f>
        <v>30</v>
      </c>
      <c r="K90" s="54">
        <f>IF(OR(E90=0,C90=0,E90&lt;1),"",C90/E90*100-100)</f>
        <v>23.80952380952381</v>
      </c>
      <c r="L90" s="53">
        <f aca="true" t="shared" si="32" ref="L90:L99">IF(OR(H90=0,G90=0,H90&lt;1),"",G90/H90*100-100)</f>
        <v>0</v>
      </c>
      <c r="M90" s="55">
        <f aca="true" t="shared" si="33" ref="M90:M99">IF(OR(I90=0,G90=0,I90&lt;1),"",G90/I90*100-100)</f>
        <v>-5.729117508258611</v>
      </c>
      <c r="N90" s="56">
        <f aca="true" t="shared" si="34" ref="N90:P91">(G90/C90)*1000</f>
        <v>1152461.5384615385</v>
      </c>
      <c r="O90" s="57">
        <f t="shared" si="34"/>
        <v>1498200</v>
      </c>
      <c r="P90" s="58">
        <f t="shared" si="34"/>
        <v>1513571.4285714286</v>
      </c>
    </row>
    <row r="91" spans="1:16" ht="12.75">
      <c r="A91" s="59" t="s">
        <v>97</v>
      </c>
      <c r="B91" s="45">
        <v>2</v>
      </c>
      <c r="C91" s="94">
        <v>266</v>
      </c>
      <c r="D91" s="152">
        <v>266</v>
      </c>
      <c r="E91" s="60">
        <v>242</v>
      </c>
      <c r="F91" s="49">
        <v>2</v>
      </c>
      <c r="G91" s="93">
        <v>27148</v>
      </c>
      <c r="H91" s="158">
        <v>27675</v>
      </c>
      <c r="I91" s="80">
        <v>26444</v>
      </c>
      <c r="J91" s="53">
        <f>IF(OR(D91=0,C91=0,D91&lt;1),"",C91/D91*100-100)</f>
        <v>0</v>
      </c>
      <c r="K91" s="54">
        <f>IF(OR(E91=0,C91=0,E91&lt;1),"",C91/E91*100-100)</f>
        <v>9.917355371900811</v>
      </c>
      <c r="L91" s="53">
        <f t="shared" si="32"/>
        <v>-1.9042457091237566</v>
      </c>
      <c r="M91" s="55">
        <f t="shared" si="33"/>
        <v>2.66222961730449</v>
      </c>
      <c r="N91" s="57">
        <f t="shared" si="34"/>
        <v>102060.15037593986</v>
      </c>
      <c r="O91" s="57">
        <f t="shared" si="34"/>
        <v>104041.35338345864</v>
      </c>
      <c r="P91" s="58">
        <f t="shared" si="34"/>
        <v>109272.72727272726</v>
      </c>
    </row>
    <row r="92" spans="1:16" s="43" customFormat="1" ht="15.75">
      <c r="A92" s="29" t="s">
        <v>98</v>
      </c>
      <c r="B92" s="67"/>
      <c r="C92" s="68"/>
      <c r="D92" s="69"/>
      <c r="E92" s="70"/>
      <c r="F92" s="71"/>
      <c r="G92" s="72"/>
      <c r="H92" s="157"/>
      <c r="I92" s="73"/>
      <c r="J92" s="74">
        <f>IF(OR(D92=0,C92=0,D92&lt;1),"",C92/D92*100-100)</f>
      </c>
      <c r="K92" s="75">
        <f>IF(OR(E92=0,C92=0,E92&lt;1),"",C92/E92*100-100)</f>
      </c>
      <c r="L92" s="74">
        <f t="shared" si="32"/>
      </c>
      <c r="M92" s="76">
        <f t="shared" si="33"/>
      </c>
      <c r="N92" s="78"/>
      <c r="O92" s="78"/>
      <c r="P92" s="79"/>
    </row>
    <row r="93" spans="1:16" ht="12.75">
      <c r="A93" s="59" t="s">
        <v>99</v>
      </c>
      <c r="B93" s="45"/>
      <c r="C93" s="46"/>
      <c r="D93" s="47">
        <v>5367</v>
      </c>
      <c r="E93" s="60">
        <v>4739</v>
      </c>
      <c r="F93" s="49"/>
      <c r="G93" s="50"/>
      <c r="H93" s="155">
        <v>129378</v>
      </c>
      <c r="I93" s="95">
        <v>103048</v>
      </c>
      <c r="J93" s="53">
        <f>IF(OR(D93=0,C93=0,D93&lt;1),"",C93/D93*100-100)</f>
      </c>
      <c r="K93" s="54">
        <f>IF(OR(E93=0,C93=0,E93&lt;1),"",C93/E93*100-100)</f>
      </c>
      <c r="L93" s="53">
        <f t="shared" si="32"/>
      </c>
      <c r="M93" s="55">
        <f t="shared" si="33"/>
      </c>
      <c r="N93" s="56"/>
      <c r="O93" s="57">
        <f aca="true" t="shared" si="35" ref="O93:O99">(H93/D93)*1000</f>
        <v>24106.20458356624</v>
      </c>
      <c r="P93" s="58">
        <f aca="true" t="shared" si="36" ref="P93:P99">(I93/E93)*1000</f>
        <v>21744.671871702893</v>
      </c>
    </row>
    <row r="94" spans="1:16" ht="12.75">
      <c r="A94" s="44" t="s">
        <v>100</v>
      </c>
      <c r="B94" s="45"/>
      <c r="C94" s="46"/>
      <c r="D94" s="47">
        <f>IF(OR(D95=0,D96=0,D97=0),"",SUM(D95:D97))</f>
        <v>2590</v>
      </c>
      <c r="E94" s="60">
        <v>2598</v>
      </c>
      <c r="F94" s="49"/>
      <c r="G94" s="96"/>
      <c r="H94" s="155">
        <f>IF(OR(H95=0,H96=0,H97=0),"",SUM(H95:H97))</f>
        <v>75371</v>
      </c>
      <c r="I94" s="81">
        <v>56200</v>
      </c>
      <c r="J94" s="53"/>
      <c r="K94" s="54"/>
      <c r="L94" s="53">
        <f t="shared" si="32"/>
      </c>
      <c r="M94" s="55">
        <f t="shared" si="33"/>
      </c>
      <c r="N94" s="56"/>
      <c r="O94" s="57">
        <f t="shared" si="35"/>
        <v>29100.7722007722</v>
      </c>
      <c r="P94" s="58">
        <f t="shared" si="36"/>
        <v>21632.024634334106</v>
      </c>
    </row>
    <row r="95" spans="1:16" ht="12.75">
      <c r="A95" s="59" t="s">
        <v>101</v>
      </c>
      <c r="B95" s="45"/>
      <c r="C95" s="46"/>
      <c r="D95" s="47">
        <v>51</v>
      </c>
      <c r="E95" s="60">
        <v>51</v>
      </c>
      <c r="F95" s="49"/>
      <c r="G95" s="50"/>
      <c r="H95" s="155">
        <v>1550</v>
      </c>
      <c r="I95" s="95">
        <v>1086</v>
      </c>
      <c r="J95" s="53">
        <f>IF(OR(D95=0,C95=0,D95&lt;1),"",C95/D95*100-100)</f>
      </c>
      <c r="K95" s="54">
        <f>IF(OR(E95=0,C95=0,E95&lt;1),"",C95/E95*100-100)</f>
      </c>
      <c r="L95" s="53">
        <f t="shared" si="32"/>
      </c>
      <c r="M95" s="55">
        <f t="shared" si="33"/>
      </c>
      <c r="N95" s="56"/>
      <c r="O95" s="57">
        <f t="shared" si="35"/>
        <v>30392.156862745098</v>
      </c>
      <c r="P95" s="58">
        <f t="shared" si="36"/>
        <v>21294.11764705882</v>
      </c>
    </row>
    <row r="96" spans="1:16" ht="12.75">
      <c r="A96" s="59" t="s">
        <v>102</v>
      </c>
      <c r="B96" s="45"/>
      <c r="C96" s="46"/>
      <c r="D96" s="47">
        <v>1638</v>
      </c>
      <c r="E96" s="60">
        <v>1646</v>
      </c>
      <c r="F96" s="49"/>
      <c r="G96" s="50"/>
      <c r="H96" s="155">
        <v>40799</v>
      </c>
      <c r="I96" s="95">
        <v>33158</v>
      </c>
      <c r="J96" s="53">
        <f>IF(OR(D96=0,C96=0,D96&lt;1),"",C96/D96*100-100)</f>
      </c>
      <c r="K96" s="54">
        <f>IF(OR(E96=0,C96=0,E96&lt;1),"",C96/E96*100-100)</f>
      </c>
      <c r="L96" s="53">
        <f t="shared" si="32"/>
      </c>
      <c r="M96" s="55">
        <f t="shared" si="33"/>
      </c>
      <c r="N96" s="56"/>
      <c r="O96" s="57">
        <f t="shared" si="35"/>
        <v>24907.814407814407</v>
      </c>
      <c r="P96" s="58">
        <f t="shared" si="36"/>
        <v>20144.59295261239</v>
      </c>
    </row>
    <row r="97" spans="1:16" ht="12.75">
      <c r="A97" s="59" t="s">
        <v>103</v>
      </c>
      <c r="B97" s="45"/>
      <c r="C97" s="46"/>
      <c r="D97" s="47">
        <v>901</v>
      </c>
      <c r="E97" s="60">
        <v>902</v>
      </c>
      <c r="F97" s="49"/>
      <c r="G97" s="50"/>
      <c r="H97" s="155">
        <v>33022</v>
      </c>
      <c r="I97" s="95">
        <v>21956</v>
      </c>
      <c r="J97" s="53">
        <f>IF(OR(D97=0,C97=0,D97&lt;1),"",C97/D97*100-100)</f>
      </c>
      <c r="K97" s="54">
        <f>IF(OR(E97=0,C97=0,E97&lt;1),"",C97/E97*100-100)</f>
      </c>
      <c r="L97" s="53">
        <f t="shared" si="32"/>
      </c>
      <c r="M97" s="55">
        <f t="shared" si="33"/>
      </c>
      <c r="N97" s="56"/>
      <c r="O97" s="57">
        <f t="shared" si="35"/>
        <v>36650.3884572697</v>
      </c>
      <c r="P97" s="58">
        <f t="shared" si="36"/>
        <v>24341.463414634145</v>
      </c>
    </row>
    <row r="98" spans="1:16" ht="12.75">
      <c r="A98" s="59" t="s">
        <v>104</v>
      </c>
      <c r="B98" s="45"/>
      <c r="C98" s="46"/>
      <c r="D98" s="47">
        <v>2121</v>
      </c>
      <c r="E98" s="60">
        <v>1599</v>
      </c>
      <c r="F98" s="49"/>
      <c r="G98" s="50"/>
      <c r="H98" s="155">
        <v>27423</v>
      </c>
      <c r="I98" s="95">
        <v>39920</v>
      </c>
      <c r="J98" s="53">
        <f>IF(OR(D98=0,C98=0,D98&lt;1),"",C98/D98*100-100)</f>
      </c>
      <c r="K98" s="54">
        <f>IF(OR(E98=0,C98=0,E98&lt;1),"",C98/E98*100-100)</f>
      </c>
      <c r="L98" s="53">
        <f t="shared" si="32"/>
      </c>
      <c r="M98" s="55">
        <f t="shared" si="33"/>
      </c>
      <c r="N98" s="56"/>
      <c r="O98" s="57">
        <f t="shared" si="35"/>
        <v>12929.27864214993</v>
      </c>
      <c r="P98" s="58">
        <f t="shared" si="36"/>
        <v>24965.60350218887</v>
      </c>
    </row>
    <row r="99" spans="1:16" ht="12.75">
      <c r="A99" s="59" t="s">
        <v>105</v>
      </c>
      <c r="B99" s="45"/>
      <c r="C99" s="46"/>
      <c r="D99" s="47">
        <v>169</v>
      </c>
      <c r="E99" s="60">
        <v>66</v>
      </c>
      <c r="F99" s="49"/>
      <c r="G99" s="50"/>
      <c r="H99" s="155">
        <v>1218</v>
      </c>
      <c r="I99" s="95">
        <v>1001</v>
      </c>
      <c r="J99" s="53">
        <f>IF(OR(D99=0,C99=0,D99&lt;1),"",C99/D99*100-100)</f>
      </c>
      <c r="K99" s="54">
        <f>IF(OR(E99=0,C99=0,E99&lt;1),"",C99/E99*100-100)</f>
      </c>
      <c r="L99" s="53">
        <f t="shared" si="32"/>
      </c>
      <c r="M99" s="55">
        <f t="shared" si="33"/>
      </c>
      <c r="N99" s="56"/>
      <c r="O99" s="57">
        <f t="shared" si="35"/>
        <v>7207.100591715976</v>
      </c>
      <c r="P99" s="58">
        <f t="shared" si="36"/>
        <v>15166.666666666666</v>
      </c>
    </row>
    <row r="100" spans="1:16" s="43" customFormat="1" ht="15.75">
      <c r="A100" s="29" t="s">
        <v>106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/>
      <c r="D101" s="47">
        <v>36</v>
      </c>
      <c r="E101" s="60">
        <v>25</v>
      </c>
      <c r="F101" s="49"/>
      <c r="G101" s="50"/>
      <c r="H101" s="155">
        <v>327</v>
      </c>
      <c r="I101" s="80">
        <v>232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>
        <f aca="true" t="shared" si="37" ref="O101:O114">(H101/D101)*1000</f>
        <v>9083.333333333334</v>
      </c>
      <c r="P101" s="58">
        <f aca="true" t="shared" si="38" ref="P101:P112">(I101/E101)*1000</f>
        <v>9280</v>
      </c>
    </row>
    <row r="102" spans="1:16" ht="12.75">
      <c r="A102" s="59" t="s">
        <v>108</v>
      </c>
      <c r="B102" s="45"/>
      <c r="C102" s="46"/>
      <c r="D102" s="47">
        <v>35</v>
      </c>
      <c r="E102" s="60">
        <v>28</v>
      </c>
      <c r="F102" s="49"/>
      <c r="G102" s="50"/>
      <c r="H102" s="155">
        <v>280</v>
      </c>
      <c r="I102" s="80">
        <v>204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>
        <f t="shared" si="37"/>
        <v>8000</v>
      </c>
      <c r="P102" s="58">
        <f t="shared" si="38"/>
        <v>7285.714285714285</v>
      </c>
    </row>
    <row r="103" spans="1:16" ht="12.75">
      <c r="A103" s="59" t="s">
        <v>109</v>
      </c>
      <c r="B103" s="45"/>
      <c r="C103" s="46"/>
      <c r="D103" s="47">
        <v>9</v>
      </c>
      <c r="E103" s="60">
        <v>9</v>
      </c>
      <c r="F103" s="49"/>
      <c r="G103" s="50"/>
      <c r="H103" s="155">
        <v>201</v>
      </c>
      <c r="I103" s="80">
        <v>184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</c>
      <c r="N103" s="56"/>
      <c r="O103" s="57">
        <f t="shared" si="37"/>
        <v>22333.333333333332</v>
      </c>
      <c r="P103" s="58">
        <f t="shared" si="38"/>
        <v>20444.44444444444</v>
      </c>
    </row>
    <row r="104" spans="1:16" ht="12.75">
      <c r="A104" s="59" t="s">
        <v>110</v>
      </c>
      <c r="B104" s="45"/>
      <c r="C104" s="46"/>
      <c r="D104" s="47">
        <v>131</v>
      </c>
      <c r="E104" s="60">
        <v>145</v>
      </c>
      <c r="F104" s="49"/>
      <c r="G104" s="50"/>
      <c r="H104" s="155">
        <v>1205</v>
      </c>
      <c r="I104" s="80">
        <v>779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</c>
      <c r="M104" s="55">
        <f>IF(OR(I104=0,G104=0,I104&lt;1),"",G104/I104*100-100)</f>
      </c>
      <c r="N104" s="56"/>
      <c r="O104" s="57">
        <f t="shared" si="37"/>
        <v>9198.473282442748</v>
      </c>
      <c r="P104" s="58">
        <f t="shared" si="38"/>
        <v>5372.413793103448</v>
      </c>
    </row>
    <row r="105" spans="1:16" ht="12.75">
      <c r="A105" s="59" t="s">
        <v>111</v>
      </c>
      <c r="B105" s="45"/>
      <c r="C105" s="46"/>
      <c r="D105" s="47">
        <v>35</v>
      </c>
      <c r="E105" s="60">
        <v>24</v>
      </c>
      <c r="F105" s="49"/>
      <c r="G105" s="50"/>
      <c r="H105" s="155">
        <v>220</v>
      </c>
      <c r="I105" s="80">
        <v>74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</c>
      <c r="M105" s="55">
        <f>IF(OR(I105=0,G105=0,I105&lt;1),"",G105/I105*100-100)</f>
      </c>
      <c r="N105" s="56"/>
      <c r="O105" s="57">
        <f t="shared" si="37"/>
        <v>6285.714285714285</v>
      </c>
      <c r="P105" s="58">
        <f t="shared" si="38"/>
        <v>3083.3333333333335</v>
      </c>
    </row>
    <row r="106" spans="1:16" ht="12.75">
      <c r="A106" s="44" t="s">
        <v>112</v>
      </c>
      <c r="B106" s="45"/>
      <c r="C106" s="46"/>
      <c r="D106" s="47">
        <f>IF(OR(D107=0,D108=0),"",SUM(D107:D108))</f>
        <v>278</v>
      </c>
      <c r="E106" s="60">
        <v>263</v>
      </c>
      <c r="F106" s="49"/>
      <c r="G106" s="50"/>
      <c r="H106" s="155">
        <f>IF(OR(H107=0,H108=0),"",SUM(H107:H108))</f>
        <v>5485</v>
      </c>
      <c r="I106" s="81">
        <v>4529</v>
      </c>
      <c r="J106" s="53"/>
      <c r="K106" s="54"/>
      <c r="L106" s="53"/>
      <c r="M106" s="53"/>
      <c r="N106" s="56"/>
      <c r="O106" s="57">
        <f t="shared" si="37"/>
        <v>19730.21582733813</v>
      </c>
      <c r="P106" s="58">
        <f t="shared" si="38"/>
        <v>17220.532319391634</v>
      </c>
    </row>
    <row r="107" spans="1:16" ht="12.75">
      <c r="A107" s="59" t="s">
        <v>113</v>
      </c>
      <c r="B107" s="45"/>
      <c r="C107" s="46"/>
      <c r="D107" s="47">
        <v>160</v>
      </c>
      <c r="E107" s="60">
        <v>154</v>
      </c>
      <c r="F107" s="49"/>
      <c r="G107" s="50"/>
      <c r="H107" s="155">
        <v>3239</v>
      </c>
      <c r="I107" s="80">
        <v>2564</v>
      </c>
      <c r="J107" s="53">
        <f aca="true" t="shared" si="39" ref="J107:J119">IF(OR(D107=0,C107=0,D107&lt;1),"",C107/D107*100-100)</f>
      </c>
      <c r="K107" s="54">
        <f aca="true" t="shared" si="40" ref="K107:K119">IF(OR(E107=0,C107=0,E107&lt;1),"",C107/E107*100-100)</f>
      </c>
      <c r="L107" s="53">
        <f aca="true" t="shared" si="41" ref="L107:L119">IF(OR(H107=0,G107=0,H107&lt;1),"",G107/H107*100-100)</f>
      </c>
      <c r="M107" s="55">
        <f aca="true" t="shared" si="42" ref="M107:M119">IF(OR(I107=0,G107=0,I107&lt;1),"",G107/I107*100-100)</f>
      </c>
      <c r="N107" s="56"/>
      <c r="O107" s="57">
        <f t="shared" si="37"/>
        <v>20243.75</v>
      </c>
      <c r="P107" s="58">
        <f t="shared" si="38"/>
        <v>16649.350649350647</v>
      </c>
    </row>
    <row r="108" spans="1:16" ht="12.75">
      <c r="A108" s="59" t="s">
        <v>114</v>
      </c>
      <c r="B108" s="45"/>
      <c r="C108" s="46"/>
      <c r="D108" s="47">
        <v>118</v>
      </c>
      <c r="E108" s="60">
        <v>109</v>
      </c>
      <c r="F108" s="49"/>
      <c r="G108" s="50"/>
      <c r="H108" s="155">
        <v>2246</v>
      </c>
      <c r="I108" s="80">
        <v>1966</v>
      </c>
      <c r="J108" s="53">
        <f t="shared" si="39"/>
      </c>
      <c r="K108" s="54">
        <f t="shared" si="40"/>
      </c>
      <c r="L108" s="53">
        <f t="shared" si="41"/>
      </c>
      <c r="M108" s="55">
        <f t="shared" si="42"/>
      </c>
      <c r="N108" s="56"/>
      <c r="O108" s="57">
        <f t="shared" si="37"/>
        <v>19033.89830508475</v>
      </c>
      <c r="P108" s="58">
        <f t="shared" si="38"/>
        <v>18036.69724770642</v>
      </c>
    </row>
    <row r="109" spans="1:16" ht="12.75">
      <c r="A109" s="59" t="s">
        <v>115</v>
      </c>
      <c r="B109" s="45"/>
      <c r="C109" s="46"/>
      <c r="D109" s="47">
        <v>53</v>
      </c>
      <c r="E109" s="60">
        <v>42</v>
      </c>
      <c r="F109" s="49"/>
      <c r="G109" s="50"/>
      <c r="H109" s="155">
        <v>677</v>
      </c>
      <c r="I109" s="80">
        <v>470</v>
      </c>
      <c r="J109" s="53">
        <f t="shared" si="39"/>
      </c>
      <c r="K109" s="54">
        <f t="shared" si="40"/>
      </c>
      <c r="L109" s="53">
        <f t="shared" si="41"/>
      </c>
      <c r="M109" s="55">
        <f t="shared" si="42"/>
      </c>
      <c r="N109" s="56"/>
      <c r="O109" s="57">
        <f t="shared" si="37"/>
        <v>12773.584905660377</v>
      </c>
      <c r="P109" s="58">
        <f t="shared" si="38"/>
        <v>11190.476190476189</v>
      </c>
    </row>
    <row r="110" spans="1:16" ht="12.75">
      <c r="A110" s="59" t="s">
        <v>116</v>
      </c>
      <c r="B110" s="45"/>
      <c r="C110" s="46"/>
      <c r="D110" s="47">
        <v>68</v>
      </c>
      <c r="E110" s="60">
        <v>47</v>
      </c>
      <c r="F110" s="49"/>
      <c r="G110" s="50"/>
      <c r="H110" s="155">
        <v>18</v>
      </c>
      <c r="I110" s="80">
        <v>15</v>
      </c>
      <c r="J110" s="53">
        <f t="shared" si="39"/>
      </c>
      <c r="K110" s="54">
        <f t="shared" si="40"/>
      </c>
      <c r="L110" s="53">
        <f t="shared" si="41"/>
      </c>
      <c r="M110" s="55">
        <f t="shared" si="42"/>
      </c>
      <c r="N110" s="56"/>
      <c r="O110" s="57">
        <f t="shared" si="37"/>
        <v>264.70588235294116</v>
      </c>
      <c r="P110" s="58">
        <f t="shared" si="38"/>
        <v>319.1489361702128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39"/>
      </c>
      <c r="K111" s="54">
        <f t="shared" si="40"/>
      </c>
      <c r="L111" s="53">
        <f t="shared" si="41"/>
      </c>
      <c r="M111" s="55">
        <f t="shared" si="42"/>
      </c>
      <c r="N111" s="56"/>
      <c r="O111" s="57">
        <f t="shared" si="37"/>
        <v>1000</v>
      </c>
      <c r="P111" s="58"/>
    </row>
    <row r="112" spans="1:16" ht="12.75">
      <c r="A112" s="59" t="s">
        <v>118</v>
      </c>
      <c r="B112" s="45"/>
      <c r="C112" s="46"/>
      <c r="D112" s="47">
        <v>6</v>
      </c>
      <c r="E112" s="60">
        <v>15</v>
      </c>
      <c r="F112" s="49"/>
      <c r="G112" s="50"/>
      <c r="H112" s="155">
        <v>52</v>
      </c>
      <c r="I112" s="80">
        <v>50</v>
      </c>
      <c r="J112" s="53">
        <f t="shared" si="39"/>
      </c>
      <c r="K112" s="54">
        <f t="shared" si="40"/>
      </c>
      <c r="L112" s="53">
        <f t="shared" si="41"/>
      </c>
      <c r="M112" s="55">
        <f t="shared" si="42"/>
      </c>
      <c r="N112" s="56"/>
      <c r="O112" s="57">
        <f t="shared" si="37"/>
        <v>8666.666666666666</v>
      </c>
      <c r="P112" s="58">
        <f t="shared" si="38"/>
        <v>3333.3333333333335</v>
      </c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39"/>
      </c>
      <c r="K113" s="54">
        <f t="shared" si="40"/>
      </c>
      <c r="L113" s="53">
        <f t="shared" si="41"/>
      </c>
      <c r="M113" s="55">
        <f t="shared" si="42"/>
      </c>
      <c r="N113" s="56"/>
      <c r="O113" s="57">
        <f t="shared" si="37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39"/>
      </c>
      <c r="K114" s="54">
        <f t="shared" si="40"/>
      </c>
      <c r="L114" s="53">
        <f t="shared" si="41"/>
      </c>
      <c r="M114" s="55">
        <f t="shared" si="42"/>
      </c>
      <c r="N114" s="56"/>
      <c r="O114" s="57">
        <f t="shared" si="37"/>
        <v>1000</v>
      </c>
      <c r="P114" s="58"/>
    </row>
    <row r="115" spans="1:16" ht="12.75">
      <c r="A115" s="59" t="s">
        <v>121</v>
      </c>
      <c r="B115" s="45"/>
      <c r="C115" s="46"/>
      <c r="D115" s="47">
        <v>58533</v>
      </c>
      <c r="E115" s="60">
        <v>56623</v>
      </c>
      <c r="F115" s="49"/>
      <c r="G115" s="50"/>
      <c r="H115" s="155">
        <v>21388</v>
      </c>
      <c r="I115" s="80">
        <v>21917</v>
      </c>
      <c r="J115" s="53">
        <f t="shared" si="39"/>
      </c>
      <c r="K115" s="54">
        <f t="shared" si="40"/>
      </c>
      <c r="L115" s="53">
        <f t="shared" si="41"/>
      </c>
      <c r="M115" s="55">
        <f t="shared" si="42"/>
      </c>
      <c r="N115" s="56"/>
      <c r="O115" s="57">
        <f aca="true" t="shared" si="43" ref="O115:P119">(H115/D115)*1000</f>
        <v>365.40071412707357</v>
      </c>
      <c r="P115" s="58">
        <f t="shared" si="43"/>
        <v>387.0688589442453</v>
      </c>
    </row>
    <row r="116" spans="1:16" ht="12.75">
      <c r="A116" s="59" t="s">
        <v>122</v>
      </c>
      <c r="B116" s="45"/>
      <c r="C116" s="46"/>
      <c r="D116" s="47">
        <v>92</v>
      </c>
      <c r="E116" s="60">
        <v>88</v>
      </c>
      <c r="F116" s="49"/>
      <c r="G116" s="50"/>
      <c r="H116" s="155">
        <v>225</v>
      </c>
      <c r="I116" s="80">
        <v>474</v>
      </c>
      <c r="J116" s="53">
        <f t="shared" si="39"/>
      </c>
      <c r="K116" s="54">
        <f t="shared" si="40"/>
      </c>
      <c r="L116" s="53">
        <f t="shared" si="41"/>
      </c>
      <c r="M116" s="55">
        <f t="shared" si="42"/>
      </c>
      <c r="N116" s="56"/>
      <c r="O116" s="57">
        <f t="shared" si="43"/>
        <v>2445.6521739130435</v>
      </c>
      <c r="P116" s="58">
        <f t="shared" si="43"/>
        <v>5386.363636363637</v>
      </c>
    </row>
    <row r="117" spans="1:16" ht="12.75">
      <c r="A117" s="59" t="s">
        <v>123</v>
      </c>
      <c r="B117" s="45"/>
      <c r="C117" s="46"/>
      <c r="D117" s="47">
        <v>69</v>
      </c>
      <c r="E117" s="60">
        <v>69</v>
      </c>
      <c r="F117" s="49"/>
      <c r="G117" s="50"/>
      <c r="H117" s="155">
        <v>69</v>
      </c>
      <c r="I117" s="80">
        <v>145</v>
      </c>
      <c r="J117" s="53">
        <f t="shared" si="39"/>
      </c>
      <c r="K117" s="54">
        <f t="shared" si="40"/>
      </c>
      <c r="L117" s="53">
        <f t="shared" si="41"/>
      </c>
      <c r="M117" s="55">
        <f t="shared" si="42"/>
      </c>
      <c r="N117" s="56"/>
      <c r="O117" s="57">
        <f t="shared" si="43"/>
        <v>1000</v>
      </c>
      <c r="P117" s="58">
        <f t="shared" si="43"/>
        <v>2101.449275362319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39"/>
      </c>
      <c r="K118" s="54">
        <f t="shared" si="40"/>
      </c>
      <c r="L118" s="53">
        <f t="shared" si="41"/>
      </c>
      <c r="M118" s="55">
        <f t="shared" si="42"/>
      </c>
      <c r="N118" s="56"/>
      <c r="O118" s="57">
        <f t="shared" si="43"/>
        <v>1000</v>
      </c>
      <c r="P118" s="58"/>
    </row>
    <row r="119" spans="1:16" ht="12.75">
      <c r="A119" s="59" t="s">
        <v>125</v>
      </c>
      <c r="B119" s="45"/>
      <c r="C119" s="46"/>
      <c r="D119" s="47">
        <v>1</v>
      </c>
      <c r="E119" s="60">
        <v>1</v>
      </c>
      <c r="F119" s="49">
        <v>2</v>
      </c>
      <c r="G119" s="50">
        <v>7</v>
      </c>
      <c r="H119" s="155">
        <v>7</v>
      </c>
      <c r="I119" s="80">
        <v>4</v>
      </c>
      <c r="J119" s="53">
        <f t="shared" si="39"/>
      </c>
      <c r="K119" s="54">
        <f t="shared" si="40"/>
      </c>
      <c r="L119" s="53">
        <f t="shared" si="41"/>
        <v>0</v>
      </c>
      <c r="M119" s="55">
        <f t="shared" si="42"/>
        <v>75</v>
      </c>
      <c r="N119" s="56"/>
      <c r="O119" s="57">
        <f t="shared" si="43"/>
        <v>7000</v>
      </c>
      <c r="P119" s="58"/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82</v>
      </c>
      <c r="E121" s="60">
        <v>82</v>
      </c>
      <c r="F121" s="49"/>
      <c r="G121" s="50"/>
      <c r="H121" s="155">
        <v>880</v>
      </c>
      <c r="I121" s="80">
        <v>759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>
        <f>(H121/D121)*1000</f>
        <v>10731.707317073171</v>
      </c>
      <c r="P121" s="58">
        <f>(I121/E121)*1000</f>
        <v>9256.09756097561</v>
      </c>
    </row>
    <row r="122" spans="1:16" ht="12.75">
      <c r="A122" s="59" t="s">
        <v>128</v>
      </c>
      <c r="B122" s="45"/>
      <c r="C122" s="46"/>
      <c r="D122" s="47">
        <v>21944</v>
      </c>
      <c r="E122" s="60">
        <v>21572</v>
      </c>
      <c r="F122" s="49"/>
      <c r="G122" s="50"/>
      <c r="H122" s="155">
        <v>89665</v>
      </c>
      <c r="I122" s="80">
        <v>75955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>
        <f>(H122/D122)*1000</f>
        <v>4086.0827561064534</v>
      </c>
      <c r="P122" s="58">
        <f>(I122/E122)*1000</f>
        <v>3520.999443723345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16189</v>
      </c>
      <c r="I123" s="80">
        <v>14157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8"/>
      <c r="E124" s="98"/>
      <c r="F124" s="71"/>
      <c r="G124" s="72"/>
      <c r="H124" s="157"/>
      <c r="I124" s="73"/>
      <c r="J124" s="74"/>
      <c r="K124" s="75"/>
      <c r="L124" s="74"/>
      <c r="M124" s="76"/>
      <c r="N124" s="77"/>
      <c r="O124" s="78"/>
      <c r="P124" s="79"/>
    </row>
    <row r="125" spans="1:16" ht="12.75">
      <c r="A125" s="59" t="s">
        <v>131</v>
      </c>
      <c r="B125" s="45"/>
      <c r="C125" s="46"/>
      <c r="D125" s="46">
        <v>151</v>
      </c>
      <c r="E125" s="97">
        <v>142</v>
      </c>
      <c r="F125" s="49"/>
      <c r="G125" s="50"/>
      <c r="H125" s="155">
        <v>2724</v>
      </c>
      <c r="I125" s="80">
        <v>2136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</c>
      <c r="M125" s="55">
        <f>IF(OR(I125=0,G125=0,I125&lt;1),"",G125/I125*100-100)</f>
      </c>
      <c r="N125" s="56"/>
      <c r="O125" s="57">
        <f aca="true" t="shared" si="44" ref="O125:P127">(H125/D125)*1000</f>
        <v>18039.735099337748</v>
      </c>
      <c r="P125" s="58">
        <f t="shared" si="44"/>
        <v>15042.25352112676</v>
      </c>
    </row>
    <row r="126" spans="1:16" ht="12.75">
      <c r="A126" s="59" t="s">
        <v>132</v>
      </c>
      <c r="B126" s="45"/>
      <c r="C126" s="46"/>
      <c r="D126" s="46">
        <v>1100</v>
      </c>
      <c r="E126" s="97">
        <v>1115</v>
      </c>
      <c r="F126" s="49"/>
      <c r="G126" s="50"/>
      <c r="H126" s="155">
        <v>1369</v>
      </c>
      <c r="I126" s="80">
        <v>1577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</c>
      <c r="M126" s="55">
        <f>IF(OR(I126=0,G126=0,I126&lt;1),"",G126/I126*100-100)</f>
      </c>
      <c r="N126" s="56"/>
      <c r="O126" s="57">
        <f t="shared" si="44"/>
        <v>1244.5454545454547</v>
      </c>
      <c r="P126" s="58">
        <f t="shared" si="44"/>
        <v>1414.3497757847533</v>
      </c>
    </row>
    <row r="127" spans="1:16" ht="12.75">
      <c r="A127" s="59" t="s">
        <v>133</v>
      </c>
      <c r="B127" s="45"/>
      <c r="C127" s="46"/>
      <c r="D127" s="46">
        <v>0.01</v>
      </c>
      <c r="E127" s="97">
        <v>0</v>
      </c>
      <c r="F127" s="49"/>
      <c r="G127" s="50"/>
      <c r="H127" s="155">
        <v>0.01</v>
      </c>
      <c r="I127" s="80">
        <v>0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>
        <f t="shared" si="44"/>
        <v>1000</v>
      </c>
      <c r="P127" s="58"/>
    </row>
    <row r="128" spans="1:16" ht="12.75">
      <c r="A128" s="59" t="s">
        <v>134</v>
      </c>
      <c r="B128" s="45"/>
      <c r="C128" s="46"/>
      <c r="D128" s="46"/>
      <c r="E128" s="97"/>
      <c r="F128" s="49"/>
      <c r="G128" s="50"/>
      <c r="H128" s="155">
        <v>9557</v>
      </c>
      <c r="I128" s="80">
        <v>10212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</c>
      <c r="M128" s="55">
        <f>IF(OR(I128=0,G128=0,I128&lt;1),"",G128/I128*100-100)</f>
      </c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8"/>
      <c r="E129" s="98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01">
        <v>39</v>
      </c>
      <c r="E130" s="102">
        <v>34</v>
      </c>
      <c r="F130" s="103"/>
      <c r="G130" s="104"/>
      <c r="H130" s="159">
        <v>118</v>
      </c>
      <c r="I130" s="105">
        <v>94</v>
      </c>
      <c r="J130" s="106">
        <f>IF(OR(D130=0,C130=0,D130&lt;1),"",C130/D130*100-100)</f>
      </c>
      <c r="K130" s="107">
        <f>IF(OR(E130=0,C130=0,E130&lt;1),"",C130/E130*100-100)</f>
      </c>
      <c r="L130" s="106">
        <f>IF(OR(H130=0,G130=0,H130&lt;1),"",G130/H130*100-100)</f>
      </c>
      <c r="M130" s="108">
        <f>IF(OR(I130=0,G130=0,I130&lt;1),"",G130/I130*100-100)</f>
      </c>
      <c r="N130" s="109"/>
      <c r="O130" s="110">
        <f>(H130/D130)*1000</f>
        <v>3025.6410256410254</v>
      </c>
      <c r="P130" s="111">
        <f>(I130/E130)*1000</f>
        <v>2764.705882352941</v>
      </c>
    </row>
    <row r="131" ht="13.5" thickTop="1">
      <c r="A131" s="1" t="s">
        <v>137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7480314960629921" bottom="0.1968503937007874" header="0.31496062992125984" footer="0.1968503937007874"/>
  <pageSetup horizontalDpi="300" verticalDpi="300" orientation="portrait" paperSize="9" scale="70" r:id="rId2"/>
  <headerFooter alignWithMargins="0">
    <oddHeader>&amp;L&amp;"Arial,Normal"&amp;12AVANCE DE SUPERFICIES Y PRODUCCIONES A 31                        DE  ENERO DEL AÑO 2.022</oddHeader>
    <oddFooter>&amp;L&amp;"Arial,Normal"&amp;8(*)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110" zoomScaleNormal="110" zoomScaleSheetLayoutView="75" workbookViewId="0" topLeftCell="A76">
      <selection activeCell="A7" sqref="A7"/>
    </sheetView>
  </sheetViews>
  <sheetFormatPr defaultColWidth="11.00390625" defaultRowHeight="13.5"/>
  <cols>
    <col min="1" max="1" width="29.125" style="127" customWidth="1"/>
    <col min="2" max="2" width="11.00390625" style="127" customWidth="1"/>
    <col min="3" max="3" width="9.50390625" style="127" customWidth="1"/>
    <col min="4" max="4" width="11.25390625" style="127" customWidth="1"/>
    <col min="5" max="5" width="11.125" style="127" customWidth="1"/>
    <col min="6" max="6" width="8.50390625" style="127" customWidth="1"/>
    <col min="7" max="7" width="7.25390625" style="127" customWidth="1"/>
    <col min="8" max="8" width="8.875" style="127" customWidth="1"/>
    <col min="9" max="9" width="8.625" style="127" customWidth="1"/>
    <col min="10" max="10" width="11.00390625" style="128" customWidth="1"/>
    <col min="11" max="16384" width="11.00390625" style="127" customWidth="1"/>
  </cols>
  <sheetData>
    <row r="1" spans="1:10" ht="18">
      <c r="A1" s="3" t="s">
        <v>155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.75">
      <c r="A2" s="131" t="s">
        <v>173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 ht="14.25">
      <c r="A3" s="134" t="s">
        <v>8</v>
      </c>
      <c r="B3" s="135" t="s">
        <v>156</v>
      </c>
      <c r="C3" s="135" t="s">
        <v>157</v>
      </c>
      <c r="D3" s="135" t="s">
        <v>158</v>
      </c>
      <c r="E3" s="135" t="s">
        <v>159</v>
      </c>
      <c r="F3" s="135" t="s">
        <v>160</v>
      </c>
      <c r="G3" s="135" t="s">
        <v>161</v>
      </c>
      <c r="H3" s="135" t="s">
        <v>162</v>
      </c>
      <c r="I3" s="135" t="s">
        <v>163</v>
      </c>
      <c r="J3" s="136" t="s">
        <v>165</v>
      </c>
    </row>
    <row r="4" spans="1:10" ht="15.75">
      <c r="A4" s="29" t="s">
        <v>10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2.75">
      <c r="A5" s="44" t="s">
        <v>11</v>
      </c>
      <c r="B5" s="139">
        <f>IF(OR(Almería!C5=0),"",Almería!C5)</f>
        <v>2720</v>
      </c>
      <c r="C5" s="139">
        <f>IF(OR(Cádiz!C5=0),"",Cádiz!C5)</f>
        <v>55178</v>
      </c>
      <c r="D5" s="139">
        <f>IF(OR(Córdoba!C5=0),"",Córdoba!C5)</f>
        <v>63000</v>
      </c>
      <c r="E5" s="139">
        <f>IF(OR(Granada!C5=0),"",Granada!C5)</f>
        <v>13209</v>
      </c>
      <c r="F5" s="139">
        <f>IF(OR(Huelva!C5=0),"",Huelva!C5)</f>
        <v>14142</v>
      </c>
      <c r="G5" s="139">
        <f>IF(OR(Jaén!C5=0),"",Jaén!C5)</f>
        <v>7667</v>
      </c>
      <c r="H5" s="139">
        <f>IF(OR(Málaga!C5=0),"",Málaga!C5)</f>
        <v>17200</v>
      </c>
      <c r="I5" s="139">
        <f>IF(OR(Sevilla!C5=0),"",Sevilla!C5)</f>
        <v>137425</v>
      </c>
      <c r="J5" s="140">
        <f>IF(OR(Andalucía!C5=0),"",Andalucía!C5)</f>
        <v>310541</v>
      </c>
    </row>
    <row r="6" spans="1:10" ht="12.75">
      <c r="A6" s="59" t="s">
        <v>12</v>
      </c>
      <c r="B6" s="139">
        <f>IF(OR(Almería!C6=0),"",Almería!C6)</f>
        <v>2628</v>
      </c>
      <c r="C6" s="139">
        <f>IF(OR(Cádiz!C6=0),"",Cádiz!C6)</f>
        <v>15549</v>
      </c>
      <c r="D6" s="139">
        <f>IF(OR(Córdoba!C6=0),"",Córdoba!C6)</f>
        <v>23000</v>
      </c>
      <c r="E6" s="139">
        <f>IF(OR(Granada!C6=0),"",Granada!C6)</f>
        <v>11046</v>
      </c>
      <c r="F6" s="139">
        <f>IF(OR(Huelva!C6=0),"",Huelva!C6)</f>
        <v>5257</v>
      </c>
      <c r="G6" s="139">
        <f>IF(OR(Jaén!C6=0),"",Jaén!C6)</f>
        <v>2986</v>
      </c>
      <c r="H6" s="139">
        <f>IF(OR(Málaga!C6=0),"",Málaga!C6)</f>
        <v>6200</v>
      </c>
      <c r="I6" s="139">
        <f>IF(OR(Sevilla!C6=0),"",Sevilla!C6)</f>
        <v>64890</v>
      </c>
      <c r="J6" s="140">
        <f>IF(OR(Andalucía!C6=0),"",Andalucía!C6)</f>
        <v>131556</v>
      </c>
    </row>
    <row r="7" spans="1:10" ht="12.75">
      <c r="A7" s="62" t="s">
        <v>13</v>
      </c>
      <c r="B7" s="139">
        <f>IF(OR(Almería!C7=0),"",Almería!C7)</f>
        <v>92</v>
      </c>
      <c r="C7" s="139">
        <f>IF(OR(Cádiz!C7=0),"",Cádiz!C7)</f>
        <v>39629</v>
      </c>
      <c r="D7" s="139">
        <f>IF(OR(Córdoba!C7=0),"",Córdoba!C7)</f>
        <v>40000</v>
      </c>
      <c r="E7" s="139">
        <f>IF(OR(Granada!C7=0),"",Granada!C7)</f>
        <v>2163</v>
      </c>
      <c r="F7" s="139">
        <f>IF(OR(Huelva!C7=0),"",Huelva!C7)</f>
        <v>8885</v>
      </c>
      <c r="G7" s="139">
        <f>IF(OR(Jaén!C7=0),"",Jaén!C7)</f>
        <v>4681</v>
      </c>
      <c r="H7" s="139">
        <f>IF(OR(Málaga!C7=0),"",Málaga!C7)</f>
        <v>11000</v>
      </c>
      <c r="I7" s="139">
        <f>IF(OR(Sevilla!C7=0),"",Sevilla!C7)</f>
        <v>72535</v>
      </c>
      <c r="J7" s="140">
        <f>IF(OR(Andalucía!C7=0),"",Andalucía!C7)</f>
        <v>178985</v>
      </c>
    </row>
    <row r="8" spans="1:10" ht="12.75">
      <c r="A8" s="44" t="s">
        <v>14</v>
      </c>
      <c r="B8" s="139">
        <f>IF(OR(Almería!C8=0),"",Almería!C8)</f>
        <v>8298.01</v>
      </c>
      <c r="C8" s="139">
        <f>IF(OR(Cádiz!C8=0),"",Cádiz!C8)</f>
        <v>10093</v>
      </c>
      <c r="D8" s="139">
        <f>IF(OR(Córdoba!C8=0),"",Córdoba!C8)</f>
        <v>17000</v>
      </c>
      <c r="E8" s="139">
        <f>IF(OR(Granada!C8=0),"",Granada!C8)</f>
        <v>35701</v>
      </c>
      <c r="F8" s="139">
        <f>IF(OR(Huelva!C8=0),"",Huelva!C8)</f>
        <v>1273</v>
      </c>
      <c r="G8" s="139">
        <f>IF(OR(Jaén!C8=0),"",Jaén!C8)</f>
        <v>6157</v>
      </c>
      <c r="H8" s="139">
        <f>IF(OR(Málaga!C8=0),"",Málaga!C8)</f>
        <v>12400</v>
      </c>
      <c r="I8" s="139">
        <f>IF(OR(Sevilla!C8=0),"",Sevilla!C8)</f>
        <v>19380</v>
      </c>
      <c r="J8" s="140">
        <f>IF(OR(Andalucía!C8=0),"",Andalucía!C8)</f>
        <v>110302.01000000001</v>
      </c>
    </row>
    <row r="9" spans="1:10" ht="12.75">
      <c r="A9" s="59" t="s">
        <v>15</v>
      </c>
      <c r="B9" s="139">
        <f>IF(OR(Almería!C9=0),"",Almería!C9)</f>
        <v>0.01</v>
      </c>
      <c r="C9" s="139">
        <f>IF(OR(Cádiz!C9=0),"",Cádiz!C9)</f>
        <v>9239</v>
      </c>
      <c r="D9" s="139">
        <f>IF(OR(Córdoba!C9=0),"",Córdoba!C9)</f>
        <v>5000</v>
      </c>
      <c r="E9" s="139">
        <f>IF(OR(Granada!C9=0),"",Granada!C9)</f>
        <v>21372</v>
      </c>
      <c r="F9" s="139">
        <f>IF(OR(Huelva!C9=0),"",Huelva!C9)</f>
        <v>1153</v>
      </c>
      <c r="G9" s="139">
        <f>IF(OR(Jaén!C9=0),"",Jaén!C9)</f>
        <v>3756</v>
      </c>
      <c r="H9" s="139">
        <f>IF(OR(Málaga!C9=0),"",Málaga!C9)</f>
        <v>12100</v>
      </c>
      <c r="I9" s="139">
        <f>IF(OR(Sevilla!C9=0),"",Sevilla!C9)</f>
        <v>17440</v>
      </c>
      <c r="J9" s="140">
        <f>IF(OR(Andalucía!C9=0),"",Andalucía!C9)</f>
        <v>70060.01000000001</v>
      </c>
    </row>
    <row r="10" spans="1:10" ht="12.75">
      <c r="A10" s="62" t="s">
        <v>16</v>
      </c>
      <c r="B10" s="139">
        <f>IF(OR(Almería!C10=0),"",Almería!C10)</f>
        <v>8298</v>
      </c>
      <c r="C10" s="139">
        <f>IF(OR(Cádiz!C10=0),"",Cádiz!C10)</f>
        <v>854</v>
      </c>
      <c r="D10" s="139">
        <f>IF(OR(Córdoba!C10=0),"",Córdoba!C10)</f>
        <v>12000</v>
      </c>
      <c r="E10" s="139">
        <f>IF(OR(Granada!C10=0),"",Granada!C10)</f>
        <v>14329</v>
      </c>
      <c r="F10" s="139">
        <f>IF(OR(Huelva!C10=0),"",Huelva!C10)</f>
        <v>120</v>
      </c>
      <c r="G10" s="139">
        <f>IF(OR(Jaén!C10=0),"",Jaén!C10)</f>
        <v>2401</v>
      </c>
      <c r="H10" s="139">
        <f>IF(OR(Málaga!C10=0),"",Málaga!C10)</f>
        <v>300</v>
      </c>
      <c r="I10" s="139">
        <f>IF(OR(Sevilla!C10=0),"",Sevilla!C10)</f>
        <v>1940</v>
      </c>
      <c r="J10" s="140">
        <f>IF(OR(Andalucía!C10=0),"",Andalucía!C10)</f>
        <v>40242</v>
      </c>
    </row>
    <row r="11" spans="1:10" ht="12.75">
      <c r="A11" s="59" t="s">
        <v>17</v>
      </c>
      <c r="B11" s="139">
        <f>IF(OR(Almería!C11=0),"",Almería!C11)</f>
        <v>3193</v>
      </c>
      <c r="C11" s="139">
        <f>IF(OR(Cádiz!C11=0),"",Cádiz!C11)</f>
        <v>12795</v>
      </c>
      <c r="D11" s="139">
        <f>IF(OR(Córdoba!C11=0),"",Córdoba!C11)</f>
        <v>25000</v>
      </c>
      <c r="E11" s="139">
        <f>IF(OR(Granada!C11=0),"",Granada!C11)</f>
        <v>22571</v>
      </c>
      <c r="F11" s="139">
        <f>IF(OR(Huelva!C11=0),"",Huelva!C11)</f>
        <v>2560</v>
      </c>
      <c r="G11" s="139">
        <f>IF(OR(Jaén!C11=0),"",Jaén!C11)</f>
        <v>5034</v>
      </c>
      <c r="H11" s="139">
        <f>IF(OR(Málaga!C11=0),"",Málaga!C11)</f>
        <v>9600</v>
      </c>
      <c r="I11" s="139">
        <f>IF(OR(Sevilla!C11=0),"",Sevilla!C11)</f>
        <v>15710</v>
      </c>
      <c r="J11" s="140">
        <f>IF(OR(Andalucía!C11=0),"",Andalucía!C11)</f>
        <v>96463</v>
      </c>
    </row>
    <row r="12" spans="1:10" ht="12.75">
      <c r="A12" s="59" t="s">
        <v>18</v>
      </c>
      <c r="B12" s="139">
        <f>IF(OR(Almería!C12=0),"",Almería!C12)</f>
        <v>255</v>
      </c>
      <c r="C12" s="139">
        <f>IF(OR(Cádiz!C12=0),"",Cádiz!C12)</f>
        <v>5</v>
      </c>
      <c r="D12" s="139">
        <f>IF(OR(Córdoba!C12=0),"",Córdoba!C12)</f>
        <v>250</v>
      </c>
      <c r="E12" s="139">
        <f>IF(OR(Granada!C12=0),"",Granada!C12)</f>
        <v>494</v>
      </c>
      <c r="F12" s="139">
        <f>IF(OR(Huelva!C12=0),"",Huelva!C12)</f>
        <v>9</v>
      </c>
      <c r="G12" s="139">
        <f>IF(OR(Jaén!C12=0),"",Jaén!C12)</f>
        <v>32</v>
      </c>
      <c r="H12" s="139">
        <f>IF(OR(Málaga!C12=0),"",Málaga!C12)</f>
        <v>0.01</v>
      </c>
      <c r="I12" s="139">
        <f>IF(OR(Sevilla!C12=0),"",Sevilla!C12)</f>
        <v>0.01</v>
      </c>
      <c r="J12" s="140">
        <f>IF(OR(Andalucía!C12=0),"",Andalucía!C12)</f>
        <v>1045.02</v>
      </c>
    </row>
    <row r="13" spans="1:10" ht="12.75">
      <c r="A13" s="62" t="s">
        <v>19</v>
      </c>
      <c r="B13" s="139">
        <f>IF(OR(Almería!C13=0),"",Almería!C13)</f>
        <v>31</v>
      </c>
      <c r="C13" s="139">
        <f>IF(OR(Cádiz!C13=0),"",Cádiz!C13)</f>
        <v>15798</v>
      </c>
      <c r="D13" s="139">
        <f>IF(OR(Córdoba!C13=0),"",Córdoba!C13)</f>
        <v>8000</v>
      </c>
      <c r="E13" s="139">
        <f>IF(OR(Granada!C13=0),"",Granada!C13)</f>
        <v>1031</v>
      </c>
      <c r="F13" s="139">
        <f>IF(OR(Huelva!C13=0),"",Huelva!C13)</f>
        <v>6910</v>
      </c>
      <c r="G13" s="139">
        <f>IF(OR(Jaén!C13=0),"",Jaén!C13)</f>
        <v>1235</v>
      </c>
      <c r="H13" s="139">
        <f>IF(OR(Málaga!C13=0),"",Málaga!C13)</f>
        <v>2200</v>
      </c>
      <c r="I13" s="139">
        <f>IF(OR(Sevilla!C13=0),"",Sevilla!C13)</f>
        <v>25000</v>
      </c>
      <c r="J13" s="140">
        <f>IF(OR(Andalucía!C13=0),"",Andalucía!C13)</f>
        <v>60205</v>
      </c>
    </row>
    <row r="14" spans="1:10" ht="12.75">
      <c r="A14" s="59" t="s">
        <v>20</v>
      </c>
      <c r="B14" s="139">
        <f>IF(OR(Almería!C14=0),"",Almería!C14)</f>
        <v>0.01</v>
      </c>
      <c r="C14" s="139">
        <f>IF(OR(Cádiz!C14=0),"",Cádiz!C14)</f>
        <v>1500</v>
      </c>
      <c r="D14" s="139">
        <f>IF(OR(Córdoba!C14=0),"",Córdoba!C14)</f>
        <v>0.01</v>
      </c>
      <c r="E14" s="139">
        <f>IF(OR(Granada!C14=0),"",Granada!C14)</f>
        <v>0.01</v>
      </c>
      <c r="F14" s="139">
        <f>IF(OR(Huelva!C14=0),"",Huelva!C14)</f>
        <v>17</v>
      </c>
      <c r="G14" s="139">
        <f>IF(OR(Jaén!C14=0),"",Jaén!C14)</f>
        <v>0.01</v>
      </c>
      <c r="H14" s="139">
        <f>IF(OR(Málaga!C14=0),"",Málaga!C14)</f>
        <v>0.01</v>
      </c>
      <c r="I14" s="139">
        <f>IF(OR(Sevilla!C14=0),"",Sevilla!C14)</f>
        <v>8000</v>
      </c>
      <c r="J14" s="140">
        <f>IF(OR(Andalucía!C14=0),"",Andalucía!C14)</f>
        <v>9517.05</v>
      </c>
    </row>
    <row r="15" spans="1:10" ht="12.75">
      <c r="A15" s="59" t="s">
        <v>21</v>
      </c>
      <c r="B15" s="139">
        <f>IF(OR(Almería!C15=0),"",Almería!C15)</f>
      </c>
      <c r="C15" s="139">
        <f>IF(OR(Cádiz!C15=0),"",Cádiz!C15)</f>
      </c>
      <c r="D15" s="139">
        <f>IF(OR(Córdoba!C15=0),"",Córdoba!C15)</f>
      </c>
      <c r="E15" s="139">
        <f>IF(OR(Granada!C15=0),"",Granada!C15)</f>
      </c>
      <c r="F15" s="139">
        <f>IF(OR(Huelva!C15=0),"",Huelva!C15)</f>
      </c>
      <c r="G15" s="139">
        <f>IF(OR(Jaén!C15=0),"",Jaén!C15)</f>
      </c>
      <c r="H15" s="139">
        <f>IF(OR(Málaga!C15=0),"",Málaga!C15)</f>
      </c>
      <c r="I15" s="139">
        <f>IF(OR(Sevilla!C15=0),"",Sevilla!C15)</f>
      </c>
      <c r="J15" s="140">
        <f>IF(OR(Andalucía!C15=0),"",Andalucía!C15)</f>
      </c>
    </row>
    <row r="16" spans="1:10" ht="12.75">
      <c r="A16" s="59" t="s">
        <v>22</v>
      </c>
      <c r="B16" s="139">
        <f>IF(OR(Almería!C16=0),"",Almería!C16)</f>
      </c>
      <c r="C16" s="139">
        <f>IF(OR(Cádiz!C16=0),"",Cádiz!C16)</f>
      </c>
      <c r="D16" s="139">
        <f>IF(OR(Córdoba!C16=0),"",Córdoba!C16)</f>
      </c>
      <c r="E16" s="139">
        <f>IF(OR(Granada!C16=0),"",Granada!C16)</f>
      </c>
      <c r="F16" s="139">
        <f>IF(OR(Huelva!C16=0),"",Huelva!C16)</f>
      </c>
      <c r="G16" s="139">
        <f>IF(OR(Jaén!C16=0),"",Jaén!C16)</f>
      </c>
      <c r="H16" s="139">
        <f>IF(OR(Málaga!C16=0),"",Málaga!C16)</f>
      </c>
      <c r="I16" s="139">
        <f>IF(OR(Sevilla!C16=0),"",Sevilla!C16)</f>
      </c>
      <c r="J16" s="140">
        <f>IF(OR(Andalucía!C16=0),"",Andalucía!C16)</f>
      </c>
    </row>
    <row r="17" spans="1:10" ht="15.75">
      <c r="A17" s="29" t="s">
        <v>23</v>
      </c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ht="12.75">
      <c r="A18" s="59" t="s">
        <v>24</v>
      </c>
      <c r="B18" s="139">
        <f>IF(OR(Almería!C18=0),"",Almería!C18)</f>
      </c>
      <c r="C18" s="139">
        <f>IF(OR(Cádiz!C18=0),"",Cádiz!C18)</f>
      </c>
      <c r="D18" s="139">
        <f>IF(OR(Córdoba!C18=0),"",Córdoba!C18)</f>
      </c>
      <c r="E18" s="139">
        <f>IF(OR(Granada!C18=0),"",Granada!C18)</f>
      </c>
      <c r="F18" s="139">
        <f>IF(OR(Huelva!C18=0),"",Huelva!C18)</f>
      </c>
      <c r="G18" s="139">
        <f>IF(OR(Jaén!C18=0),"",Jaén!C18)</f>
      </c>
      <c r="H18" s="139">
        <f>IF(OR(Málaga!C18=0),"",Málaga!C18)</f>
      </c>
      <c r="I18" s="139">
        <f>IF(OR(Sevilla!C18=0),"",Sevilla!C18)</f>
      </c>
      <c r="J18" s="140">
        <f>IF(OR(Andalucía!C18=0),"",Andalucía!C18)</f>
      </c>
    </row>
    <row r="19" spans="1:10" ht="12.75">
      <c r="A19" s="59" t="s">
        <v>25</v>
      </c>
      <c r="B19" s="139">
        <f>IF(OR(Almería!C19=0),"",Almería!C19)</f>
        <v>145</v>
      </c>
      <c r="C19" s="139">
        <f>IF(OR(Cádiz!C19=0),"",Cádiz!C19)</f>
        <v>5082</v>
      </c>
      <c r="D19" s="139">
        <f>IF(OR(Córdoba!C19=0),"",Córdoba!C19)</f>
        <v>4000</v>
      </c>
      <c r="E19" s="139">
        <f>IF(OR(Granada!C19=0),"",Granada!C19)</f>
        <v>1263</v>
      </c>
      <c r="F19" s="139">
        <f>IF(OR(Huelva!C19=0),"",Huelva!C19)</f>
        <v>1300</v>
      </c>
      <c r="G19" s="139">
        <f>IF(OR(Jaén!C19=0),"",Jaén!C19)</f>
        <v>233</v>
      </c>
      <c r="H19" s="139">
        <f>IF(OR(Málaga!C19=0),"",Málaga!C19)</f>
        <v>1500</v>
      </c>
      <c r="I19" s="139">
        <f>IF(OR(Sevilla!C19=0),"",Sevilla!C19)</f>
        <v>12820</v>
      </c>
      <c r="J19" s="140">
        <f>IF(OR(Andalucía!C19=0),"",Andalucía!C19)</f>
        <v>26343</v>
      </c>
    </row>
    <row r="20" spans="1:10" ht="12.75">
      <c r="A20" s="59" t="s">
        <v>26</v>
      </c>
      <c r="B20" s="139">
        <f>IF(OR(Almería!C20=0),"",Almería!C20)</f>
        <v>0.01</v>
      </c>
      <c r="C20" s="139">
        <f>IF(OR(Cádiz!C20=0),"",Cádiz!C20)</f>
        <v>37</v>
      </c>
      <c r="D20" s="139">
        <f>IF(OR(Córdoba!C20=0),"",Córdoba!C20)</f>
        <v>0.01</v>
      </c>
      <c r="E20" s="139">
        <f>IF(OR(Granada!C20=0),"",Granada!C20)</f>
        <v>41</v>
      </c>
      <c r="F20" s="139">
        <f>IF(OR(Huelva!C20=0),"",Huelva!C20)</f>
        <v>0.01</v>
      </c>
      <c r="G20" s="139">
        <f>IF(OR(Jaén!C20=0),"",Jaén!C20)</f>
        <v>0.01</v>
      </c>
      <c r="H20" s="139">
        <f>IF(OR(Málaga!C20=0),"",Málaga!C20)</f>
        <v>0.01</v>
      </c>
      <c r="I20" s="139">
        <f>IF(OR(Sevilla!C20=0),"",Sevilla!C20)</f>
        <v>0.01</v>
      </c>
      <c r="J20" s="140">
        <f>IF(OR(Andalucía!C20=0),"",Andalucía!C20)</f>
        <v>78.06000000000002</v>
      </c>
    </row>
    <row r="21" spans="1:10" ht="12.75">
      <c r="A21" s="59" t="s">
        <v>27</v>
      </c>
      <c r="B21" s="139">
        <f>IF(OR(Almería!C21=0),"",Almería!C21)</f>
        <v>18</v>
      </c>
      <c r="C21" s="139">
        <f>IF(OR(Cádiz!C21=0),"",Cádiz!C21)</f>
        <v>2420</v>
      </c>
      <c r="D21" s="139">
        <f>IF(OR(Córdoba!C21=0),"",Córdoba!C21)</f>
        <v>3000</v>
      </c>
      <c r="E21" s="139">
        <f>IF(OR(Granada!C21=0),"",Granada!C21)</f>
        <v>302</v>
      </c>
      <c r="F21" s="139">
        <f>IF(OR(Huelva!C21=0),"",Huelva!C21)</f>
        <v>190</v>
      </c>
      <c r="G21" s="139">
        <f>IF(OR(Jaén!C21=0),"",Jaén!C21)</f>
        <v>261</v>
      </c>
      <c r="H21" s="139">
        <f>IF(OR(Málaga!C21=0),"",Málaga!C21)</f>
        <v>100</v>
      </c>
      <c r="I21" s="139">
        <f>IF(OR(Sevilla!C21=0),"",Sevilla!C21)</f>
        <v>5000</v>
      </c>
      <c r="J21" s="140">
        <f>IF(OR(Andalucía!C21=0),"",Andalucía!C21)</f>
        <v>11291</v>
      </c>
    </row>
    <row r="22" spans="1:10" ht="12.75">
      <c r="A22" s="59" t="s">
        <v>28</v>
      </c>
      <c r="B22" s="139">
        <f>IF(OR(Almería!C22=0),"",Almería!C22)</f>
        <v>36</v>
      </c>
      <c r="C22" s="139">
        <f>IF(OR(Cádiz!C22=0),"",Cádiz!C22)</f>
        <v>1274</v>
      </c>
      <c r="D22" s="139">
        <f>IF(OR(Córdoba!C22=0),"",Córdoba!C22)</f>
        <v>6500</v>
      </c>
      <c r="E22" s="139">
        <f>IF(OR(Granada!C22=0),"",Granada!C22)</f>
        <v>1371</v>
      </c>
      <c r="F22" s="139">
        <f>IF(OR(Huelva!C22=0),"",Huelva!C22)</f>
        <v>0.01</v>
      </c>
      <c r="G22" s="139">
        <f>IF(OR(Jaén!C22=0),"",Jaén!C22)</f>
        <v>182</v>
      </c>
      <c r="H22" s="139">
        <f>IF(OR(Málaga!C22=0),"",Málaga!C22)</f>
        <v>1400</v>
      </c>
      <c r="I22" s="139">
        <f>IF(OR(Sevilla!C22=0),"",Sevilla!C22)</f>
        <v>5875</v>
      </c>
      <c r="J22" s="140">
        <f>IF(OR(Andalucía!C22=0),"",Andalucía!C22)</f>
        <v>16638.010000000002</v>
      </c>
    </row>
    <row r="23" spans="1:10" ht="12.75">
      <c r="A23" s="59" t="s">
        <v>29</v>
      </c>
      <c r="B23" s="139">
        <f>IF(OR(Almería!C23=0),"",Almería!C23)</f>
        <v>155</v>
      </c>
      <c r="C23" s="139">
        <f>IF(OR(Cádiz!C23=0),"",Cádiz!C23)</f>
        <v>1040</v>
      </c>
      <c r="D23" s="139">
        <f>IF(OR(Córdoba!C23=0),"",Córdoba!C23)</f>
        <v>400</v>
      </c>
      <c r="E23" s="139">
        <f>IF(OR(Granada!C23=0),"",Granada!C23)</f>
        <v>2068</v>
      </c>
      <c r="F23" s="139">
        <f>IF(OR(Huelva!C23=0),"",Huelva!C23)</f>
        <v>65</v>
      </c>
      <c r="G23" s="139">
        <f>IF(OR(Jaén!C23=0),"",Jaén!C23)</f>
        <v>45</v>
      </c>
      <c r="H23" s="139">
        <f>IF(OR(Málaga!C23=0),"",Málaga!C23)</f>
        <v>1700</v>
      </c>
      <c r="I23" s="139">
        <f>IF(OR(Sevilla!C23=0),"",Sevilla!C23)</f>
        <v>1115</v>
      </c>
      <c r="J23" s="140">
        <f>IF(OR(Andalucía!C23=0),"",Andalucía!C23)</f>
        <v>6588</v>
      </c>
    </row>
    <row r="24" spans="1:10" ht="12.75">
      <c r="A24" s="59" t="s">
        <v>30</v>
      </c>
      <c r="B24" s="139">
        <f>IF(OR(Almería!C24=0),"",Almería!C24)</f>
        <v>179</v>
      </c>
      <c r="C24" s="139">
        <f>IF(OR(Cádiz!C24=0),"",Cádiz!C24)</f>
        <v>78</v>
      </c>
      <c r="D24" s="139">
        <f>IF(OR(Córdoba!C24=0),"",Córdoba!C24)</f>
        <v>40</v>
      </c>
      <c r="E24" s="139">
        <f>IF(OR(Granada!C24=0),"",Granada!C24)</f>
        <v>937</v>
      </c>
      <c r="F24" s="139">
        <f>IF(OR(Huelva!C24=0),"",Huelva!C24)</f>
        <v>0.01</v>
      </c>
      <c r="G24" s="139">
        <f>IF(OR(Jaén!C24=0),"",Jaén!C24)</f>
        <v>19</v>
      </c>
      <c r="H24" s="139">
        <f>IF(OR(Málaga!C24=0),"",Málaga!C24)</f>
        <v>100</v>
      </c>
      <c r="I24" s="139">
        <f>IF(OR(Sevilla!C24=0),"",Sevilla!C24)</f>
        <v>0.01</v>
      </c>
      <c r="J24" s="140">
        <f>IF(OR(Andalucía!C24=0),"",Andalucía!C24)</f>
        <v>1353.02</v>
      </c>
    </row>
    <row r="25" spans="1:10" ht="12.75">
      <c r="A25" s="59" t="s">
        <v>31</v>
      </c>
      <c r="B25" s="139">
        <f>IF(OR(Almería!C25=0),"",Almería!C25)</f>
        <v>0.01</v>
      </c>
      <c r="C25" s="139">
        <f>IF(OR(Cádiz!C25=0),"",Cádiz!C25)</f>
        <v>35</v>
      </c>
      <c r="D25" s="139">
        <f>IF(OR(Córdoba!C25=0),"",Córdoba!C25)</f>
        <v>30</v>
      </c>
      <c r="E25" s="139">
        <f>IF(OR(Granada!C25=0),"",Granada!C25)</f>
        <v>0.01</v>
      </c>
      <c r="F25" s="139">
        <f>IF(OR(Huelva!C25=0),"",Huelva!C25)</f>
        <v>600</v>
      </c>
      <c r="G25" s="139">
        <f>IF(OR(Jaén!C25=0),"",Jaén!C25)</f>
        <v>0.01</v>
      </c>
      <c r="H25" s="139">
        <f>IF(OR(Málaga!C25=0),"",Málaga!C25)</f>
        <v>0.01</v>
      </c>
      <c r="I25" s="139">
        <f>IF(OR(Sevilla!C25=0),"",Sevilla!C25)</f>
        <v>595</v>
      </c>
      <c r="J25" s="140">
        <f>IF(OR(Andalucía!C25=0),"",Andalucía!C25)</f>
        <v>1260.04</v>
      </c>
    </row>
    <row r="26" spans="1:10" ht="15.75">
      <c r="A26" s="29" t="s">
        <v>32</v>
      </c>
      <c r="B26" s="141"/>
      <c r="C26" s="141"/>
      <c r="D26" s="141"/>
      <c r="E26" s="141"/>
      <c r="F26" s="141"/>
      <c r="G26" s="141"/>
      <c r="H26" s="141"/>
      <c r="I26" s="141"/>
      <c r="J26" s="142"/>
    </row>
    <row r="27" spans="1:10" ht="12.75">
      <c r="A27" s="44" t="s">
        <v>33</v>
      </c>
      <c r="B27" s="139">
        <f>IF(OR(Almería!C27=0),"",Almería!C27)</f>
      </c>
      <c r="C27" s="139">
        <f>IF(OR(Cádiz!C27=0),"",Cádiz!C27)</f>
      </c>
      <c r="D27" s="139">
        <f>IF(OR(Córdoba!C27=0),"",Córdoba!C27)</f>
      </c>
      <c r="E27" s="139">
        <f>IF(OR(Granada!C27=0),"",Granada!C27)</f>
      </c>
      <c r="F27" s="139">
        <f>IF(OR(Huelva!C27=0),"",Huelva!C27)</f>
      </c>
      <c r="G27" s="139">
        <f>IF(OR(Jaén!C27=0),"",Jaén!C27)</f>
      </c>
      <c r="H27" s="139">
        <f>IF(OR(Málaga!C27=0),"",Málaga!C27)</f>
      </c>
      <c r="I27" s="139">
        <f>IF(OR(Sevilla!C27=0),"",Sevilla!C27)</f>
      </c>
      <c r="J27" s="140">
        <f>IF(OR(Andalucía!C27=0),"",Andalucía!C27)</f>
      </c>
    </row>
    <row r="28" spans="1:10" ht="12.75">
      <c r="A28" s="59" t="s">
        <v>34</v>
      </c>
      <c r="B28" s="139">
        <f>IF(OR(Almería!C28=0),"",Almería!C28)</f>
        <v>49</v>
      </c>
      <c r="C28" s="139">
        <f>IF(OR(Cádiz!C28=0),"",Cádiz!C28)</f>
        <v>550</v>
      </c>
      <c r="D28" s="139">
        <f>IF(OR(Córdoba!C28=0),"",Córdoba!C28)</f>
        <v>0.01</v>
      </c>
      <c r="E28" s="139">
        <f>IF(OR(Granada!C28=0),"",Granada!C28)</f>
        <v>34</v>
      </c>
      <c r="F28" s="139">
        <f>IF(OR(Huelva!C28=0),"",Huelva!C28)</f>
        <v>8</v>
      </c>
      <c r="G28" s="139">
        <f>IF(OR(Jaén!C28=0),"",Jaén!C28)</f>
        <v>0.01</v>
      </c>
      <c r="H28" s="139">
        <f>IF(OR(Málaga!C28=0),"",Málaga!C28)</f>
        <v>140</v>
      </c>
      <c r="I28" s="139">
        <f>IF(OR(Sevilla!C28=0),"",Sevilla!C28)</f>
        <v>100</v>
      </c>
      <c r="J28" s="140">
        <f>IF(OR(Andalucía!C28=0),"",Andalucía!C28)</f>
        <v>881.02</v>
      </c>
    </row>
    <row r="29" spans="1:10" ht="12.75">
      <c r="A29" s="59" t="s">
        <v>35</v>
      </c>
      <c r="B29" s="139">
        <f>IF(OR(Almería!C29=0),"",Almería!C29)</f>
        <v>185</v>
      </c>
      <c r="C29" s="139">
        <f>IF(OR(Cádiz!C29=0),"",Cádiz!C29)</f>
        <v>960</v>
      </c>
      <c r="D29" s="139">
        <f>IF(OR(Córdoba!C29=0),"",Córdoba!C29)</f>
        <v>120</v>
      </c>
      <c r="E29" s="139">
        <f>IF(OR(Granada!C29=0),"",Granada!C29)</f>
        <v>48</v>
      </c>
      <c r="F29" s="139">
        <f>IF(OR(Huelva!C29=0),"",Huelva!C29)</f>
        <v>90</v>
      </c>
      <c r="G29" s="139">
        <f>IF(OR(Jaén!C29=0),"",Jaén!C29)</f>
        <v>2</v>
      </c>
      <c r="H29" s="139">
        <f>IF(OR(Málaga!C29=0),"",Málaga!C29)</f>
        <v>60</v>
      </c>
      <c r="I29" s="139">
        <f>IF(OR(Sevilla!C29=0),"",Sevilla!C29)</f>
        <v>3800</v>
      </c>
      <c r="J29" s="140">
        <f>IF(OR(Andalucía!C29=0),"",Andalucía!C29)</f>
        <v>5265</v>
      </c>
    </row>
    <row r="30" spans="1:10" ht="12.75">
      <c r="A30" s="59" t="s">
        <v>36</v>
      </c>
      <c r="B30" s="139">
        <f>IF(OR(Almería!C30=0),"",Almería!C30)</f>
        <v>148</v>
      </c>
      <c r="C30" s="139">
        <f>IF(OR(Cádiz!C30=0),"",Cádiz!C30)</f>
        <v>120</v>
      </c>
      <c r="D30" s="139">
        <f>IF(OR(Córdoba!C30=0),"",Córdoba!C30)</f>
        <v>420</v>
      </c>
      <c r="E30" s="139">
        <f>IF(OR(Granada!C30=0),"",Granada!C30)</f>
        <v>559</v>
      </c>
      <c r="F30" s="139">
        <f>IF(OR(Huelva!C30=0),"",Huelva!C30)</f>
        <v>85</v>
      </c>
      <c r="G30" s="139">
        <f>IF(OR(Jaén!C30=0),"",Jaén!C30)</f>
        <v>68</v>
      </c>
      <c r="H30" s="139">
        <f>IF(OR(Málaga!C30=0),"",Málaga!C30)</f>
        <v>100</v>
      </c>
      <c r="I30" s="139">
        <f>IF(OR(Sevilla!C30=0),"",Sevilla!C30)</f>
        <v>600</v>
      </c>
      <c r="J30" s="140">
        <f>IF(OR(Andalucía!C30=0),"",Andalucía!C30)</f>
        <v>2100</v>
      </c>
    </row>
    <row r="31" spans="1:10" ht="12.75">
      <c r="A31" s="59" t="s">
        <v>37</v>
      </c>
      <c r="B31" s="139">
        <f>IF(OR(Almería!C31=0),"",Almería!C31)</f>
      </c>
      <c r="C31" s="139">
        <f>IF(OR(Cádiz!C31=0),"",Cádiz!C31)</f>
      </c>
      <c r="D31" s="139">
        <f>IF(OR(Córdoba!C31=0),"",Córdoba!C31)</f>
      </c>
      <c r="E31" s="139">
        <f>IF(OR(Granada!C31=0),"",Granada!C31)</f>
      </c>
      <c r="F31" s="139">
        <f>IF(OR(Huelva!C31=0),"",Huelva!C31)</f>
      </c>
      <c r="G31" s="139">
        <f>IF(OR(Jaén!C31=0),"",Jaén!C31)</f>
      </c>
      <c r="H31" s="139">
        <f>IF(OR(Málaga!C31=0),"",Málaga!C31)</f>
      </c>
      <c r="I31" s="139">
        <f>IF(OR(Sevilla!C31=0),"",Sevilla!C31)</f>
      </c>
      <c r="J31" s="140">
        <f>IF(OR(Andalucía!C31=0),"",Andalucía!C31)</f>
      </c>
    </row>
    <row r="32" spans="1:10" ht="15.75">
      <c r="A32" s="29" t="s">
        <v>38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ht="12.75">
      <c r="A33" s="59" t="s">
        <v>39</v>
      </c>
      <c r="B33" s="139">
        <f>IF(OR(Almería!C33=0),"",Almería!C33)</f>
        <v>0.01</v>
      </c>
      <c r="C33" s="139">
        <f>IF(OR(Cádiz!C33=0),"",Cádiz!C33)</f>
        <v>4806</v>
      </c>
      <c r="D33" s="139">
        <f>IF(OR(Córdoba!C33=0),"",Córdoba!C33)</f>
        <v>20</v>
      </c>
      <c r="E33" s="139">
        <f>IF(OR(Granada!C33=0),"",Granada!C33)</f>
        <v>0.01</v>
      </c>
      <c r="F33" s="139">
        <f>IF(OR(Huelva!C33=0),"",Huelva!C33)</f>
        <v>1</v>
      </c>
      <c r="G33" s="139">
        <f>IF(OR(Jaén!C33=0),"",Jaén!C33)</f>
        <v>0.01</v>
      </c>
      <c r="H33" s="139">
        <f>IF(OR(Málaga!C33=0),"",Málaga!C33)</f>
        <v>0.01</v>
      </c>
      <c r="I33" s="139">
        <f>IF(OR(Sevilla!C33=0),"",Sevilla!C33)</f>
        <v>2045</v>
      </c>
      <c r="J33" s="140">
        <f>IF(OR(Andalucía!C33=0),"",Andalucía!C33)</f>
        <v>6872.040000000001</v>
      </c>
    </row>
    <row r="34" spans="1:10" ht="12.75">
      <c r="A34" s="59" t="s">
        <v>40</v>
      </c>
      <c r="B34" s="139">
        <f>IF(OR(Almería!C34=0),"",Almería!C34)</f>
      </c>
      <c r="C34" s="139">
        <f>IF(OR(Cádiz!C34=0),"",Cádiz!C34)</f>
      </c>
      <c r="D34" s="139">
        <f>IF(OR(Córdoba!C34=0),"",Córdoba!C34)</f>
      </c>
      <c r="E34" s="139">
        <f>IF(OR(Granada!C34=0),"",Granada!C34)</f>
      </c>
      <c r="F34" s="139">
        <f>IF(OR(Huelva!C34=0),"",Huelva!C34)</f>
      </c>
      <c r="G34" s="139">
        <f>IF(OR(Jaén!C34=0),"",Jaén!C34)</f>
      </c>
      <c r="H34" s="139">
        <f>IF(OR(Málaga!C34=0),"",Málaga!C34)</f>
      </c>
      <c r="I34" s="139">
        <f>IF(OR(Sevilla!C34=0),"",Sevilla!C34)</f>
      </c>
      <c r="J34" s="140">
        <f>IF(OR(Andalucía!C34=0),"",Andalucía!C34)</f>
      </c>
    </row>
    <row r="35" spans="1:10" ht="12.75">
      <c r="A35" s="59" t="s">
        <v>41</v>
      </c>
      <c r="B35" s="139">
        <f>IF(OR(Almería!C35=0),"",Almería!C35)</f>
        <v>1</v>
      </c>
      <c r="C35" s="139">
        <f>IF(OR(Cádiz!C35=0),"",Cádiz!C35)</f>
        <v>57678</v>
      </c>
      <c r="D35" s="139">
        <f>IF(OR(Córdoba!C35=0),"",Córdoba!C35)</f>
        <v>23000</v>
      </c>
      <c r="E35" s="139">
        <f>IF(OR(Granada!C35=0),"",Granada!C35)</f>
        <v>629</v>
      </c>
      <c r="F35" s="139">
        <f>IF(OR(Huelva!C35=0),"",Huelva!C35)</f>
        <v>15300</v>
      </c>
      <c r="G35" s="139">
        <f>IF(OR(Jaén!C35=0),"",Jaén!C35)</f>
        <v>525</v>
      </c>
      <c r="H35" s="139">
        <f>IF(OR(Málaga!C35=0),"",Málaga!C35)</f>
        <v>750</v>
      </c>
      <c r="I35" s="139">
        <f>IF(OR(Sevilla!C35=0),"",Sevilla!C35)</f>
        <v>110000</v>
      </c>
      <c r="J35" s="140">
        <f>IF(OR(Andalucía!C35=0),"",Andalucía!C35)</f>
        <v>207883</v>
      </c>
    </row>
    <row r="36" spans="1:10" ht="12.75">
      <c r="A36" s="59" t="s">
        <v>42</v>
      </c>
      <c r="B36" s="139">
        <f>IF(OR(Almería!C36=0),"",Almería!C36)</f>
      </c>
      <c r="C36" s="139">
        <f>IF(OR(Cádiz!C36=0),"",Cádiz!C36)</f>
      </c>
      <c r="D36" s="139">
        <f>IF(OR(Córdoba!C36=0),"",Córdoba!C36)</f>
      </c>
      <c r="E36" s="139">
        <f>IF(OR(Granada!C36=0),"",Granada!C36)</f>
      </c>
      <c r="F36" s="139">
        <f>IF(OR(Huelva!C36=0),"",Huelva!C36)</f>
      </c>
      <c r="G36" s="139">
        <f>IF(OR(Jaén!C36=0),"",Jaén!C36)</f>
      </c>
      <c r="H36" s="139">
        <f>IF(OR(Málaga!C36=0),"",Málaga!C36)</f>
      </c>
      <c r="I36" s="139">
        <f>IF(OR(Sevilla!C36=0),"",Sevilla!C36)</f>
      </c>
      <c r="J36" s="140">
        <f>IF(OR(Andalucía!C36=0),"",Andalucía!C36)</f>
      </c>
    </row>
    <row r="37" spans="1:10" ht="12.75">
      <c r="A37" s="59" t="s">
        <v>43</v>
      </c>
      <c r="B37" s="139">
        <f>IF(OR(Almería!C37=0),"",Almería!C37)</f>
      </c>
      <c r="C37" s="139">
        <f>IF(OR(Cádiz!C37=0),"",Cádiz!C37)</f>
      </c>
      <c r="D37" s="139">
        <f>IF(OR(Córdoba!C37=0),"",Córdoba!C37)</f>
      </c>
      <c r="E37" s="139">
        <f>IF(OR(Granada!C37=0),"",Granada!C37)</f>
      </c>
      <c r="F37" s="139">
        <f>IF(OR(Huelva!C37=0),"",Huelva!C37)</f>
      </c>
      <c r="G37" s="139">
        <f>IF(OR(Jaén!C37=0),"",Jaén!C37)</f>
      </c>
      <c r="H37" s="139">
        <f>IF(OR(Málaga!C37=0),"",Málaga!C37)</f>
      </c>
      <c r="I37" s="139">
        <f>IF(OR(Sevilla!C37=0),"",Sevilla!C37)</f>
      </c>
      <c r="J37" s="140">
        <f>IF(OR(Andalucía!C37=0),"",Andalucía!C37)</f>
      </c>
    </row>
    <row r="38" spans="1:10" ht="12.75">
      <c r="A38" s="59" t="s">
        <v>44</v>
      </c>
      <c r="B38" s="139">
        <f>IF(OR(Almería!C38=0),"",Almería!C38)</f>
        <v>0.01</v>
      </c>
      <c r="C38" s="139">
        <f>IF(OR(Cádiz!C38=0),"",Cádiz!C38)</f>
        <v>282</v>
      </c>
      <c r="D38" s="139">
        <f>IF(OR(Córdoba!C38=0),"",Córdoba!C38)</f>
        <v>1000</v>
      </c>
      <c r="E38" s="139">
        <f>IF(OR(Granada!C38=0),"",Granada!C38)</f>
        <v>2</v>
      </c>
      <c r="F38" s="139">
        <f>IF(OR(Huelva!C38=0),"",Huelva!C38)</f>
        <v>90</v>
      </c>
      <c r="G38" s="139">
        <f>IF(OR(Jaén!C38=0),"",Jaén!C38)</f>
        <v>4</v>
      </c>
      <c r="H38" s="139">
        <f>IF(OR(Málaga!C38=0),"",Málaga!C38)</f>
        <v>200</v>
      </c>
      <c r="I38" s="139">
        <f>IF(OR(Sevilla!C38=0),"",Sevilla!C38)</f>
        <v>1070</v>
      </c>
      <c r="J38" s="140">
        <f>IF(OR(Andalucía!C38=0),"",Andalucía!C38)</f>
        <v>2648.01</v>
      </c>
    </row>
    <row r="39" spans="1:10" ht="12.75">
      <c r="A39" s="59" t="s">
        <v>45</v>
      </c>
      <c r="B39" s="139">
        <f>IF(OR(Almería!C39=0),"",Almería!C39)</f>
      </c>
      <c r="C39" s="139">
        <f>IF(OR(Cádiz!C39=0),"",Cádiz!C39)</f>
      </c>
      <c r="D39" s="139">
        <f>IF(OR(Córdoba!C39=0),"",Córdoba!C39)</f>
      </c>
      <c r="E39" s="139">
        <f>IF(OR(Granada!C39=0),"",Granada!C39)</f>
      </c>
      <c r="F39" s="139">
        <f>IF(OR(Huelva!C39=0),"",Huelva!C39)</f>
      </c>
      <c r="G39" s="139">
        <f>IF(OR(Jaén!C39=0),"",Jaén!C39)</f>
      </c>
      <c r="H39" s="139">
        <f>IF(OR(Málaga!C39=0),"",Málaga!C39)</f>
      </c>
      <c r="I39" s="139">
        <f>IF(OR(Sevilla!C39=0),"",Sevilla!C39)</f>
      </c>
      <c r="J39" s="140">
        <f>IF(OR(Andalucía!C39=0),"",Andalucía!C39)</f>
      </c>
    </row>
    <row r="40" spans="1:10" ht="15.75">
      <c r="A40" s="29" t="s">
        <v>46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2.75">
      <c r="A41" s="59" t="s">
        <v>47</v>
      </c>
      <c r="B41" s="139">
        <f>IF(OR(Almería!C41=0),"",Almería!C41)</f>
      </c>
      <c r="C41" s="139">
        <f>IF(OR(Cádiz!C41=0),"",Cádiz!C41)</f>
      </c>
      <c r="D41" s="139">
        <f>IF(OR(Córdoba!C41=0),"",Córdoba!C41)</f>
      </c>
      <c r="E41" s="139">
        <f>IF(OR(Granada!C41=0),"",Granada!C41)</f>
      </c>
      <c r="F41" s="139">
        <f>IF(OR(Huelva!C41=0),"",Huelva!C41)</f>
      </c>
      <c r="G41" s="139">
        <f>IF(OR(Jaén!C41=0),"",Jaén!C41)</f>
      </c>
      <c r="H41" s="139">
        <f>IF(OR(Málaga!C41=0),"",Málaga!C41)</f>
      </c>
      <c r="I41" s="139">
        <f>IF(OR(Sevilla!C41=0),"",Sevilla!C41)</f>
      </c>
      <c r="J41" s="140">
        <f>IF(OR(Andalucía!C41=0),"",Andalucía!C41)</f>
      </c>
    </row>
    <row r="42" spans="1:10" ht="12.75">
      <c r="A42" s="59" t="s">
        <v>48</v>
      </c>
      <c r="B42" s="139">
        <f>IF(OR(Almería!C42=0),"",Almería!C42)</f>
      </c>
      <c r="C42" s="139">
        <f>IF(OR(Cádiz!C42=0),"",Cádiz!C42)</f>
      </c>
      <c r="D42" s="139">
        <f>IF(OR(Córdoba!C42=0),"",Córdoba!C42)</f>
      </c>
      <c r="E42" s="139">
        <f>IF(OR(Granada!C42=0),"",Granada!C42)</f>
      </c>
      <c r="F42" s="139">
        <f>IF(OR(Huelva!C42=0),"",Huelva!C42)</f>
      </c>
      <c r="G42" s="139">
        <f>IF(OR(Jaén!C42=0),"",Jaén!C42)</f>
      </c>
      <c r="H42" s="139">
        <f>IF(OR(Málaga!C42=0),"",Málaga!C42)</f>
      </c>
      <c r="I42" s="139">
        <f>IF(OR(Sevilla!C42=0),"",Sevilla!C42)</f>
      </c>
      <c r="J42" s="140">
        <f>IF(OR(Andalucía!C42=0),"",Andalucía!C42)</f>
      </c>
    </row>
    <row r="43" spans="1:10" ht="12.75">
      <c r="A43" s="59" t="s">
        <v>49</v>
      </c>
      <c r="B43" s="139">
        <f>IF(OR(Almería!C43=0),"",Almería!C43)</f>
        <v>0.01</v>
      </c>
      <c r="C43" s="139">
        <f>IF(OR(Cádiz!C43=0),"",Cádiz!C43)</f>
        <v>12</v>
      </c>
      <c r="D43" s="139">
        <f>IF(OR(Córdoba!C43=0),"",Córdoba!C43)</f>
        <v>100</v>
      </c>
      <c r="E43" s="139">
        <f>IF(OR(Granada!C43=0),"",Granada!C43)</f>
        <v>154</v>
      </c>
      <c r="F43" s="139">
        <f>IF(OR(Huelva!C43=0),"",Huelva!C43)</f>
        <v>360</v>
      </c>
      <c r="G43" s="139">
        <f>IF(OR(Jaén!C43=0),"",Jaén!C43)</f>
        <v>124</v>
      </c>
      <c r="H43" s="139">
        <f>IF(OR(Málaga!C43=0),"",Málaga!C43)</f>
        <v>1200</v>
      </c>
      <c r="I43" s="139">
        <f>IF(OR(Sevilla!C43=0),"",Sevilla!C43)</f>
        <v>4035</v>
      </c>
      <c r="J43" s="140">
        <f>IF(OR(Andalucía!C43=0),"",Andalucía!C43)</f>
        <v>5985.01</v>
      </c>
    </row>
    <row r="44" spans="1:10" ht="15.75">
      <c r="A44" s="29" t="s">
        <v>50</v>
      </c>
      <c r="B44" s="141"/>
      <c r="C44" s="141"/>
      <c r="D44" s="141"/>
      <c r="E44" s="141"/>
      <c r="F44" s="141"/>
      <c r="G44" s="141"/>
      <c r="H44" s="141"/>
      <c r="I44" s="141"/>
      <c r="J44" s="142"/>
    </row>
    <row r="45" spans="1:10" ht="12.75">
      <c r="A45" s="59" t="s">
        <v>51</v>
      </c>
      <c r="B45" s="139">
        <f>IF(OR(Almería!C45=0),"",Almería!C45)</f>
      </c>
      <c r="C45" s="139">
        <f>IF(OR(Cádiz!C45=0),"",Cádiz!C45)</f>
      </c>
      <c r="D45" s="139">
        <f>IF(OR(Córdoba!C45=0),"",Córdoba!C45)</f>
      </c>
      <c r="E45" s="139">
        <f>IF(OR(Granada!C45=0),"",Granada!C45)</f>
      </c>
      <c r="F45" s="139">
        <f>IF(OR(Huelva!C45=0),"",Huelva!C45)</f>
      </c>
      <c r="G45" s="139">
        <f>IF(OR(Jaén!C45=0),"",Jaén!C45)</f>
      </c>
      <c r="H45" s="139">
        <f>IF(OR(Málaga!C45=0),"",Málaga!C45)</f>
      </c>
      <c r="I45" s="139">
        <f>IF(OR(Sevilla!C45=0),"",Sevilla!C45)</f>
      </c>
      <c r="J45" s="140">
        <f>IF(OR(Andalucía!C45=0),"",Andalucía!C45)</f>
      </c>
    </row>
    <row r="46" spans="1:10" ht="12.75">
      <c r="A46" s="59" t="s">
        <v>52</v>
      </c>
      <c r="B46" s="139">
        <f>IF(OR(Almería!C46=0),"",Almería!C46)</f>
      </c>
      <c r="C46" s="139">
        <f>IF(OR(Cádiz!C46=0),"",Cádiz!C46)</f>
      </c>
      <c r="D46" s="139">
        <f>IF(OR(Córdoba!C46=0),"",Córdoba!C46)</f>
      </c>
      <c r="E46" s="139">
        <f>IF(OR(Granada!C46=0),"",Granada!C46)</f>
      </c>
      <c r="F46" s="139">
        <f>IF(OR(Huelva!C46=0),"",Huelva!C46)</f>
      </c>
      <c r="G46" s="139">
        <f>IF(OR(Jaén!C46=0),"",Jaén!C46)</f>
      </c>
      <c r="H46" s="139">
        <f>IF(OR(Málaga!C46=0),"",Málaga!C46)</f>
      </c>
      <c r="I46" s="139">
        <f>IF(OR(Sevilla!C46=0),"",Sevilla!C46)</f>
      </c>
      <c r="J46" s="140">
        <f>IF(OR(Andalucía!C46=0),"",Andalucía!C46)</f>
      </c>
    </row>
    <row r="47" spans="1:10" ht="12.75">
      <c r="A47" s="59" t="s">
        <v>53</v>
      </c>
      <c r="B47" s="139">
        <f>IF(OR(Almería!C47=0),"",Almería!C47)</f>
      </c>
      <c r="C47" s="139">
        <f>IF(OR(Cádiz!C47=0),"",Cádiz!C47)</f>
      </c>
      <c r="D47" s="139">
        <f>IF(OR(Córdoba!C47=0),"",Córdoba!C47)</f>
      </c>
      <c r="E47" s="139">
        <f>IF(OR(Granada!C47=0),"",Granada!C47)</f>
      </c>
      <c r="F47" s="139">
        <f>IF(OR(Huelva!C47=0),"",Huelva!C47)</f>
      </c>
      <c r="G47" s="139">
        <f>IF(OR(Jaén!C47=0),"",Jaén!C47)</f>
      </c>
      <c r="H47" s="139">
        <f>IF(OR(Málaga!C47=0),"",Málaga!C47)</f>
      </c>
      <c r="I47" s="139">
        <f>IF(OR(Sevilla!C47=0),"",Sevilla!C47)</f>
      </c>
      <c r="J47" s="140">
        <f>IF(OR(Andalucía!C47=0),"",Andalucía!C47)</f>
      </c>
    </row>
    <row r="48" spans="1:10" ht="12.75">
      <c r="A48" s="59" t="s">
        <v>54</v>
      </c>
      <c r="B48" s="139">
        <f>IF(OR(Almería!C48=0),"",Almería!C48)</f>
      </c>
      <c r="C48" s="139">
        <f>IF(OR(Cádiz!C48=0),"",Cádiz!C48)</f>
      </c>
      <c r="D48" s="139">
        <f>IF(OR(Córdoba!C48=0),"",Córdoba!C48)</f>
      </c>
      <c r="E48" s="139">
        <f>IF(OR(Granada!C48=0),"",Granada!C48)</f>
      </c>
      <c r="F48" s="139">
        <f>IF(OR(Huelva!C48=0),"",Huelva!C48)</f>
      </c>
      <c r="G48" s="139">
        <f>IF(OR(Jaén!C48=0),"",Jaén!C48)</f>
      </c>
      <c r="H48" s="139">
        <f>IF(OR(Málaga!C48=0),"",Málaga!C48)</f>
      </c>
      <c r="I48" s="139">
        <f>IF(OR(Sevilla!C48=0),"",Sevilla!C48)</f>
      </c>
      <c r="J48" s="140">
        <f>IF(OR(Andalucía!C48=0),"",Andalucía!C48)</f>
      </c>
    </row>
    <row r="49" spans="1:10" ht="12.75">
      <c r="A49" s="62" t="s">
        <v>55</v>
      </c>
      <c r="B49" s="139">
        <f>IF(OR(Almería!C49=0),"",Almería!C49)</f>
        <v>7578</v>
      </c>
      <c r="C49" s="139">
        <f>IF(OR(Cádiz!C49=0),"",Cádiz!C49)</f>
        <v>96</v>
      </c>
      <c r="D49" s="139">
        <f>IF(OR(Córdoba!C49=0),"",Córdoba!C49)</f>
        <v>30</v>
      </c>
      <c r="E49" s="139">
        <f>IF(OR(Granada!C49=0),"",Granada!C49)</f>
        <v>2413</v>
      </c>
      <c r="F49" s="139">
        <f>IF(OR(Huelva!C49=0),"",Huelva!C49)</f>
        <v>20</v>
      </c>
      <c r="G49" s="139">
        <f>IF(OR(Jaén!C49=0),"",Jaén!C49)</f>
        <v>28</v>
      </c>
      <c r="H49" s="139">
        <f>IF(OR(Málaga!C49=0),"",Málaga!C49)</f>
        <v>250</v>
      </c>
      <c r="I49" s="139">
        <f>IF(OR(Sevilla!C49=0),"",Sevilla!C49)</f>
        <v>15</v>
      </c>
      <c r="J49" s="140">
        <f>IF(OR(Andalucía!C49=0),"",Andalucía!C49)</f>
        <v>10430</v>
      </c>
    </row>
    <row r="50" spans="1:10" ht="12.75">
      <c r="A50" s="62" t="s">
        <v>56</v>
      </c>
      <c r="B50" s="139">
        <f>IF(OR(Almería!C50=0),"",Almería!C50)</f>
      </c>
      <c r="C50" s="139">
        <f>IF(OR(Cádiz!C50=0),"",Cádiz!C50)</f>
      </c>
      <c r="D50" s="139">
        <f>IF(OR(Córdoba!C50=0),"",Córdoba!C50)</f>
      </c>
      <c r="E50" s="139">
        <f>IF(OR(Granada!C50=0),"",Granada!C50)</f>
      </c>
      <c r="F50" s="139">
        <f>IF(OR(Huelva!C50=0),"",Huelva!C50)</f>
      </c>
      <c r="G50" s="139">
        <f>IF(OR(Jaén!C50=0),"",Jaén!C50)</f>
      </c>
      <c r="H50" s="139">
        <f>IF(OR(Málaga!C50=0),"",Málaga!C50)</f>
      </c>
      <c r="I50" s="139">
        <f>IF(OR(Sevilla!C50=0),"",Sevilla!C50)</f>
      </c>
      <c r="J50" s="140">
        <f>IF(OR(Andalucía!C50=0),"",Andalucía!C50)</f>
      </c>
    </row>
    <row r="51" spans="1:10" ht="12.75">
      <c r="A51" s="62" t="s">
        <v>57</v>
      </c>
      <c r="B51" s="139">
        <f>IF(OR(Almería!C51=0),"",Almería!C51)</f>
        <v>577</v>
      </c>
      <c r="C51" s="139">
        <f>IF(OR(Cádiz!C51=0),"",Cádiz!C51)</f>
        <v>43</v>
      </c>
      <c r="D51" s="139">
        <f>IF(OR(Córdoba!C51=0),"",Córdoba!C51)</f>
        <v>180</v>
      </c>
      <c r="E51" s="139">
        <f>IF(OR(Granada!C51=0),"",Granada!C51)</f>
        <v>137</v>
      </c>
      <c r="F51" s="139">
        <f>IF(OR(Huelva!C51=0),"",Huelva!C51)</f>
        <v>0.01</v>
      </c>
      <c r="G51" s="139">
        <f>IF(OR(Jaén!C51=0),"",Jaén!C51)</f>
        <v>14</v>
      </c>
      <c r="H51" s="139">
        <f>IF(OR(Málaga!C51=0),"",Málaga!C51)</f>
        <v>11</v>
      </c>
      <c r="I51" s="139">
        <f>IF(OR(Sevilla!C51=0),"",Sevilla!C51)</f>
        <v>80</v>
      </c>
      <c r="J51" s="140">
        <f>IF(OR(Andalucía!C51=0),"",Andalucía!C51)</f>
        <v>1042.01</v>
      </c>
    </row>
    <row r="52" spans="1:10" ht="12.75">
      <c r="A52" s="62" t="s">
        <v>58</v>
      </c>
      <c r="B52" s="139">
        <f>IF(OR(Almería!C52=0),"",Almería!C52)</f>
      </c>
      <c r="C52" s="139">
        <f>IF(OR(Cádiz!C52=0),"",Cádiz!C52)</f>
      </c>
      <c r="D52" s="139">
        <f>IF(OR(Córdoba!C52=0),"",Córdoba!C52)</f>
      </c>
      <c r="E52" s="139">
        <f>IF(OR(Granada!C52=0),"",Granada!C52)</f>
      </c>
      <c r="F52" s="139">
        <f>IF(OR(Huelva!C52=0),"",Huelva!C52)</f>
      </c>
      <c r="G52" s="139">
        <f>IF(OR(Jaén!C52=0),"",Jaén!C52)</f>
      </c>
      <c r="H52" s="139">
        <f>IF(OR(Málaga!C52=0),"",Málaga!C52)</f>
      </c>
      <c r="I52" s="139">
        <f>IF(OR(Sevilla!C52=0),"",Sevilla!C52)</f>
      </c>
      <c r="J52" s="140">
        <f>IF(OR(Andalucía!C52=0),"",Andalucía!C52)</f>
      </c>
    </row>
    <row r="53" spans="1:10" ht="12.75">
      <c r="A53" s="59" t="s">
        <v>59</v>
      </c>
      <c r="B53" s="139">
        <f>IF(OR(Almería!C53=0),"",Almería!C53)</f>
      </c>
      <c r="C53" s="139">
        <f>IF(OR(Cádiz!C53=0),"",Cádiz!C53)</f>
      </c>
      <c r="D53" s="139">
        <f>IF(OR(Córdoba!C53=0),"",Córdoba!C53)</f>
      </c>
      <c r="E53" s="139">
        <f>IF(OR(Granada!C53=0),"",Granada!C53)</f>
      </c>
      <c r="F53" s="139">
        <f>IF(OR(Huelva!C53=0),"",Huelva!C53)</f>
      </c>
      <c r="G53" s="139">
        <f>IF(OR(Jaén!C53=0),"",Jaén!C53)</f>
      </c>
      <c r="H53" s="139">
        <f>IF(OR(Málaga!C53=0),"",Málaga!C53)</f>
      </c>
      <c r="I53" s="139">
        <f>IF(OR(Sevilla!C53=0),"",Sevilla!C53)</f>
      </c>
      <c r="J53" s="140">
        <f>IF(OR(Andalucía!C53=0),"",Andalucía!C53)</f>
      </c>
    </row>
    <row r="54" spans="1:10" ht="12.75">
      <c r="A54" s="59" t="s">
        <v>60</v>
      </c>
      <c r="B54" s="139">
        <f>IF(OR(Almería!C54=0),"",Almería!C54)</f>
      </c>
      <c r="C54" s="139">
        <f>IF(OR(Cádiz!C54=0),"",Cádiz!C54)</f>
      </c>
      <c r="D54" s="139">
        <f>IF(OR(Córdoba!C54=0),"",Córdoba!C54)</f>
      </c>
      <c r="E54" s="139">
        <f>IF(OR(Granada!C54=0),"",Granada!C54)</f>
      </c>
      <c r="F54" s="139">
        <f>IF(OR(Huelva!C54=0),"",Huelva!C54)</f>
      </c>
      <c r="G54" s="139">
        <f>IF(OR(Jaén!C54=0),"",Jaén!C54)</f>
      </c>
      <c r="H54" s="139">
        <f>IF(OR(Málaga!C54=0),"",Málaga!C54)</f>
      </c>
      <c r="I54" s="139">
        <f>IF(OR(Sevilla!C54=0),"",Sevilla!C54)</f>
      </c>
      <c r="J54" s="140">
        <f>IF(OR(Andalucía!C54=0),"",Andalucía!C54)</f>
      </c>
    </row>
    <row r="55" spans="1:10" ht="12.75">
      <c r="A55" s="59" t="s">
        <v>61</v>
      </c>
      <c r="B55" s="139">
        <f>IF(OR(Almería!C55=0),"",Almería!C55)</f>
      </c>
      <c r="C55" s="139">
        <f>IF(OR(Cádiz!C55=0),"",Cádiz!C55)</f>
      </c>
      <c r="D55" s="139">
        <f>IF(OR(Córdoba!C55=0),"",Córdoba!C55)</f>
      </c>
      <c r="E55" s="139">
        <f>IF(OR(Granada!C55=0),"",Granada!C55)</f>
      </c>
      <c r="F55" s="139">
        <f>IF(OR(Huelva!C55=0),"",Huelva!C55)</f>
      </c>
      <c r="G55" s="139">
        <f>IF(OR(Jaén!C55=0),"",Jaén!C55)</f>
      </c>
      <c r="H55" s="139">
        <f>IF(OR(Málaga!C55=0),"",Málaga!C55)</f>
      </c>
      <c r="I55" s="139">
        <f>IF(OR(Sevilla!C55=0),"",Sevilla!C55)</f>
      </c>
      <c r="J55" s="140">
        <f>IF(OR(Andalucía!C55=0),"",Andalucía!C55)</f>
      </c>
    </row>
    <row r="56" spans="1:10" ht="12.75">
      <c r="A56" s="44" t="s">
        <v>62</v>
      </c>
      <c r="B56" s="139">
        <f>IF(OR(Almería!C56=0),"",Almería!C56)</f>
        <v>8050</v>
      </c>
      <c r="C56" s="139">
        <f>IF(OR(Cádiz!C56=0),"",Cádiz!C56)</f>
        <v>220</v>
      </c>
      <c r="D56" s="139">
        <f>IF(OR(Córdoba!C56=0),"",Córdoba!C56)</f>
        <v>80.01</v>
      </c>
      <c r="E56" s="139">
        <f>IF(OR(Granada!C56=0),"",Granada!C56)</f>
        <v>421</v>
      </c>
      <c r="F56" s="139">
        <f>IF(OR(Huelva!C56=0),"",Huelva!C56)</f>
        <v>2.01</v>
      </c>
      <c r="G56" s="139">
        <f>IF(OR(Jaén!C56=0),"",Jaén!C56)</f>
        <v>40.01</v>
      </c>
      <c r="H56" s="139">
        <f>IF(OR(Málaga!C56=0),"",Málaga!C56)</f>
        <v>200</v>
      </c>
      <c r="I56" s="139">
        <f>IF(OR(Sevilla!C56=0),"",Sevilla!C56)</f>
        <v>50</v>
      </c>
      <c r="J56" s="140">
        <f>IF(OR(Andalucía!C56=0),"",Andalucía!C56)</f>
        <v>9063.03</v>
      </c>
    </row>
    <row r="57" spans="1:10" ht="12.75">
      <c r="A57" s="59" t="s">
        <v>63</v>
      </c>
      <c r="B57" s="139">
        <f>IF(OR(Almería!C57=0),"",Almería!C57)</f>
        <v>7951</v>
      </c>
      <c r="C57" s="139">
        <f>IF(OR(Cádiz!C57=0),"",Cádiz!C57)</f>
        <v>35</v>
      </c>
      <c r="D57" s="139">
        <f>IF(OR(Córdoba!C57=0),"",Córdoba!C57)</f>
        <v>0.01</v>
      </c>
      <c r="E57" s="139">
        <f>IF(OR(Granada!C57=0),"",Granada!C57)</f>
        <v>150</v>
      </c>
      <c r="F57" s="139">
        <f>IF(OR(Huelva!C57=0),"",Huelva!C57)</f>
        <v>0.01</v>
      </c>
      <c r="G57" s="139">
        <f>IF(OR(Jaén!C57=0),"",Jaén!C57)</f>
        <v>0.01</v>
      </c>
      <c r="H57" s="139">
        <f>IF(OR(Málaga!C57=0),"",Málaga!C57)</f>
        <v>190</v>
      </c>
      <c r="I57" s="139">
        <f>IF(OR(Sevilla!C57=0),"",Sevilla!C57)</f>
        <v>10</v>
      </c>
      <c r="J57" s="140">
        <f>IF(OR(Andalucía!C57=0),"",Andalucía!C57)</f>
        <v>8336.03</v>
      </c>
    </row>
    <row r="58" spans="1:10" ht="12.75">
      <c r="A58" s="59" t="s">
        <v>64</v>
      </c>
      <c r="B58" s="139">
        <f>IF(OR(Almería!C58=0),"",Almería!C58)</f>
        <v>99</v>
      </c>
      <c r="C58" s="139">
        <f>IF(OR(Cádiz!C58=0),"",Cádiz!C58)</f>
        <v>185</v>
      </c>
      <c r="D58" s="139">
        <f>IF(OR(Córdoba!C58=0),"",Córdoba!C58)</f>
        <v>80</v>
      </c>
      <c r="E58" s="139">
        <f>IF(OR(Granada!C58=0),"",Granada!C58)</f>
        <v>271</v>
      </c>
      <c r="F58" s="139">
        <f>IF(OR(Huelva!C58=0),"",Huelva!C58)</f>
        <v>2</v>
      </c>
      <c r="G58" s="139">
        <f>IF(OR(Jaén!C58=0),"",Jaén!C58)</f>
        <v>40</v>
      </c>
      <c r="H58" s="139">
        <f>IF(OR(Málaga!C58=0),"",Málaga!C58)</f>
        <v>10</v>
      </c>
      <c r="I58" s="139">
        <f>IF(OR(Sevilla!C58=0),"",Sevilla!C58)</f>
        <v>40</v>
      </c>
      <c r="J58" s="140">
        <f>IF(OR(Andalucía!C58=0),"",Andalucía!C58)</f>
        <v>727</v>
      </c>
    </row>
    <row r="59" spans="1:10" ht="12.75">
      <c r="A59" s="44" t="s">
        <v>65</v>
      </c>
      <c r="B59" s="139">
        <f>IF(OR(Almería!C59=0),"",Almería!C59)</f>
      </c>
      <c r="C59" s="139">
        <f>IF(OR(Cádiz!C59=0),"",Cádiz!C59)</f>
        <v>81</v>
      </c>
      <c r="D59" s="139">
        <f>IF(OR(Córdoba!C59=0),"",Córdoba!C59)</f>
        <v>0.02</v>
      </c>
      <c r="E59" s="139">
        <f>IF(OR(Granada!C59=0),"",Granada!C59)</f>
        <v>1068</v>
      </c>
      <c r="F59" s="139">
        <f>IF(OR(Huelva!C59=0),"",Huelva!C59)</f>
        <v>1.01</v>
      </c>
      <c r="G59" s="139">
        <f>IF(OR(Jaén!C59=0),"",Jaén!C59)</f>
        <v>19.01</v>
      </c>
      <c r="H59" s="139">
        <f>IF(OR(Málaga!C59=0),"",Málaga!C59)</f>
        <v>232</v>
      </c>
      <c r="I59" s="139">
        <f>IF(OR(Sevilla!C59=0),"",Sevilla!C59)</f>
      </c>
      <c r="J59" s="140">
        <f>IF(OR(Andalucía!C59=0),"",Andalucía!C59)</f>
      </c>
    </row>
    <row r="60" spans="1:10" ht="12.75">
      <c r="A60" s="59" t="s">
        <v>66</v>
      </c>
      <c r="B60" s="139">
        <f>IF(OR(Almería!C60=0),"",Almería!C60)</f>
        <v>5200</v>
      </c>
      <c r="C60" s="139">
        <f>IF(OR(Cádiz!C60=0),"",Cádiz!C60)</f>
        <v>10</v>
      </c>
      <c r="D60" s="139">
        <f>IF(OR(Córdoba!C60=0),"",Córdoba!C60)</f>
        <v>0.01</v>
      </c>
      <c r="E60" s="139">
        <f>IF(OR(Granada!C60=0),"",Granada!C60)</f>
        <v>1008</v>
      </c>
      <c r="F60" s="139">
        <f>IF(OR(Huelva!C60=0),"",Huelva!C60)</f>
        <v>0.01</v>
      </c>
      <c r="G60" s="139">
        <f>IF(OR(Jaén!C60=0),"",Jaén!C60)</f>
        <v>0.01</v>
      </c>
      <c r="H60" s="139">
        <f>IF(OR(Málaga!C60=0),"",Málaga!C60)</f>
        <v>132</v>
      </c>
      <c r="I60" s="139">
        <f>IF(OR(Sevilla!C60=0),"",Sevilla!C60)</f>
        <v>5</v>
      </c>
      <c r="J60" s="140">
        <f>IF(OR(Andalucía!C60=0),"",Andalucía!C60)</f>
        <v>6355.030000000001</v>
      </c>
    </row>
    <row r="61" spans="1:10" ht="12.75">
      <c r="A61" s="59" t="s">
        <v>67</v>
      </c>
      <c r="B61" s="139">
        <f>IF(OR(Almería!C61=0),"",Almería!C61)</f>
      </c>
      <c r="C61" s="139">
        <f>IF(OR(Cádiz!C61=0),"",Cádiz!C61)</f>
        <v>71</v>
      </c>
      <c r="D61" s="139">
        <f>IF(OR(Córdoba!C61=0),"",Córdoba!C61)</f>
        <v>0.01</v>
      </c>
      <c r="E61" s="139">
        <f>IF(OR(Granada!C61=0),"",Granada!C61)</f>
        <v>60</v>
      </c>
      <c r="F61" s="139">
        <f>IF(OR(Huelva!C61=0),"",Huelva!C61)</f>
        <v>1</v>
      </c>
      <c r="G61" s="139">
        <f>IF(OR(Jaén!C61=0),"",Jaén!C61)</f>
        <v>19</v>
      </c>
      <c r="H61" s="139">
        <f>IF(OR(Málaga!C61=0),"",Málaga!C61)</f>
        <v>100</v>
      </c>
      <c r="I61" s="139">
        <f>IF(OR(Sevilla!C61=0),"",Sevilla!C61)</f>
      </c>
      <c r="J61" s="140">
        <f>IF(OR(Andalucía!C61=0),"",Andalucía!C61)</f>
      </c>
    </row>
    <row r="62" spans="1:10" ht="12.75">
      <c r="A62" s="59" t="s">
        <v>68</v>
      </c>
      <c r="B62" s="139">
        <f>IF(OR(Almería!C62=0),"",Almería!C62)</f>
      </c>
      <c r="C62" s="139">
        <f>IF(OR(Cádiz!C62=0),"",Cádiz!C62)</f>
      </c>
      <c r="D62" s="139">
        <f>IF(OR(Córdoba!C62=0),"",Córdoba!C62)</f>
      </c>
      <c r="E62" s="139">
        <f>IF(OR(Granada!C62=0),"",Granada!C62)</f>
      </c>
      <c r="F62" s="139">
        <f>IF(OR(Huelva!C62=0),"",Huelva!C62)</f>
      </c>
      <c r="G62" s="139">
        <f>IF(OR(Jaén!C62=0),"",Jaén!C62)</f>
      </c>
      <c r="H62" s="139">
        <f>IF(OR(Málaga!C62=0),"",Málaga!C62)</f>
      </c>
      <c r="I62" s="139">
        <f>IF(OR(Sevilla!C62=0),"",Sevilla!C62)</f>
      </c>
      <c r="J62" s="140">
        <f>IF(OR(Andalucía!C62=0),"",Andalucía!C62)</f>
      </c>
    </row>
    <row r="63" spans="1:10" ht="12.75">
      <c r="A63" s="44" t="s">
        <v>69</v>
      </c>
      <c r="B63" s="139">
        <f>IF(OR(Almería!C63=0),"",Almería!C63)</f>
        <v>2500.01</v>
      </c>
      <c r="C63" s="139">
        <f>IF(OR(Cádiz!C63=0),"",Cádiz!C63)</f>
        <v>141</v>
      </c>
      <c r="D63" s="139">
        <f>IF(OR(Córdoba!C63=0),"",Córdoba!C63)</f>
        <v>21.01</v>
      </c>
      <c r="E63" s="139">
        <f>IF(OR(Granada!C63=0),"",Granada!C63)</f>
        <v>104</v>
      </c>
      <c r="F63" s="139">
        <f>IF(OR(Huelva!C63=0),"",Huelva!C63)</f>
        <v>1.01</v>
      </c>
      <c r="G63" s="139">
        <f>IF(OR(Jaén!C63=0),"",Jaén!C63)</f>
        <v>40.01</v>
      </c>
      <c r="H63" s="139">
        <f>IF(OR(Málaga!C63=0),"",Málaga!C63)</f>
        <v>128.01</v>
      </c>
      <c r="I63" s="139">
        <f>IF(OR(Sevilla!C63=0),"",Sevilla!C63)</f>
        <v>20</v>
      </c>
      <c r="J63" s="140">
        <f>IF(OR(Andalucía!C63=0),"",Andalucía!C63)</f>
        <v>2955.050000000001</v>
      </c>
    </row>
    <row r="64" spans="1:10" ht="12.75">
      <c r="A64" s="59" t="s">
        <v>70</v>
      </c>
      <c r="B64" s="139">
        <f>IF(OR(Almería!C64=0),"",Almería!C64)</f>
        <v>0.01</v>
      </c>
      <c r="C64" s="139">
        <f>IF(OR(Cádiz!C64=0),"",Cádiz!C64)</f>
        <v>121</v>
      </c>
      <c r="D64" s="139">
        <f>IF(OR(Córdoba!C64=0),"",Córdoba!C64)</f>
        <v>21</v>
      </c>
      <c r="E64" s="139">
        <f>IF(OR(Granada!C64=0),"",Granada!C64)</f>
        <v>22</v>
      </c>
      <c r="F64" s="139">
        <f>IF(OR(Huelva!C64=0),"",Huelva!C64)</f>
        <v>1</v>
      </c>
      <c r="G64" s="139">
        <f>IF(OR(Jaén!C64=0),"",Jaén!C64)</f>
        <v>40</v>
      </c>
      <c r="H64" s="139">
        <f>IF(OR(Málaga!C64=0),"",Málaga!C64)</f>
        <v>0.01</v>
      </c>
      <c r="I64" s="139">
        <f>IF(OR(Sevilla!C64=0),"",Sevilla!C64)</f>
        <v>15</v>
      </c>
      <c r="J64" s="140">
        <f>IF(OR(Andalucía!C64=0),"",Andalucía!C64)</f>
        <v>220.01999999999998</v>
      </c>
    </row>
    <row r="65" spans="1:10" ht="12.75">
      <c r="A65" s="59" t="s">
        <v>71</v>
      </c>
      <c r="B65" s="139">
        <f>IF(OR(Almería!C65=0),"",Almería!C65)</f>
        <v>2500</v>
      </c>
      <c r="C65" s="139">
        <f>IF(OR(Cádiz!C65=0),"",Cádiz!C65)</f>
        <v>20</v>
      </c>
      <c r="D65" s="139">
        <f>IF(OR(Córdoba!C65=0),"",Córdoba!C65)</f>
        <v>0.01</v>
      </c>
      <c r="E65" s="139">
        <f>IF(OR(Granada!C65=0),"",Granada!C65)</f>
        <v>82</v>
      </c>
      <c r="F65" s="139">
        <f>IF(OR(Huelva!C65=0),"",Huelva!C65)</f>
        <v>0.01</v>
      </c>
      <c r="G65" s="139">
        <f>IF(OR(Jaén!C65=0),"",Jaén!C65)</f>
        <v>0.01</v>
      </c>
      <c r="H65" s="139">
        <f>IF(OR(Málaga!C65=0),"",Málaga!C65)</f>
        <v>128</v>
      </c>
      <c r="I65" s="139">
        <f>IF(OR(Sevilla!C65=0),"",Sevilla!C65)</f>
        <v>5</v>
      </c>
      <c r="J65" s="140">
        <f>IF(OR(Andalucía!C65=0),"",Andalucía!C65)</f>
        <v>2735.0300000000007</v>
      </c>
    </row>
    <row r="66" spans="1:10" ht="12.75">
      <c r="A66" s="44" t="s">
        <v>72</v>
      </c>
      <c r="B66" s="139">
        <f>IF(OR(Almería!C66=0),"",Almería!C66)</f>
      </c>
      <c r="C66" s="139">
        <f>IF(OR(Cádiz!C66=0),"",Cádiz!C66)</f>
      </c>
      <c r="D66" s="139">
        <f>IF(OR(Córdoba!C66=0),"",Córdoba!C66)</f>
      </c>
      <c r="E66" s="139">
        <f>IF(OR(Granada!C66=0),"",Granada!C66)</f>
      </c>
      <c r="F66" s="139">
        <f>IF(OR(Huelva!C66=0),"",Huelva!C66)</f>
      </c>
      <c r="G66" s="139">
        <f>IF(OR(Jaén!C66=0),"",Jaén!C66)</f>
      </c>
      <c r="H66" s="139">
        <f>IF(OR(Málaga!C66=0),"",Málaga!C66)</f>
      </c>
      <c r="I66" s="139">
        <f>IF(OR(Sevilla!C66=0),"",Sevilla!C66)</f>
      </c>
      <c r="J66" s="140">
        <f>IF(OR(Andalucía!C66=0),"",Andalucía!C66)</f>
      </c>
    </row>
    <row r="67" spans="1:10" ht="12.75">
      <c r="A67" s="59" t="s">
        <v>73</v>
      </c>
      <c r="B67" s="139">
        <f>IF(OR(Almería!C67=0),"",Almería!C67)</f>
        <v>5520</v>
      </c>
      <c r="C67" s="139">
        <f>IF(OR(Cádiz!C67=0),"",Cádiz!C67)</f>
        <v>344</v>
      </c>
      <c r="D67" s="139">
        <f>IF(OR(Córdoba!C67=0),"",Córdoba!C67)</f>
        <v>0.01</v>
      </c>
      <c r="E67" s="139">
        <f>IF(OR(Granada!C67=0),"",Granada!C67)</f>
        <v>1424</v>
      </c>
      <c r="F67" s="139">
        <f>IF(OR(Huelva!C67=0),"",Huelva!C67)</f>
        <v>3</v>
      </c>
      <c r="G67" s="139">
        <f>IF(OR(Jaén!C67=0),"",Jaén!C67)</f>
        <v>0.01</v>
      </c>
      <c r="H67" s="139">
        <f>IF(OR(Málaga!C67=0),"",Málaga!C67)</f>
        <v>280</v>
      </c>
      <c r="I67" s="139">
        <f>IF(OR(Sevilla!C67=0),"",Sevilla!C67)</f>
        <v>90</v>
      </c>
      <c r="J67" s="140">
        <f>IF(OR(Andalucía!C67=0),"",Andalucía!C67)</f>
        <v>7661.02</v>
      </c>
    </row>
    <row r="68" spans="1:10" ht="12.75">
      <c r="A68" s="59" t="s">
        <v>74</v>
      </c>
      <c r="B68" s="139">
        <f>IF(OR(Almería!C68=0),"",Almería!C68)</f>
      </c>
      <c r="C68" s="139">
        <f>IF(OR(Cádiz!C68=0),"",Cádiz!C68)</f>
      </c>
      <c r="D68" s="139">
        <f>IF(OR(Córdoba!C68=0),"",Córdoba!C68)</f>
      </c>
      <c r="E68" s="139">
        <f>IF(OR(Granada!C68=0),"",Granada!C68)</f>
      </c>
      <c r="F68" s="139">
        <f>IF(OR(Huelva!C68=0),"",Huelva!C68)</f>
      </c>
      <c r="G68" s="139">
        <f>IF(OR(Jaén!C68=0),"",Jaén!C68)</f>
      </c>
      <c r="H68" s="139">
        <f>IF(OR(Málaga!C68=0),"",Málaga!C68)</f>
      </c>
      <c r="I68" s="139">
        <f>IF(OR(Sevilla!C68=0),"",Sevilla!C68)</f>
      </c>
      <c r="J68" s="140">
        <f>IF(OR(Andalucía!C68=0),"",Andalucía!C68)</f>
      </c>
    </row>
    <row r="69" spans="1:10" ht="12.75">
      <c r="A69" s="59" t="s">
        <v>75</v>
      </c>
      <c r="B69" s="139">
        <f>IF(OR(Almería!C69=0),"",Almería!C69)</f>
      </c>
      <c r="C69" s="139">
        <f>IF(OR(Cádiz!C69=0),"",Cádiz!C69)</f>
      </c>
      <c r="D69" s="139">
        <f>IF(OR(Córdoba!C69=0),"",Córdoba!C69)</f>
      </c>
      <c r="E69" s="139">
        <f>IF(OR(Granada!C69=0),"",Granada!C69)</f>
      </c>
      <c r="F69" s="139">
        <f>IF(OR(Huelva!C69=0),"",Huelva!C69)</f>
      </c>
      <c r="G69" s="139">
        <f>IF(OR(Jaén!C69=0),"",Jaén!C69)</f>
      </c>
      <c r="H69" s="139">
        <f>IF(OR(Málaga!C69=0),"",Málaga!C69)</f>
      </c>
      <c r="I69" s="139">
        <f>IF(OR(Sevilla!C69=0),"",Sevilla!C69)</f>
      </c>
      <c r="J69" s="140">
        <f>IF(OR(Andalucía!C69=0),"",Andalucía!C69)</f>
      </c>
    </row>
    <row r="70" spans="1:10" ht="12.75">
      <c r="A70" s="59" t="s">
        <v>76</v>
      </c>
      <c r="B70" s="139">
        <f>IF(OR(Almería!C70=0),"",Almería!C70)</f>
        <v>4</v>
      </c>
      <c r="C70" s="139">
        <f>IF(OR(Cádiz!C70=0),"",Cádiz!C70)</f>
        <v>1019</v>
      </c>
      <c r="D70" s="139">
        <f>IF(OR(Córdoba!C70=0),"",Córdoba!C70)</f>
      </c>
      <c r="E70" s="139">
        <f>IF(OR(Granada!C70=0),"",Granada!C70)</f>
        <v>0.01</v>
      </c>
      <c r="F70" s="139">
        <f>IF(OR(Huelva!C70=0),"",Huelva!C70)</f>
        <v>0.01</v>
      </c>
      <c r="G70" s="139">
        <f>IF(OR(Jaén!C70=0),"",Jaén!C70)</f>
        <v>26</v>
      </c>
      <c r="H70" s="139">
        <f>IF(OR(Málaga!C70=0),"",Málaga!C70)</f>
        <v>0.01</v>
      </c>
      <c r="I70" s="139">
        <f>IF(OR(Sevilla!C70=0),"",Sevilla!C70)</f>
        <v>2400</v>
      </c>
      <c r="J70" s="140">
        <f>IF(OR(Andalucía!C70=0),"",Andalucía!C70)</f>
      </c>
    </row>
    <row r="71" spans="1:10" ht="12.75">
      <c r="A71" s="59" t="s">
        <v>77</v>
      </c>
      <c r="B71" s="139">
        <f>IF(OR(Almería!C71=0),"",Almería!C71)</f>
      </c>
      <c r="C71" s="139">
        <f>IF(OR(Cádiz!C71=0),"",Cádiz!C71)</f>
      </c>
      <c r="D71" s="139">
        <f>IF(OR(Córdoba!C71=0),"",Córdoba!C71)</f>
      </c>
      <c r="E71" s="139">
        <f>IF(OR(Granada!C71=0),"",Granada!C71)</f>
      </c>
      <c r="F71" s="139">
        <f>IF(OR(Huelva!C71=0),"",Huelva!C71)</f>
      </c>
      <c r="G71" s="139">
        <f>IF(OR(Jaén!C71=0),"",Jaén!C71)</f>
      </c>
      <c r="H71" s="139">
        <f>IF(OR(Málaga!C71=0),"",Málaga!C71)</f>
      </c>
      <c r="I71" s="139">
        <f>IF(OR(Sevilla!C71=0),"",Sevilla!C71)</f>
      </c>
      <c r="J71" s="140">
        <f>IF(OR(Andalucía!C71=0),"",Andalucía!C71)</f>
      </c>
    </row>
    <row r="72" spans="1:10" ht="12.75">
      <c r="A72" s="59" t="s">
        <v>78</v>
      </c>
      <c r="B72" s="139">
        <f>IF(OR(Almería!C72=0),"",Almería!C72)</f>
        <v>1</v>
      </c>
      <c r="C72" s="139">
        <f>IF(OR(Cádiz!C72=0),"",Cádiz!C72)</f>
        <v>13</v>
      </c>
      <c r="D72" s="139">
        <f>IF(OR(Córdoba!C72=0),"",Córdoba!C72)</f>
        <v>0.01</v>
      </c>
      <c r="E72" s="139">
        <f>IF(OR(Granada!C72=0),"",Granada!C72)</f>
        <v>45</v>
      </c>
      <c r="F72" s="139">
        <f>IF(OR(Huelva!C72=0),"",Huelva!C72)</f>
        <v>6700</v>
      </c>
      <c r="G72" s="139">
        <f>IF(OR(Jaén!C72=0),"",Jaén!C72)</f>
        <v>2</v>
      </c>
      <c r="H72" s="139">
        <f>IF(OR(Málaga!C72=0),"",Málaga!C72)</f>
        <v>5</v>
      </c>
      <c r="I72" s="139">
        <f>IF(OR(Sevilla!C72=0),"",Sevilla!C72)</f>
        <v>10</v>
      </c>
      <c r="J72" s="140">
        <f>IF(OR(Andalucía!C72=0),"",Andalucía!C72)</f>
        <v>6776.01</v>
      </c>
    </row>
    <row r="73" spans="1:10" ht="12.75">
      <c r="A73" s="59" t="s">
        <v>79</v>
      </c>
      <c r="B73" s="139">
        <f>IF(OR(Almería!C73=0),"",Almería!C73)</f>
        <v>312</v>
      </c>
      <c r="C73" s="139">
        <f>IF(OR(Cádiz!C73=0),"",Cádiz!C73)</f>
        <v>197</v>
      </c>
      <c r="D73" s="139">
        <f>IF(OR(Córdoba!C73=0),"",Córdoba!C73)</f>
        <v>21</v>
      </c>
      <c r="E73" s="139">
        <f>IF(OR(Granada!C73=0),"",Granada!C73)</f>
        <v>407</v>
      </c>
      <c r="F73" s="139">
        <f>IF(OR(Huelva!C73=0),"",Huelva!C73)</f>
        <v>7</v>
      </c>
      <c r="G73" s="139">
        <f>IF(OR(Jaén!C73=0),"",Jaén!C73)</f>
        <v>21</v>
      </c>
      <c r="H73" s="139">
        <f>IF(OR(Málaga!C73=0),"",Málaga!C73)</f>
        <v>330</v>
      </c>
      <c r="I73" s="139">
        <f>IF(OR(Sevilla!C73=0),"",Sevilla!C73)</f>
        <v>180</v>
      </c>
      <c r="J73" s="140">
        <f>IF(OR(Andalucía!C73=0),"",Andalucía!C73)</f>
        <v>1475</v>
      </c>
    </row>
    <row r="74" spans="1:10" ht="12.75">
      <c r="A74" s="59" t="s">
        <v>80</v>
      </c>
      <c r="B74" s="139">
        <f>IF(OR(Almería!C74=0),"",Almería!C74)</f>
        <v>733</v>
      </c>
      <c r="C74" s="139">
        <f>IF(OR(Cádiz!C74=0),"",Cádiz!C74)</f>
        <v>194</v>
      </c>
      <c r="D74" s="139">
        <f>IF(OR(Córdoba!C74=0),"",Córdoba!C74)</f>
        <v>0.01</v>
      </c>
      <c r="E74" s="139">
        <f>IF(OR(Granada!C74=0),"",Granada!C74)</f>
        <v>620</v>
      </c>
      <c r="F74" s="139">
        <f>IF(OR(Huelva!C74=0),"",Huelva!C74)</f>
        <v>3</v>
      </c>
      <c r="G74" s="139">
        <f>IF(OR(Jaén!C74=0),"",Jaén!C74)</f>
        <v>10</v>
      </c>
      <c r="H74" s="139">
        <f>IF(OR(Málaga!C74=0),"",Málaga!C74)</f>
        <v>70</v>
      </c>
      <c r="I74" s="139">
        <f>IF(OR(Sevilla!C74=0),"",Sevilla!C74)</f>
        <v>70</v>
      </c>
      <c r="J74" s="140">
        <f>IF(OR(Andalucía!C74=0),"",Andalucía!C74)</f>
        <v>1700.01</v>
      </c>
    </row>
    <row r="75" spans="1:10" ht="12.75">
      <c r="A75" s="59" t="s">
        <v>81</v>
      </c>
      <c r="B75" s="139">
        <f>IF(OR(Almería!C75=0),"",Almería!C75)</f>
        <v>40</v>
      </c>
      <c r="C75" s="139">
        <f>IF(OR(Cádiz!C75=0),"",Cádiz!C75)</f>
        <v>78</v>
      </c>
      <c r="D75" s="139">
        <f>IF(OR(Córdoba!C75=0),"",Córdoba!C75)</f>
        <v>1600</v>
      </c>
      <c r="E75" s="139">
        <f>IF(OR(Granada!C75=0),"",Granada!C75)</f>
        <v>1266</v>
      </c>
      <c r="F75" s="139">
        <f>IF(OR(Huelva!C75=0),"",Huelva!C75)</f>
        <v>2</v>
      </c>
      <c r="G75" s="139">
        <f>IF(OR(Jaén!C75=0),"",Jaén!C75)</f>
        <v>349</v>
      </c>
      <c r="H75" s="139">
        <f>IF(OR(Málaga!C75=0),"",Málaga!C75)</f>
        <v>649</v>
      </c>
      <c r="I75" s="139">
        <f>IF(OR(Sevilla!C75=0),"",Sevilla!C75)</f>
        <v>480</v>
      </c>
      <c r="J75" s="140">
        <f>IF(OR(Andalucía!C75=0),"",Andalucía!C75)</f>
        <v>4464</v>
      </c>
    </row>
    <row r="76" spans="1:10" ht="12.75">
      <c r="A76" s="44" t="s">
        <v>82</v>
      </c>
      <c r="B76" s="139">
        <f>IF(OR(Almería!C76=0),"",Almería!C76)</f>
      </c>
      <c r="C76" s="139">
        <f>IF(OR(Cádiz!C76=0),"",Cádiz!C76)</f>
      </c>
      <c r="D76" s="139">
        <f>IF(OR(Córdoba!C76=0),"",Córdoba!C76)</f>
      </c>
      <c r="E76" s="139">
        <f>IF(OR(Granada!C76=0),"",Granada!C76)</f>
      </c>
      <c r="F76" s="139">
        <f>IF(OR(Huelva!C76=0),"",Huelva!C76)</f>
      </c>
      <c r="G76" s="139">
        <f>IF(OR(Jaén!C76=0),"",Jaén!C76)</f>
      </c>
      <c r="H76" s="139">
        <f>IF(OR(Málaga!C76=0),"",Málaga!C76)</f>
      </c>
      <c r="I76" s="139">
        <f>IF(OR(Sevilla!C76=0),"",Sevilla!C76)</f>
      </c>
      <c r="J76" s="140">
        <f>IF(OR(Andalucía!C76=0),"",Andalucía!C76)</f>
      </c>
    </row>
    <row r="77" spans="1:10" ht="12.75">
      <c r="A77" s="59" t="s">
        <v>83</v>
      </c>
      <c r="B77" s="139">
        <f>IF(OR(Almería!C77=0),"",Almería!C77)</f>
        <v>13</v>
      </c>
      <c r="C77" s="139">
        <f>IF(OR(Cádiz!C77=0),"",Cádiz!C77)</f>
        <v>80</v>
      </c>
      <c r="D77" s="139">
        <f>IF(OR(Córdoba!C77=0),"",Córdoba!C77)</f>
        <v>400</v>
      </c>
      <c r="E77" s="139">
        <f>IF(OR(Granada!C77=0),"",Granada!C77)</f>
        <v>20</v>
      </c>
      <c r="F77" s="139">
        <f>IF(OR(Huelva!C77=0),"",Huelva!C77)</f>
        <v>20</v>
      </c>
      <c r="G77" s="139">
        <f>IF(OR(Jaén!C77=0),"",Jaén!C77)</f>
        <v>192</v>
      </c>
      <c r="H77" s="139">
        <f>IF(OR(Málaga!C77=0),"",Málaga!C77)</f>
        <v>200</v>
      </c>
      <c r="I77" s="139">
        <f>IF(OR(Sevilla!C77=0),"",Sevilla!C77)</f>
        <v>800</v>
      </c>
      <c r="J77" s="140">
        <f>IF(OR(Andalucía!C77=0),"",Andalucía!C77)</f>
        <v>1725</v>
      </c>
    </row>
    <row r="78" spans="1:10" ht="12.75">
      <c r="A78" s="59" t="s">
        <v>84</v>
      </c>
      <c r="B78" s="139">
        <f>IF(OR(Almería!C78=0),"",Almería!C78)</f>
        <v>18</v>
      </c>
      <c r="C78" s="139">
        <f>IF(OR(Cádiz!C78=0),"",Cádiz!C78)</f>
        <v>84</v>
      </c>
      <c r="D78" s="139">
        <f>IF(OR(Córdoba!C78=0),"",Córdoba!C78)</f>
        <v>280</v>
      </c>
      <c r="E78" s="139">
        <f>IF(OR(Granada!C78=0),"",Granada!C78)</f>
        <v>212</v>
      </c>
      <c r="F78" s="139">
        <f>IF(OR(Huelva!C78=0),"",Huelva!C78)</f>
        <v>5</v>
      </c>
      <c r="G78" s="139">
        <f>IF(OR(Jaén!C78=0),"",Jaén!C78)</f>
        <v>3</v>
      </c>
      <c r="H78" s="139">
        <f>IF(OR(Málaga!C78=0),"",Málaga!C78)</f>
        <v>400</v>
      </c>
      <c r="I78" s="139">
        <f>IF(OR(Sevilla!C78=0),"",Sevilla!C78)</f>
        <v>60</v>
      </c>
      <c r="J78" s="140">
        <f>IF(OR(Andalucía!C78=0),"",Andalucía!C78)</f>
        <v>1062</v>
      </c>
    </row>
    <row r="79" spans="1:10" ht="12.75">
      <c r="A79" s="59" t="s">
        <v>85</v>
      </c>
      <c r="B79" s="139">
        <f>IF(OR(Almería!C79=0),"",Almería!C79)</f>
      </c>
      <c r="C79" s="139">
        <f>IF(OR(Cádiz!C79=0),"",Cádiz!C79)</f>
      </c>
      <c r="D79" s="139">
        <f>IF(OR(Córdoba!C79=0),"",Córdoba!C79)</f>
      </c>
      <c r="E79" s="139">
        <f>IF(OR(Granada!C79=0),"",Granada!C79)</f>
      </c>
      <c r="F79" s="139">
        <f>IF(OR(Huelva!C79=0),"",Huelva!C79)</f>
      </c>
      <c r="G79" s="139">
        <f>IF(OR(Jaén!C79=0),"",Jaén!C79)</f>
      </c>
      <c r="H79" s="139">
        <f>IF(OR(Málaga!C79=0),"",Málaga!C79)</f>
      </c>
      <c r="I79" s="139">
        <f>IF(OR(Sevilla!C79=0),"",Sevilla!C79)</f>
      </c>
      <c r="J79" s="140">
        <f>IF(OR(Andalucía!C79=0),"",Andalucía!C79)</f>
      </c>
    </row>
    <row r="80" spans="1:10" ht="12.75">
      <c r="A80" s="92" t="s">
        <v>86</v>
      </c>
      <c r="B80" s="139">
        <f>IF(OR(Almería!C80=0),"",Almería!C80)</f>
        <v>0.01</v>
      </c>
      <c r="C80" s="139">
        <f>IF(OR(Cádiz!C80=0),"",Cádiz!C80)</f>
        <v>2070</v>
      </c>
      <c r="D80" s="139">
        <f>IF(OR(Córdoba!C80=0),"",Córdoba!C80)</f>
        <v>32</v>
      </c>
      <c r="E80" s="139">
        <f>IF(OR(Granada!C80=0),"",Granada!C80)</f>
        <v>1</v>
      </c>
      <c r="F80" s="139">
        <f>IF(OR(Huelva!C80=0),"",Huelva!C80)</f>
        <v>46</v>
      </c>
      <c r="G80" s="139">
        <f>IF(OR(Jaén!C80=0),"",Jaén!C80)</f>
        <v>3</v>
      </c>
      <c r="H80" s="139">
        <f>IF(OR(Málaga!C80=0),"",Málaga!C80)</f>
        <v>65</v>
      </c>
      <c r="I80" s="139">
        <f>IF(OR(Sevilla!C80=0),"",Sevilla!C80)</f>
        <v>450</v>
      </c>
      <c r="J80" s="140">
        <f>IF(OR(Andalucía!C80=0),"",Andalucía!C80)</f>
        <v>2667.01</v>
      </c>
    </row>
    <row r="81" spans="1:10" ht="12.75">
      <c r="A81" s="92" t="s">
        <v>87</v>
      </c>
      <c r="B81" s="139">
        <f>IF(OR(Almería!C81=0),"",Almería!C81)</f>
      </c>
      <c r="C81" s="139">
        <f>IF(OR(Cádiz!C81=0),"",Cádiz!C81)</f>
      </c>
      <c r="D81" s="139">
        <f>IF(OR(Córdoba!C81=0),"",Córdoba!C81)</f>
      </c>
      <c r="E81" s="139">
        <f>IF(OR(Granada!C81=0),"",Granada!C81)</f>
      </c>
      <c r="F81" s="139">
        <f>IF(OR(Huelva!C81=0),"",Huelva!C81)</f>
      </c>
      <c r="G81" s="139">
        <f>IF(OR(Jaén!C81=0),"",Jaén!C81)</f>
      </c>
      <c r="H81" s="139">
        <f>IF(OR(Málaga!C81=0),"",Málaga!C81)</f>
      </c>
      <c r="I81" s="139">
        <f>IF(OR(Sevilla!C81=0),"",Sevilla!C81)</f>
      </c>
      <c r="J81" s="140">
        <f>IF(OR(Andalucía!C81=0),"",Andalucía!C81)</f>
      </c>
    </row>
    <row r="82" spans="1:10" ht="12.75">
      <c r="A82" s="92" t="s">
        <v>88</v>
      </c>
      <c r="B82" s="139">
        <f>IF(OR(Almería!C82=0),"",Almería!C82)</f>
      </c>
      <c r="C82" s="139">
        <f>IF(OR(Cádiz!C82=0),"",Cádiz!C82)</f>
      </c>
      <c r="D82" s="139">
        <f>IF(OR(Córdoba!C82=0),"",Córdoba!C82)</f>
      </c>
      <c r="E82" s="139">
        <f>IF(OR(Granada!C82=0),"",Granada!C82)</f>
      </c>
      <c r="F82" s="139">
        <f>IF(OR(Huelva!C82=0),"",Huelva!C82)</f>
      </c>
      <c r="G82" s="139">
        <f>IF(OR(Jaén!C82=0),"",Jaén!C82)</f>
      </c>
      <c r="H82" s="139">
        <f>IF(OR(Málaga!C82=0),"",Málaga!C82)</f>
      </c>
      <c r="I82" s="139">
        <f>IF(OR(Sevilla!C82=0),"",Sevilla!C82)</f>
      </c>
      <c r="J82" s="140">
        <f>IF(OR(Andalucía!C82=0),"",Andalucía!C82)</f>
      </c>
    </row>
    <row r="83" spans="1:10" ht="12.75">
      <c r="A83" s="92" t="s">
        <v>89</v>
      </c>
      <c r="B83" s="139">
        <f>IF(OR(Almería!C83=0),"",Almería!C83)</f>
      </c>
      <c r="C83" s="139">
        <f>IF(OR(Cádiz!C83=0),"",Cádiz!C83)</f>
      </c>
      <c r="D83" s="139">
        <f>IF(OR(Córdoba!C83=0),"",Córdoba!C83)</f>
      </c>
      <c r="E83" s="139">
        <f>IF(OR(Granada!C83=0),"",Granada!C83)</f>
      </c>
      <c r="F83" s="139">
        <f>IF(OR(Huelva!C83=0),"",Huelva!C83)</f>
      </c>
      <c r="G83" s="139">
        <f>IF(OR(Jaén!C83=0),"",Jaén!C83)</f>
      </c>
      <c r="H83" s="139">
        <f>IF(OR(Málaga!C83=0),"",Málaga!C83)</f>
      </c>
      <c r="I83" s="139">
        <f>IF(OR(Sevilla!C83=0),"",Sevilla!C83)</f>
      </c>
      <c r="J83" s="140">
        <f>IF(OR(Andalucía!C83=0),"",Andalucía!C83)</f>
      </c>
    </row>
    <row r="84" spans="1:10" ht="12.75">
      <c r="A84" s="59" t="s">
        <v>90</v>
      </c>
      <c r="B84" s="139">
        <f>IF(OR(Almería!C84=0),"",Almería!C84)</f>
      </c>
      <c r="C84" s="139">
        <f>IF(OR(Cádiz!C84=0),"",Cádiz!C84)</f>
      </c>
      <c r="D84" s="139">
        <f>IF(OR(Córdoba!C84=0),"",Córdoba!C84)</f>
      </c>
      <c r="E84" s="139">
        <f>IF(OR(Granada!C84=0),"",Granada!C84)</f>
      </c>
      <c r="F84" s="139">
        <f>IF(OR(Huelva!C84=0),"",Huelva!C84)</f>
      </c>
      <c r="G84" s="139">
        <f>IF(OR(Jaén!C84=0),"",Jaén!C84)</f>
      </c>
      <c r="H84" s="139">
        <f>IF(OR(Málaga!C84=0),"",Málaga!C84)</f>
      </c>
      <c r="I84" s="139">
        <f>IF(OR(Sevilla!C84=0),"",Sevilla!C84)</f>
      </c>
      <c r="J84" s="140">
        <f>IF(OR(Andalucía!C84=0),"",Andalucía!C84)</f>
      </c>
    </row>
    <row r="85" spans="1:10" ht="12.75">
      <c r="A85" s="59" t="s">
        <v>91</v>
      </c>
      <c r="B85" s="139">
        <f>IF(OR(Almería!C85=0),"",Almería!C85)</f>
        <v>107</v>
      </c>
      <c r="C85" s="139">
        <f>IF(OR(Cádiz!C85=0),"",Cádiz!C85)</f>
        <v>56</v>
      </c>
      <c r="D85" s="139">
        <f>IF(OR(Córdoba!C85=0),"",Córdoba!C85)</f>
        <v>0.01</v>
      </c>
      <c r="E85" s="139">
        <f>IF(OR(Granada!C85=0),"",Granada!C85)</f>
        <v>114</v>
      </c>
      <c r="F85" s="139">
        <f>IF(OR(Huelva!C85=0),"",Huelva!C85)</f>
        <v>0.01</v>
      </c>
      <c r="G85" s="139">
        <f>IF(OR(Jaén!C85=0),"",Jaén!C85)</f>
        <v>18</v>
      </c>
      <c r="H85" s="139">
        <f>IF(OR(Málaga!C85=0),"",Málaga!C85)</f>
        <v>486</v>
      </c>
      <c r="I85" s="139">
        <f>IF(OR(Sevilla!C85=0),"",Sevilla!C85)</f>
        <v>20</v>
      </c>
      <c r="J85" s="140">
        <f>IF(OR(Andalucía!C85=0),"",Andalucía!C85)</f>
        <v>801.02</v>
      </c>
    </row>
    <row r="86" spans="1:10" ht="12.75">
      <c r="A86" s="59" t="s">
        <v>92</v>
      </c>
      <c r="B86" s="139">
        <f>IF(OR(Almería!C86=0),"",Almería!C86)</f>
        <v>187</v>
      </c>
      <c r="C86" s="139">
        <f>IF(OR(Cádiz!C86=0),"",Cádiz!C86)</f>
        <v>84</v>
      </c>
      <c r="D86" s="139">
        <f>IF(OR(Córdoba!C86=0),"",Córdoba!C86)</f>
        <v>0.01</v>
      </c>
      <c r="E86" s="139">
        <f>IF(OR(Granada!C86=0),"",Granada!C86)</f>
        <v>270</v>
      </c>
      <c r="F86" s="139">
        <f>IF(OR(Huelva!C86=0),"",Huelva!C86)</f>
        <v>50</v>
      </c>
      <c r="G86" s="139">
        <f>IF(OR(Jaén!C86=0),"",Jaén!C86)</f>
        <v>75</v>
      </c>
      <c r="H86" s="139">
        <f>IF(OR(Málaga!C86=0),"",Málaga!C86)</f>
        <v>852</v>
      </c>
      <c r="I86" s="139">
        <f>IF(OR(Sevilla!C86=0),"",Sevilla!C86)</f>
        <v>80</v>
      </c>
      <c r="J86" s="140">
        <f>IF(OR(Andalucía!C86=0),"",Andalucía!C86)</f>
        <v>1598.01</v>
      </c>
    </row>
    <row r="87" spans="1:10" ht="12.75">
      <c r="A87" s="59" t="s">
        <v>93</v>
      </c>
      <c r="B87" s="139">
        <f>IF(OR(Almería!C87=0),"",Almería!C87)</f>
      </c>
      <c r="C87" s="139">
        <f>IF(OR(Cádiz!C87=0),"",Cádiz!C87)</f>
      </c>
      <c r="D87" s="139">
        <f>IF(OR(Córdoba!C87=0),"",Córdoba!C87)</f>
      </c>
      <c r="E87" s="139">
        <f>IF(OR(Granada!C87=0),"",Granada!C87)</f>
      </c>
      <c r="F87" s="139">
        <f>IF(OR(Huelva!C87=0),"",Huelva!C87)</f>
      </c>
      <c r="G87" s="139">
        <f>IF(OR(Jaén!C87=0),"",Jaén!C87)</f>
      </c>
      <c r="H87" s="139">
        <f>IF(OR(Málaga!C87=0),"",Málaga!C87)</f>
      </c>
      <c r="I87" s="139">
        <f>IF(OR(Sevilla!C87=0),"",Sevilla!C87)</f>
      </c>
      <c r="J87" s="140">
        <f>IF(OR(Andalucía!C87=0),"",Andalucía!C87)</f>
      </c>
    </row>
    <row r="88" spans="1:10" ht="12.75">
      <c r="A88" s="59" t="s">
        <v>94</v>
      </c>
      <c r="B88" s="139">
        <f>IF(OR(Almería!C88=0),"",Almería!C88)</f>
      </c>
      <c r="C88" s="139">
        <f>IF(OR(Cádiz!C88=0),"",Cádiz!C88)</f>
      </c>
      <c r="D88" s="139">
        <f>IF(OR(Córdoba!C88=0),"",Córdoba!C88)</f>
      </c>
      <c r="E88" s="139">
        <f>IF(OR(Granada!C88=0),"",Granada!C88)</f>
      </c>
      <c r="F88" s="139">
        <f>IF(OR(Huelva!C88=0),"",Huelva!C88)</f>
      </c>
      <c r="G88" s="139">
        <f>IF(OR(Jaén!C88=0),"",Jaén!C88)</f>
      </c>
      <c r="H88" s="139">
        <f>IF(OR(Málaga!C88=0),"",Málaga!C88)</f>
      </c>
      <c r="I88" s="139">
        <f>IF(OR(Sevilla!C88=0),"",Sevilla!C88)</f>
      </c>
      <c r="J88" s="140">
        <f>IF(OR(Andalucía!C88=0),"",Andalucía!C88)</f>
      </c>
    </row>
    <row r="89" spans="1:10" ht="15.75">
      <c r="A89" s="29" t="s">
        <v>95</v>
      </c>
      <c r="B89" s="141"/>
      <c r="C89" s="141"/>
      <c r="D89" s="141"/>
      <c r="E89" s="141"/>
      <c r="F89" s="141"/>
      <c r="G89" s="141"/>
      <c r="H89" s="141"/>
      <c r="I89" s="141"/>
      <c r="J89" s="142"/>
    </row>
    <row r="90" spans="1:10" ht="12.75">
      <c r="A90" s="59" t="s">
        <v>96</v>
      </c>
      <c r="B90" s="139">
        <f>IF(OR(Almería!C90=0),"",Almería!C90)</f>
        <v>26</v>
      </c>
      <c r="C90" s="139">
        <f>IF(OR(Cádiz!C90=0),"",Cádiz!C90)</f>
        <v>235</v>
      </c>
      <c r="D90" s="139">
        <f>IF(OR(Córdoba!C90=0),"",Córdoba!C90)</f>
        <v>24</v>
      </c>
      <c r="E90" s="139">
        <f>IF(OR(Granada!C90=0),"",Granada!C90)</f>
        <v>17</v>
      </c>
      <c r="F90" s="139">
        <f>IF(OR(Huelva!C90=0),"",Huelva!C90)</f>
        <v>45</v>
      </c>
      <c r="G90" s="139">
        <f>IF(OR(Jaén!C90=0),"",Jaén!C90)</f>
        <v>0.01</v>
      </c>
      <c r="H90" s="139">
        <f>IF(OR(Málaga!C90=0),"",Málaga!C90)</f>
        <v>14</v>
      </c>
      <c r="I90" s="139">
        <f>IF(OR(Sevilla!C90=0),"",Sevilla!C90)</f>
        <v>70</v>
      </c>
      <c r="J90" s="140">
        <f>IF(OR(Andalucía!C90=0),"",Andalucía!C90)</f>
        <v>431.01</v>
      </c>
    </row>
    <row r="91" spans="1:10" ht="18" customHeight="1">
      <c r="A91" s="59" t="s">
        <v>97</v>
      </c>
      <c r="B91" s="139">
        <f>IF(OR(Almería!C91=0),"",Almería!C91)</f>
        <v>266</v>
      </c>
      <c r="C91" s="139">
        <f>IF(OR(Cádiz!C91=0),"",Cádiz!C91)</f>
        <v>25</v>
      </c>
      <c r="D91" s="139">
        <f>IF(OR(Córdoba!C91=0),"",Córdoba!C91)</f>
        <v>24</v>
      </c>
      <c r="E91" s="139">
        <f>IF(OR(Granada!C91=0),"",Granada!C91)</f>
        <v>87</v>
      </c>
      <c r="F91" s="139">
        <f>IF(OR(Huelva!C91=0),"",Huelva!C91)</f>
        <v>14</v>
      </c>
      <c r="G91" s="139">
        <f>IF(OR(Jaén!C91=0),"",Jaén!C91)</f>
        <v>8</v>
      </c>
      <c r="H91" s="139">
        <f>IF(OR(Málaga!C91=0),"",Málaga!C91)</f>
        <v>108</v>
      </c>
      <c r="I91" s="139">
        <f>IF(OR(Sevilla!C91=0),"",Sevilla!C91)</f>
        <v>50</v>
      </c>
      <c r="J91" s="140">
        <f>IF(OR(Andalucía!C91=0),"",Andalucía!C91)</f>
        <v>582</v>
      </c>
    </row>
    <row r="92" spans="1:10" ht="15.75">
      <c r="A92" s="29" t="s">
        <v>98</v>
      </c>
      <c r="B92" s="141"/>
      <c r="C92" s="141"/>
      <c r="D92" s="141"/>
      <c r="E92" s="141"/>
      <c r="F92" s="141"/>
      <c r="G92" s="141"/>
      <c r="H92" s="141"/>
      <c r="I92" s="141"/>
      <c r="J92" s="142"/>
    </row>
    <row r="93" spans="1:10" ht="12.75">
      <c r="A93" s="59" t="s">
        <v>99</v>
      </c>
      <c r="B93" s="139">
        <f>IF(OR(Almería!C93=0),"",Almería!C93)</f>
      </c>
      <c r="C93" s="139">
        <f>IF(OR(Cádiz!C93=0),"",Cádiz!C93)</f>
      </c>
      <c r="D93" s="139">
        <f>IF(OR(Córdoba!C93=0),"",Córdoba!C93)</f>
      </c>
      <c r="E93" s="139">
        <f>IF(OR(Granada!C93=0),"",Granada!C93)</f>
      </c>
      <c r="F93" s="139">
        <f>IF(OR(Huelva!C93=0),"",Huelva!C93)</f>
      </c>
      <c r="G93" s="139">
        <f>IF(OR(Jaén!C93=0),"",Jaén!C93)</f>
      </c>
      <c r="H93" s="139">
        <f>IF(OR(Málaga!C93=0),"",Málaga!C93)</f>
      </c>
      <c r="I93" s="139">
        <f>IF(OR(Sevilla!C93=0),"",Sevilla!C93)</f>
      </c>
      <c r="J93" s="140">
        <f>IF(OR(Andalucía!C93=0),"",Andalucía!C93)</f>
      </c>
    </row>
    <row r="94" spans="1:10" ht="12.75">
      <c r="A94" s="44" t="s">
        <v>100</v>
      </c>
      <c r="B94" s="139">
        <f>IF(OR(Almería!C94=0),"",Almería!C94)</f>
      </c>
      <c r="C94" s="139">
        <f>IF(OR(Cádiz!C94=0),"",Cádiz!C94)</f>
      </c>
      <c r="D94" s="139">
        <f>IF(OR(Córdoba!C94=0),"",Córdoba!C94)</f>
      </c>
      <c r="E94" s="139">
        <f>IF(OR(Granada!C94=0),"",Granada!C94)</f>
      </c>
      <c r="F94" s="139">
        <f>IF(OR(Huelva!C94=0),"",Huelva!C94)</f>
      </c>
      <c r="G94" s="139">
        <f>IF(OR(Jaén!C94=0),"",Jaén!C94)</f>
      </c>
      <c r="H94" s="139">
        <f>IF(OR(Málaga!C94=0),"",Málaga!C94)</f>
      </c>
      <c r="I94" s="139">
        <f>IF(OR(Sevilla!C94=0),"",Sevilla!C94)</f>
      </c>
      <c r="J94" s="140">
        <f>IF(OR(Andalucía!C94=0),"",Andalucía!C94)</f>
      </c>
    </row>
    <row r="95" spans="1:10" ht="12.75">
      <c r="A95" s="59" t="s">
        <v>101</v>
      </c>
      <c r="B95" s="139"/>
      <c r="C95" s="139"/>
      <c r="D95" s="139"/>
      <c r="E95" s="139"/>
      <c r="F95" s="139"/>
      <c r="G95" s="139"/>
      <c r="H95" s="139"/>
      <c r="I95" s="139"/>
      <c r="J95" s="140"/>
    </row>
    <row r="96" spans="1:10" ht="12.75">
      <c r="A96" s="59" t="s">
        <v>102</v>
      </c>
      <c r="B96" s="139"/>
      <c r="C96" s="139"/>
      <c r="D96" s="139"/>
      <c r="E96" s="139"/>
      <c r="F96" s="139"/>
      <c r="G96" s="139"/>
      <c r="H96" s="139"/>
      <c r="I96" s="139"/>
      <c r="J96" s="140"/>
    </row>
    <row r="97" spans="1:10" ht="12.75">
      <c r="A97" s="59" t="s">
        <v>103</v>
      </c>
      <c r="B97" s="139"/>
      <c r="C97" s="139"/>
      <c r="D97" s="139"/>
      <c r="E97" s="139"/>
      <c r="F97" s="139"/>
      <c r="G97" s="139"/>
      <c r="H97" s="139"/>
      <c r="I97" s="139"/>
      <c r="J97" s="140"/>
    </row>
    <row r="98" spans="1:10" ht="12.75">
      <c r="A98" s="59" t="s">
        <v>104</v>
      </c>
      <c r="B98" s="139">
        <f>IF(OR(Almería!C98=0),"",Almería!C98)</f>
      </c>
      <c r="C98" s="139">
        <f>IF(OR(Cádiz!C98=0),"",Cádiz!C98)</f>
      </c>
      <c r="D98" s="139">
        <f>IF(OR(Córdoba!C98=0),"",Córdoba!C98)</f>
      </c>
      <c r="E98" s="139">
        <f>IF(OR(Granada!C98=0),"",Granada!C98)</f>
      </c>
      <c r="F98" s="139">
        <f>IF(OR(Huelva!C98=0),"",Huelva!C98)</f>
      </c>
      <c r="G98" s="139">
        <f>IF(OR(Jaén!C98=0),"",Jaén!C98)</f>
      </c>
      <c r="H98" s="139">
        <f>IF(OR(Málaga!C98=0),"",Málaga!C98)</f>
      </c>
      <c r="I98" s="139">
        <f>IF(OR(Sevilla!C98=0),"",Sevilla!C98)</f>
      </c>
      <c r="J98" s="140">
        <f>IF(OR(Andalucía!C98=0),"",Andalucía!C98)</f>
      </c>
    </row>
    <row r="99" spans="1:10" ht="12.75">
      <c r="A99" s="59" t="s">
        <v>105</v>
      </c>
      <c r="B99" s="139"/>
      <c r="C99" s="139"/>
      <c r="D99" s="139"/>
      <c r="E99" s="139"/>
      <c r="F99" s="139"/>
      <c r="G99" s="139"/>
      <c r="H99" s="139"/>
      <c r="I99" s="139"/>
      <c r="J99" s="140"/>
    </row>
    <row r="100" spans="1:10" ht="15.75">
      <c r="A100" s="29" t="s">
        <v>106</v>
      </c>
      <c r="B100" s="141"/>
      <c r="C100" s="141"/>
      <c r="D100" s="141"/>
      <c r="E100" s="141"/>
      <c r="F100" s="141"/>
      <c r="G100" s="141"/>
      <c r="H100" s="141"/>
      <c r="I100" s="141"/>
      <c r="J100" s="142"/>
    </row>
    <row r="101" spans="1:10" ht="12.75">
      <c r="A101" s="59" t="s">
        <v>107</v>
      </c>
      <c r="B101" s="139">
        <f>IF(OR(Almería!C101=0),"",Almería!C101)</f>
      </c>
      <c r="C101" s="139">
        <f>IF(OR(Cádiz!C101=0),"",Cádiz!C101)</f>
      </c>
      <c r="D101" s="139">
        <f>IF(OR(Córdoba!C101=0),"",Córdoba!C101)</f>
      </c>
      <c r="E101" s="139">
        <f>IF(OR(Granada!C101=0),"",Granada!C101)</f>
      </c>
      <c r="F101" s="139">
        <f>IF(OR(Huelva!C101=0),"",Huelva!C101)</f>
      </c>
      <c r="G101" s="139">
        <f>IF(OR(Jaén!C101=0),"",Jaén!C101)</f>
      </c>
      <c r="H101" s="139">
        <f>IF(OR(Málaga!C101=0),"",Málaga!C101)</f>
      </c>
      <c r="I101" s="139">
        <f>IF(OR(Sevilla!C101=0),"",Sevilla!C101)</f>
      </c>
      <c r="J101" s="140">
        <f>IF(OR(Andalucía!C101=0),"",Andalucía!C101)</f>
      </c>
    </row>
    <row r="102" spans="1:10" ht="12.75">
      <c r="A102" s="59" t="s">
        <v>108</v>
      </c>
      <c r="B102" s="139">
        <f>IF(OR(Almería!C102=0),"",Almería!C102)</f>
      </c>
      <c r="C102" s="139">
        <f>IF(OR(Cádiz!C102=0),"",Cádiz!C102)</f>
      </c>
      <c r="D102" s="139">
        <f>IF(OR(Córdoba!C102=0),"",Córdoba!C102)</f>
      </c>
      <c r="E102" s="139">
        <f>IF(OR(Granada!C102=0),"",Granada!C102)</f>
      </c>
      <c r="F102" s="139">
        <f>IF(OR(Huelva!C102=0),"",Huelva!C102)</f>
      </c>
      <c r="G102" s="139">
        <f>IF(OR(Jaén!C102=0),"",Jaén!C102)</f>
      </c>
      <c r="H102" s="139">
        <f>IF(OR(Málaga!C102=0),"",Málaga!C102)</f>
      </c>
      <c r="I102" s="139">
        <f>IF(OR(Sevilla!C102=0),"",Sevilla!C102)</f>
      </c>
      <c r="J102" s="140">
        <f>IF(OR(Andalucía!C102=0),"",Andalucía!C102)</f>
      </c>
    </row>
    <row r="103" spans="1:10" ht="12.75">
      <c r="A103" s="59" t="s">
        <v>109</v>
      </c>
      <c r="B103" s="139">
        <f>IF(OR(Almería!C103=0),"",Almería!C103)</f>
      </c>
      <c r="C103" s="139">
        <f>IF(OR(Cádiz!C103=0),"",Cádiz!C103)</f>
      </c>
      <c r="D103" s="139">
        <f>IF(OR(Córdoba!C103=0),"",Córdoba!C103)</f>
      </c>
      <c r="E103" s="139">
        <f>IF(OR(Granada!C103=0),"",Granada!C103)</f>
      </c>
      <c r="F103" s="139">
        <f>IF(OR(Huelva!C103=0),"",Huelva!C103)</f>
      </c>
      <c r="G103" s="139">
        <f>IF(OR(Jaén!C103=0),"",Jaén!C103)</f>
      </c>
      <c r="H103" s="139">
        <f>IF(OR(Málaga!C103=0),"",Málaga!C103)</f>
      </c>
      <c r="I103" s="139">
        <f>IF(OR(Sevilla!C103=0),"",Sevilla!C103)</f>
      </c>
      <c r="J103" s="140">
        <f>IF(OR(Andalucía!C103=0),"",Andalucía!C103)</f>
      </c>
    </row>
    <row r="104" spans="1:10" ht="12.75">
      <c r="A104" s="59" t="s">
        <v>110</v>
      </c>
      <c r="B104" s="139">
        <f>IF(OR(Almería!C104=0),"",Almería!C104)</f>
      </c>
      <c r="C104" s="139">
        <f>IF(OR(Cádiz!C104=0),"",Cádiz!C104)</f>
      </c>
      <c r="D104" s="139">
        <f>IF(OR(Córdoba!C104=0),"",Córdoba!C104)</f>
      </c>
      <c r="E104" s="139">
        <f>IF(OR(Granada!C104=0),"",Granada!C104)</f>
      </c>
      <c r="F104" s="139">
        <f>IF(OR(Huelva!C104=0),"",Huelva!C104)</f>
      </c>
      <c r="G104" s="139">
        <f>IF(OR(Jaén!C104=0),"",Jaén!C104)</f>
      </c>
      <c r="H104" s="139">
        <f>IF(OR(Málaga!C104=0),"",Málaga!C104)</f>
      </c>
      <c r="I104" s="139">
        <f>IF(OR(Sevilla!C104=0),"",Sevilla!C104)</f>
      </c>
      <c r="J104" s="140">
        <f>IF(OR(Andalucía!C104=0),"",Andalucía!C104)</f>
      </c>
    </row>
    <row r="105" spans="1:10" ht="12.75">
      <c r="A105" s="59" t="s">
        <v>111</v>
      </c>
      <c r="B105" s="139">
        <f>IF(OR(Almería!C105=0),"",Almería!C105)</f>
      </c>
      <c r="C105" s="139">
        <f>IF(OR(Cádiz!C105=0),"",Cádiz!C105)</f>
      </c>
      <c r="D105" s="139">
        <f>IF(OR(Córdoba!C105=0),"",Córdoba!C105)</f>
      </c>
      <c r="E105" s="139">
        <f>IF(OR(Granada!C105=0),"",Granada!C105)</f>
      </c>
      <c r="F105" s="139">
        <f>IF(OR(Huelva!C105=0),"",Huelva!C105)</f>
      </c>
      <c r="G105" s="139">
        <f>IF(OR(Jaén!C105=0),"",Jaén!C105)</f>
      </c>
      <c r="H105" s="139">
        <f>IF(OR(Málaga!C105=0),"",Málaga!C105)</f>
      </c>
      <c r="I105" s="139">
        <f>IF(OR(Sevilla!C105=0),"",Sevilla!C105)</f>
      </c>
      <c r="J105" s="140">
        <f>IF(OR(Andalucía!C105=0),"",Andalucía!C105)</f>
      </c>
    </row>
    <row r="106" spans="1:10" ht="12.75">
      <c r="A106" s="44" t="s">
        <v>112</v>
      </c>
      <c r="B106" s="139">
        <f>IF(OR(Almería!C106=0),"",Almería!C106)</f>
      </c>
      <c r="C106" s="139">
        <f>IF(OR(Cádiz!C106=0),"",Cádiz!C106)</f>
      </c>
      <c r="D106" s="139">
        <f>IF(OR(Córdoba!C106=0),"",Córdoba!C106)</f>
      </c>
      <c r="E106" s="139">
        <f>IF(OR(Granada!C106=0),"",Granada!C106)</f>
      </c>
      <c r="F106" s="139">
        <f>IF(OR(Huelva!C106=0),"",Huelva!C106)</f>
      </c>
      <c r="G106" s="139">
        <f>IF(OR(Jaén!C106=0),"",Jaén!C106)</f>
      </c>
      <c r="H106" s="139">
        <f>IF(OR(Málaga!C106=0),"",Málaga!C106)</f>
      </c>
      <c r="I106" s="139">
        <f>IF(OR(Sevilla!C106=0),"",Sevilla!C106)</f>
      </c>
      <c r="J106" s="140">
        <f>IF(OR(Andalucía!C106=0),"",Andalucía!C106)</f>
      </c>
    </row>
    <row r="107" spans="1:10" ht="12.75">
      <c r="A107" s="59" t="s">
        <v>113</v>
      </c>
      <c r="B107" s="139">
        <f>IF(OR(Almería!C107=0),"",Almería!C107)</f>
      </c>
      <c r="C107" s="139">
        <f>IF(OR(Cádiz!C107=0),"",Cádiz!C107)</f>
      </c>
      <c r="D107" s="139">
        <f>IF(OR(Córdoba!C107=0),"",Córdoba!C107)</f>
      </c>
      <c r="E107" s="139">
        <f>IF(OR(Granada!C107=0),"",Granada!C107)</f>
      </c>
      <c r="F107" s="139">
        <f>IF(OR(Huelva!C107=0),"",Huelva!C107)</f>
      </c>
      <c r="G107" s="139">
        <f>IF(OR(Jaén!C107=0),"",Jaén!C107)</f>
      </c>
      <c r="H107" s="139">
        <f>IF(OR(Málaga!C107=0),"",Málaga!C107)</f>
      </c>
      <c r="I107" s="139">
        <f>IF(OR(Sevilla!C107=0),"",Sevilla!C107)</f>
      </c>
      <c r="J107" s="140">
        <f>IF(OR(Andalucía!C107=0),"",Andalucía!C107)</f>
      </c>
    </row>
    <row r="108" spans="1:10" ht="12.75">
      <c r="A108" s="59" t="s">
        <v>114</v>
      </c>
      <c r="B108" s="139">
        <f>IF(OR(Almería!C108=0),"",Almería!C108)</f>
      </c>
      <c r="C108" s="139">
        <f>IF(OR(Cádiz!C108=0),"",Cádiz!C108)</f>
      </c>
      <c r="D108" s="139">
        <f>IF(OR(Córdoba!C108=0),"",Córdoba!C108)</f>
      </c>
      <c r="E108" s="139">
        <f>IF(OR(Granada!C108=0),"",Granada!C108)</f>
      </c>
      <c r="F108" s="139">
        <f>IF(OR(Huelva!C108=0),"",Huelva!C108)</f>
      </c>
      <c r="G108" s="139">
        <f>IF(OR(Jaén!C108=0),"",Jaén!C108)</f>
      </c>
      <c r="H108" s="139">
        <f>IF(OR(Málaga!C108=0),"",Málaga!C108)</f>
      </c>
      <c r="I108" s="139">
        <f>IF(OR(Sevilla!C108=0),"",Sevilla!C108)</f>
      </c>
      <c r="J108" s="140">
        <f>IF(OR(Andalucía!C108=0),"",Andalucía!C108)</f>
      </c>
    </row>
    <row r="109" spans="1:10" ht="12.75">
      <c r="A109" s="59" t="s">
        <v>115</v>
      </c>
      <c r="B109" s="139">
        <f>IF(OR(Almería!C109=0),"",Almería!C109)</f>
      </c>
      <c r="C109" s="139">
        <f>IF(OR(Cádiz!C109=0),"",Cádiz!C109)</f>
      </c>
      <c r="D109" s="139">
        <f>IF(OR(Córdoba!C109=0),"",Córdoba!C109)</f>
      </c>
      <c r="E109" s="139">
        <f>IF(OR(Granada!C109=0),"",Granada!C109)</f>
      </c>
      <c r="F109" s="139">
        <f>IF(OR(Huelva!C109=0),"",Huelva!C109)</f>
      </c>
      <c r="G109" s="139">
        <f>IF(OR(Jaén!C109=0),"",Jaén!C109)</f>
      </c>
      <c r="H109" s="139">
        <f>IF(OR(Málaga!C109=0),"",Málaga!C109)</f>
      </c>
      <c r="I109" s="139">
        <f>IF(OR(Sevilla!C109=0),"",Sevilla!C109)</f>
      </c>
      <c r="J109" s="140">
        <f>IF(OR(Andalucía!C109=0),"",Andalucía!C109)</f>
      </c>
    </row>
    <row r="110" spans="1:10" ht="12.75">
      <c r="A110" s="59" t="s">
        <v>116</v>
      </c>
      <c r="B110" s="139"/>
      <c r="C110" s="139"/>
      <c r="D110" s="139"/>
      <c r="E110" s="139"/>
      <c r="F110" s="139"/>
      <c r="G110" s="139"/>
      <c r="H110" s="139"/>
      <c r="I110" s="139"/>
      <c r="J110" s="140"/>
    </row>
    <row r="111" spans="1:10" ht="12.75" hidden="1">
      <c r="A111" s="59" t="s">
        <v>117</v>
      </c>
      <c r="B111" s="139">
        <f>IF(OR(Almería!C111=0),"",Almería!C111)</f>
      </c>
      <c r="C111" s="139">
        <f>IF(OR(Cádiz!C111=0),"",Cádiz!C111)</f>
      </c>
      <c r="D111" s="139">
        <f>IF(OR(Córdoba!C111=0),"",Córdoba!C111)</f>
      </c>
      <c r="E111" s="139">
        <f>IF(OR(Granada!C111=0),"",Granada!C111)</f>
      </c>
      <c r="F111" s="139">
        <f>IF(OR(Huelva!C111=0),"",Huelva!C111)</f>
      </c>
      <c r="G111" s="139">
        <f>IF(OR(Jaén!C111=0),"",Jaén!C111)</f>
      </c>
      <c r="H111" s="139">
        <f>IF(OR(Málaga!C111=0),"",Málaga!C111)</f>
      </c>
      <c r="I111" s="139">
        <f>IF(OR(Sevilla!C111=0),"",Sevilla!C111)</f>
      </c>
      <c r="J111" s="140">
        <f>IF(OR(Andalucía!C111=0),"",Andalucía!C111)</f>
      </c>
    </row>
    <row r="112" spans="1:10" ht="12.75" hidden="1">
      <c r="A112" s="59" t="s">
        <v>118</v>
      </c>
      <c r="B112" s="139">
        <f>IF(OR(Almería!C112=0),"",Almería!C112)</f>
      </c>
      <c r="C112" s="139">
        <f>IF(OR(Cádiz!C112=0),"",Cádiz!C112)</f>
      </c>
      <c r="D112" s="139">
        <f>IF(OR(Córdoba!C112=0),"",Córdoba!C112)</f>
      </c>
      <c r="E112" s="139">
        <f>IF(OR(Granada!C112=0),"",Granada!C112)</f>
      </c>
      <c r="F112" s="139">
        <f>IF(OR(Huelva!C112=0),"",Huelva!C112)</f>
      </c>
      <c r="G112" s="139">
        <f>IF(OR(Jaén!C112=0),"",Jaén!C112)</f>
      </c>
      <c r="H112" s="139">
        <f>IF(OR(Málaga!C112=0),"",Málaga!C112)</f>
      </c>
      <c r="I112" s="139">
        <f>IF(OR(Sevilla!C112=0),"",Sevilla!C112)</f>
      </c>
      <c r="J112" s="140">
        <f>IF(OR(Andalucía!C112=0),"",Andalucía!C112)</f>
      </c>
    </row>
    <row r="113" spans="1:10" ht="12.75">
      <c r="A113" s="59" t="s">
        <v>119</v>
      </c>
      <c r="B113" s="139"/>
      <c r="C113" s="139"/>
      <c r="D113" s="139"/>
      <c r="E113" s="139"/>
      <c r="F113" s="139"/>
      <c r="G113" s="139"/>
      <c r="H113" s="139"/>
      <c r="I113" s="139"/>
      <c r="J113" s="140"/>
    </row>
    <row r="114" spans="1:10" ht="12.75">
      <c r="A114" s="59" t="s">
        <v>120</v>
      </c>
      <c r="B114" s="139"/>
      <c r="C114" s="139"/>
      <c r="D114" s="139"/>
      <c r="E114" s="139"/>
      <c r="F114" s="139"/>
      <c r="G114" s="139"/>
      <c r="H114" s="139"/>
      <c r="I114" s="139"/>
      <c r="J114" s="140"/>
    </row>
    <row r="115" spans="1:10" ht="12.75" hidden="1">
      <c r="A115" s="59" t="s">
        <v>121</v>
      </c>
      <c r="B115" s="139">
        <f>IF(OR(Almería!C115=0),"",Almería!C115)</f>
      </c>
      <c r="C115" s="139">
        <f>IF(OR(Cádiz!C115=0),"",Cádiz!C115)</f>
      </c>
      <c r="D115" s="139">
        <f>IF(OR(Córdoba!C115=0),"",Córdoba!C115)</f>
      </c>
      <c r="E115" s="139">
        <f>IF(OR(Granada!C115=0),"",Granada!C115)</f>
      </c>
      <c r="F115" s="139">
        <f>IF(OR(Huelva!C115=0),"",Huelva!C115)</f>
      </c>
      <c r="G115" s="139">
        <f>IF(OR(Jaén!C115=0),"",Jaén!C115)</f>
      </c>
      <c r="H115" s="139">
        <f>IF(OR(Málaga!C115=0),"",Málaga!C115)</f>
      </c>
      <c r="I115" s="139">
        <f>IF(OR(Sevilla!C115=0),"",Sevilla!C115)</f>
      </c>
      <c r="J115" s="140">
        <f>IF(OR(Andalucía!C115=0),"",Andalucía!C115)</f>
      </c>
    </row>
    <row r="116" spans="1:10" ht="12.75">
      <c r="A116" s="59" t="s">
        <v>122</v>
      </c>
      <c r="B116" s="139"/>
      <c r="C116" s="139"/>
      <c r="D116" s="139"/>
      <c r="E116" s="139"/>
      <c r="F116" s="139"/>
      <c r="G116" s="139"/>
      <c r="H116" s="139"/>
      <c r="I116" s="139"/>
      <c r="J116" s="140"/>
    </row>
    <row r="117" spans="1:10" ht="12.75">
      <c r="A117" s="59" t="s">
        <v>123</v>
      </c>
      <c r="B117" s="139"/>
      <c r="C117" s="139"/>
      <c r="D117" s="139"/>
      <c r="E117" s="139"/>
      <c r="F117" s="139"/>
      <c r="G117" s="139"/>
      <c r="H117" s="139"/>
      <c r="I117" s="139"/>
      <c r="J117" s="140"/>
    </row>
    <row r="118" spans="1:10" ht="12.75">
      <c r="A118" s="59" t="s">
        <v>124</v>
      </c>
      <c r="B118" s="139"/>
      <c r="C118" s="139"/>
      <c r="D118" s="139"/>
      <c r="E118" s="139"/>
      <c r="F118" s="139"/>
      <c r="G118" s="139"/>
      <c r="H118" s="139"/>
      <c r="I118" s="139"/>
      <c r="J118" s="140"/>
    </row>
    <row r="119" spans="1:10" ht="12.75">
      <c r="A119" s="59" t="s">
        <v>125</v>
      </c>
      <c r="B119" s="139"/>
      <c r="C119" s="139"/>
      <c r="D119" s="139"/>
      <c r="E119" s="139"/>
      <c r="F119" s="139"/>
      <c r="G119" s="139"/>
      <c r="H119" s="139"/>
      <c r="I119" s="139"/>
      <c r="J119" s="140"/>
    </row>
    <row r="120" spans="1:10" ht="15.75">
      <c r="A120" s="29" t="s">
        <v>126</v>
      </c>
      <c r="B120" s="141"/>
      <c r="C120" s="141"/>
      <c r="D120" s="141"/>
      <c r="E120" s="141"/>
      <c r="F120" s="141"/>
      <c r="G120" s="141"/>
      <c r="H120" s="141"/>
      <c r="I120" s="141"/>
      <c r="J120" s="142"/>
    </row>
    <row r="121" spans="1:10" ht="12.75">
      <c r="A121" s="59" t="s">
        <v>127</v>
      </c>
      <c r="B121" s="139">
        <f>IF(OR(Almería!C121=0),"",Almería!C121)</f>
      </c>
      <c r="C121" s="139">
        <f>IF(OR(Cádiz!C121=0),"",Cádiz!C121)</f>
      </c>
      <c r="D121" s="139">
        <f>IF(OR(Córdoba!C121=0),"",Córdoba!C121)</f>
      </c>
      <c r="E121" s="139">
        <f>IF(OR(Granada!C121=0),"",Granada!C121)</f>
      </c>
      <c r="F121" s="139">
        <f>IF(OR(Huelva!C121=0),"",Huelva!C121)</f>
      </c>
      <c r="G121" s="139">
        <f>IF(OR(Jaén!C121=0),"",Jaén!C121)</f>
      </c>
      <c r="H121" s="139">
        <f>IF(OR(Málaga!C121=0),"",Málaga!C121)</f>
      </c>
      <c r="I121" s="139">
        <f>IF(OR(Sevilla!C121=0),"",Sevilla!C121)</f>
      </c>
      <c r="J121" s="140">
        <f>IF(OR(Andalucía!C121=0),"",Andalucía!C121)</f>
      </c>
    </row>
    <row r="122" spans="1:10" ht="12.75">
      <c r="A122" s="59" t="s">
        <v>128</v>
      </c>
      <c r="B122" s="139">
        <f>IF(OR(Almería!C122=0),"",Almería!C122)</f>
      </c>
      <c r="C122" s="139">
        <f>IF(OR(Cádiz!C122=0),"",Cádiz!C122)</f>
      </c>
      <c r="D122" s="139">
        <f>IF(OR(Córdoba!C122=0),"",Córdoba!C122)</f>
      </c>
      <c r="E122" s="139">
        <f>IF(OR(Granada!C122=0),"",Granada!C122)</f>
      </c>
      <c r="F122" s="139">
        <f>IF(OR(Huelva!C122=0),"",Huelva!C122)</f>
      </c>
      <c r="G122" s="139">
        <f>IF(OR(Jaén!C122=0),"",Jaén!C122)</f>
      </c>
      <c r="H122" s="139">
        <f>IF(OR(Málaga!C122=0),"",Málaga!C122)</f>
      </c>
      <c r="I122" s="139">
        <f>IF(OR(Sevilla!C122=0),"",Sevilla!C122)</f>
      </c>
      <c r="J122" s="140">
        <f>IF(OR(Andalucía!C122=0),"",Andalucía!C122)</f>
      </c>
    </row>
    <row r="123" spans="1:10" ht="12.75">
      <c r="A123" s="59" t="s">
        <v>129</v>
      </c>
      <c r="B123" s="139">
        <f>IF(OR(Almería!C123=0),"",Almería!C123)</f>
      </c>
      <c r="C123" s="139">
        <f>IF(OR(Cádiz!C123=0),"",Cádiz!C123)</f>
      </c>
      <c r="D123" s="139">
        <f>IF(OR(Córdoba!C123=0),"",Córdoba!C123)</f>
      </c>
      <c r="E123" s="139">
        <f>IF(OR(Granada!C123=0),"",Granada!C123)</f>
      </c>
      <c r="F123" s="139">
        <f>IF(OR(Huelva!C123=0),"",Huelva!C123)</f>
      </c>
      <c r="G123" s="139">
        <f>IF(OR(Jaén!C123=0),"",Jaén!C123)</f>
      </c>
      <c r="H123" s="139">
        <f>IF(OR(Málaga!C123=0),"",Málaga!C123)</f>
      </c>
      <c r="I123" s="139">
        <f>IF(OR(Sevilla!C123=0),"",Sevilla!C123)</f>
      </c>
      <c r="J123" s="140">
        <f>IF(OR(Andalucía!C123=0),"",Andalucía!C123)</f>
      </c>
    </row>
    <row r="124" spans="1:10" ht="15.75">
      <c r="A124" s="29" t="s">
        <v>130</v>
      </c>
      <c r="B124" s="141"/>
      <c r="C124" s="141"/>
      <c r="D124" s="141"/>
      <c r="E124" s="141"/>
      <c r="F124" s="141"/>
      <c r="G124" s="141"/>
      <c r="H124" s="141"/>
      <c r="I124" s="141"/>
      <c r="J124" s="142"/>
    </row>
    <row r="125" spans="1:10" ht="12.75">
      <c r="A125" s="59" t="s">
        <v>131</v>
      </c>
      <c r="B125" s="139">
        <f>IF(OR(Almería!C125=0),"",Almería!C125)</f>
      </c>
      <c r="C125" s="139">
        <f>IF(OR(Cádiz!C125=0),"",Cádiz!C125)</f>
      </c>
      <c r="D125" s="139">
        <f>IF(OR(Córdoba!C125=0),"",Córdoba!C125)</f>
      </c>
      <c r="E125" s="139">
        <f>IF(OR(Granada!C125=0),"",Granada!C125)</f>
      </c>
      <c r="F125" s="139">
        <f>IF(OR(Huelva!C125=0),"",Huelva!C125)</f>
      </c>
      <c r="G125" s="139">
        <f>IF(OR(Jaén!C125=0),"",Jaén!C125)</f>
      </c>
      <c r="H125" s="139">
        <f>IF(OR(Málaga!C125=0),"",Málaga!C125)</f>
      </c>
      <c r="I125" s="139">
        <f>IF(OR(Sevilla!C125=0),"",Sevilla!C125)</f>
      </c>
      <c r="J125" s="140">
        <f>IF(OR(Andalucía!C125=0),"",Andalucía!C125)</f>
      </c>
    </row>
    <row r="126" spans="1:10" ht="12.75">
      <c r="A126" s="59" t="s">
        <v>132</v>
      </c>
      <c r="B126" s="139">
        <f>IF(OR(Almería!C126=0),"",Almería!C126)</f>
      </c>
      <c r="C126" s="139">
        <f>IF(OR(Cádiz!C126=0),"",Cádiz!C126)</f>
      </c>
      <c r="D126" s="139">
        <f>IF(OR(Córdoba!C126=0),"",Córdoba!C126)</f>
      </c>
      <c r="E126" s="139">
        <f>IF(OR(Granada!C126=0),"",Granada!C126)</f>
      </c>
      <c r="F126" s="139">
        <f>IF(OR(Huelva!C126=0),"",Huelva!C126)</f>
      </c>
      <c r="G126" s="139">
        <f>IF(OR(Jaén!C126=0),"",Jaén!C126)</f>
      </c>
      <c r="H126" s="139">
        <f>IF(OR(Málaga!C126=0),"",Málaga!C126)</f>
      </c>
      <c r="I126" s="139">
        <f>IF(OR(Sevilla!C126=0),"",Sevilla!C126)</f>
      </c>
      <c r="J126" s="140">
        <f>IF(OR(Andalucía!C126=0),"",Andalucía!C126)</f>
      </c>
    </row>
    <row r="127" spans="1:10" ht="12.75">
      <c r="A127" s="59" t="s">
        <v>133</v>
      </c>
      <c r="B127" s="139"/>
      <c r="C127" s="139"/>
      <c r="D127" s="139"/>
      <c r="E127" s="139"/>
      <c r="F127" s="139"/>
      <c r="G127" s="139"/>
      <c r="H127" s="139"/>
      <c r="I127" s="139"/>
      <c r="J127" s="140"/>
    </row>
    <row r="128" spans="1:10" ht="12.75">
      <c r="A128" s="59" t="s">
        <v>134</v>
      </c>
      <c r="B128" s="139">
        <f>IF(OR(Almería!C128=0),"",Almería!C128)</f>
      </c>
      <c r="C128" s="139">
        <f>IF(OR(Cádiz!C128=0),"",Cádiz!C128)</f>
      </c>
      <c r="D128" s="139">
        <f>IF(OR(Córdoba!C128=0),"",Córdoba!C128)</f>
      </c>
      <c r="E128" s="139">
        <f>IF(OR(Granada!C128=0),"",Granada!C128)</f>
      </c>
      <c r="F128" s="139">
        <f>IF(OR(Huelva!C128=0),"",Huelva!C128)</f>
      </c>
      <c r="G128" s="139">
        <f>IF(OR(Jaén!C128=0),"",Jaén!C128)</f>
      </c>
      <c r="H128" s="139">
        <f>IF(OR(Málaga!C128=0),"",Málaga!C128)</f>
      </c>
      <c r="I128" s="139">
        <f>IF(OR(Sevilla!C128=0),"",Sevilla!C128)</f>
      </c>
      <c r="J128" s="140">
        <f>IF(OR(Andalucía!C128=0),"",Andalucía!C128)</f>
      </c>
    </row>
    <row r="129" spans="1:10" ht="15.75">
      <c r="A129" s="29" t="s">
        <v>135</v>
      </c>
      <c r="B129" s="141"/>
      <c r="C129" s="141"/>
      <c r="D129" s="141"/>
      <c r="E129" s="141"/>
      <c r="F129" s="141"/>
      <c r="G129" s="141"/>
      <c r="H129" s="141"/>
      <c r="I129" s="141"/>
      <c r="J129" s="142"/>
    </row>
    <row r="130" spans="1:10" ht="12.75">
      <c r="A130" s="99" t="s">
        <v>136</v>
      </c>
      <c r="B130" s="143">
        <f>IF(OR(Almería!C130=0),"",Almería!C130)</f>
      </c>
      <c r="C130" s="143">
        <f>IF(OR(Cádiz!C130=0),"",Cádiz!C130)</f>
      </c>
      <c r="D130" s="143">
        <f>IF(OR(Córdoba!C130=0),"",Córdoba!C130)</f>
      </c>
      <c r="E130" s="143">
        <f>IF(OR(Granada!C130=0),"",Granada!C130)</f>
      </c>
      <c r="F130" s="143">
        <f>IF(OR(Huelva!C130=0),"",Huelva!C130)</f>
      </c>
      <c r="G130" s="143">
        <f>IF(OR(Jaén!C130=0),"",Jaén!C130)</f>
      </c>
      <c r="H130" s="143">
        <f>IF(OR(Málaga!C130=0),"",Málaga!C130)</f>
      </c>
      <c r="I130" s="143">
        <f>IF(OR(Sevilla!C130=0),"",Sevilla!C130)</f>
      </c>
      <c r="J130" s="144">
        <f>IF(OR(Andalucía!C130=0),"",Andalucía!C130)</f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1" fitToWidth="1" horizontalDpi="600" verticalDpi="600" orientation="portrait" scale="61" r:id="rId1"/>
  <headerFooter alignWithMargins="0">
    <oddHeader>&amp;LAVANCE DE SUPERFICIES Y PRODUCCIONES A 28 DE FEBRERO DEL AÑO 2022.</oddHeader>
    <oddFooter>&amp;L(*)Mes al que corresponde la última estimación.
Datos de 2.021 provisionales y del 2.022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110" zoomScaleNormal="110" zoomScaleSheetLayoutView="75" workbookViewId="0" topLeftCell="A1">
      <selection activeCell="J76" sqref="J76"/>
    </sheetView>
  </sheetViews>
  <sheetFormatPr defaultColWidth="11.00390625" defaultRowHeight="13.5"/>
  <cols>
    <col min="1" max="1" width="29.125" style="127" customWidth="1"/>
    <col min="2" max="2" width="11.00390625" style="127" customWidth="1"/>
    <col min="3" max="3" width="9.50390625" style="127" customWidth="1"/>
    <col min="4" max="4" width="11.25390625" style="127" customWidth="1"/>
    <col min="5" max="5" width="11.125" style="127" customWidth="1"/>
    <col min="6" max="6" width="8.50390625" style="127" customWidth="1"/>
    <col min="7" max="7" width="7.25390625" style="127" customWidth="1"/>
    <col min="8" max="8" width="8.875" style="127" customWidth="1"/>
    <col min="9" max="9" width="8.625" style="127" customWidth="1"/>
    <col min="10" max="10" width="11.00390625" style="128" customWidth="1"/>
    <col min="11" max="16384" width="11.00390625" style="127" customWidth="1"/>
  </cols>
  <sheetData>
    <row r="1" spans="1:10" ht="18">
      <c r="A1" s="3" t="s">
        <v>164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.75">
      <c r="A2" s="131" t="s">
        <v>173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 ht="14.25">
      <c r="A3" s="134" t="s">
        <v>8</v>
      </c>
      <c r="B3" s="135" t="s">
        <v>156</v>
      </c>
      <c r="C3" s="135" t="s">
        <v>157</v>
      </c>
      <c r="D3" s="135" t="s">
        <v>158</v>
      </c>
      <c r="E3" s="135" t="s">
        <v>159</v>
      </c>
      <c r="F3" s="135" t="s">
        <v>160</v>
      </c>
      <c r="G3" s="135" t="s">
        <v>161</v>
      </c>
      <c r="H3" s="135" t="s">
        <v>162</v>
      </c>
      <c r="I3" s="135" t="s">
        <v>163</v>
      </c>
      <c r="J3" s="136" t="s">
        <v>165</v>
      </c>
    </row>
    <row r="4" spans="1:10" ht="15.75">
      <c r="A4" s="29" t="s">
        <v>10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2.75">
      <c r="A5" s="44" t="s">
        <v>11</v>
      </c>
      <c r="B5" s="139">
        <f>IF(OR(Almería!G5=0),"",Almería!G5)</f>
        <v>3441</v>
      </c>
      <c r="C5" s="139">
        <f>IF(OR(Cádiz!G5=0),"",Cádiz!G5)</f>
        <v>142957</v>
      </c>
      <c r="D5" s="139">
        <f>IF(OR(Córdoba!G5=0),"",Córdoba!G5)</f>
        <v>172400</v>
      </c>
      <c r="E5" s="139">
        <f>IF(OR(Granada!G5=0),"",Granada!G5)</f>
        <v>24718</v>
      </c>
      <c r="F5" s="139">
        <f>IF(OR(Huelva!G5=0),"",Huelva!G5)</f>
        <v>32639</v>
      </c>
      <c r="G5" s="139">
        <f>IF(OR(Jaén!G5=0),"",Jaén!G5)</f>
        <v>19003</v>
      </c>
      <c r="H5" s="139">
        <f>IF(OR(Málaga!G5=0),"",Málaga!G5)</f>
        <v>23050</v>
      </c>
      <c r="I5" s="139">
        <f>IF(OR(Sevilla!G5=0),"",Sevilla!G5)</f>
        <v>342798</v>
      </c>
      <c r="J5" s="140">
        <f>IF(OR(Andalucía!G5=0),"",Andalucía!G5)</f>
        <v>761006</v>
      </c>
    </row>
    <row r="6" spans="1:10" ht="12.75">
      <c r="A6" s="59" t="s">
        <v>12</v>
      </c>
      <c r="B6" s="139">
        <f>IF(OR(Almería!G6=0),"",Almería!G6)</f>
        <v>3330</v>
      </c>
      <c r="C6" s="139">
        <f>IF(OR(Cádiz!G6=0),"",Cádiz!G6)</f>
        <v>45906</v>
      </c>
      <c r="D6" s="139">
        <f>IF(OR(Córdoba!G6=0),"",Córdoba!G6)</f>
        <v>64400</v>
      </c>
      <c r="E6" s="139">
        <f>IF(OR(Granada!G6=0),"",Granada!G6)</f>
        <v>19359</v>
      </c>
      <c r="F6" s="139">
        <f>IF(OR(Huelva!G6=0),"",Huelva!G6)</f>
        <v>12496</v>
      </c>
      <c r="G6" s="139">
        <f>IF(OR(Jaén!G6=0),"",Jaén!G6)</f>
        <v>7999</v>
      </c>
      <c r="H6" s="139">
        <f>IF(OR(Málaga!G6=0),"",Málaga!G6)</f>
        <v>9300</v>
      </c>
      <c r="I6" s="139">
        <f>IF(OR(Sevilla!G6=0),"",Sevilla!G6)</f>
        <v>168714</v>
      </c>
      <c r="J6" s="140">
        <f>IF(OR(Andalucía!G6=0),"",Andalucía!G6)</f>
        <v>331504</v>
      </c>
    </row>
    <row r="7" spans="1:10" ht="12.75">
      <c r="A7" s="62" t="s">
        <v>13</v>
      </c>
      <c r="B7" s="139">
        <f>IF(OR(Almería!G7=0),"",Almería!G7)</f>
        <v>111</v>
      </c>
      <c r="C7" s="139">
        <f>IF(OR(Cádiz!G7=0),"",Cádiz!G7)</f>
        <v>97051</v>
      </c>
      <c r="D7" s="139">
        <f>IF(OR(Córdoba!G7=0),"",Córdoba!G7)</f>
        <v>108000</v>
      </c>
      <c r="E7" s="139">
        <f>IF(OR(Granada!G7=0),"",Granada!G7)</f>
        <v>5359</v>
      </c>
      <c r="F7" s="139">
        <f>IF(OR(Huelva!G7=0),"",Huelva!G7)</f>
        <v>20143</v>
      </c>
      <c r="G7" s="139">
        <f>IF(OR(Jaén!G7=0),"",Jaén!G7)</f>
        <v>11004</v>
      </c>
      <c r="H7" s="139">
        <f>IF(OR(Málaga!G7=0),"",Málaga!G7)</f>
        <v>13750</v>
      </c>
      <c r="I7" s="139">
        <f>IF(OR(Sevilla!G7=0),"",Sevilla!G7)</f>
        <v>174084</v>
      </c>
      <c r="J7" s="140">
        <f>IF(OR(Andalucía!G7=0),"",Andalucía!G7)</f>
        <v>429502</v>
      </c>
    </row>
    <row r="8" spans="1:10" ht="12.75">
      <c r="A8" s="44" t="s">
        <v>14</v>
      </c>
      <c r="B8" s="139">
        <f>IF(OR(Almería!G8=0),"",Almería!G8)</f>
        <v>11590.01</v>
      </c>
      <c r="C8" s="139">
        <f>IF(OR(Cádiz!G8=0),"",Cádiz!G8)</f>
        <v>30072</v>
      </c>
      <c r="D8" s="139">
        <f>IF(OR(Córdoba!G8=0),"",Córdoba!G8)</f>
        <v>25500</v>
      </c>
      <c r="E8" s="139">
        <f>IF(OR(Granada!G8=0),"",Granada!G8)</f>
        <v>54903</v>
      </c>
      <c r="F8" s="139">
        <f>IF(OR(Huelva!G8=0),"",Huelva!G8)</f>
        <v>2658</v>
      </c>
      <c r="G8" s="139">
        <f>IF(OR(Jaén!G8=0),"",Jaén!G8)</f>
        <v>13853</v>
      </c>
      <c r="H8" s="139">
        <f>IF(OR(Málaga!G8=0),"",Málaga!G8)</f>
        <v>18600</v>
      </c>
      <c r="I8" s="139">
        <f>IF(OR(Sevilla!G8=0),"",Sevilla!G8)</f>
        <v>39148</v>
      </c>
      <c r="J8" s="140">
        <f>IF(OR(Andalucía!G8=0),"",Andalucía!G8)</f>
        <v>196324.01</v>
      </c>
    </row>
    <row r="9" spans="1:10" ht="12.75">
      <c r="A9" s="59" t="s">
        <v>15</v>
      </c>
      <c r="B9" s="139">
        <f>IF(OR(Almería!G9=0),"",Almería!G9)</f>
        <v>0.01</v>
      </c>
      <c r="C9" s="139">
        <f>IF(OR(Cádiz!G9=0),"",Cádiz!G9)</f>
        <v>27440</v>
      </c>
      <c r="D9" s="139">
        <f>IF(OR(Córdoba!G9=0),"",Córdoba!G9)</f>
        <v>7500</v>
      </c>
      <c r="E9" s="139">
        <f>IF(OR(Granada!G9=0),"",Granada!G9)</f>
        <v>37939</v>
      </c>
      <c r="F9" s="139">
        <f>IF(OR(Huelva!G9=0),"",Huelva!G9)</f>
        <v>2421</v>
      </c>
      <c r="G9" s="139">
        <f>IF(OR(Jaén!G9=0),"",Jaén!G9)</f>
        <v>8738</v>
      </c>
      <c r="H9" s="139">
        <f>IF(OR(Málaga!G9=0),"",Málaga!G9)</f>
        <v>18150</v>
      </c>
      <c r="I9" s="139">
        <f>IF(OR(Sevilla!G9=0),"",Sevilla!G9)</f>
        <v>34880</v>
      </c>
      <c r="J9" s="140">
        <f>IF(OR(Andalucía!G9=0),"",Andalucía!G9)</f>
        <v>137068.01</v>
      </c>
    </row>
    <row r="10" spans="1:10" ht="12.75">
      <c r="A10" s="62" t="s">
        <v>16</v>
      </c>
      <c r="B10" s="139">
        <f>IF(OR(Almería!G10=0),"",Almería!G10)</f>
        <v>11590</v>
      </c>
      <c r="C10" s="139">
        <f>IF(OR(Cádiz!G10=0),"",Cádiz!G10)</f>
        <v>2632</v>
      </c>
      <c r="D10" s="139">
        <f>IF(OR(Córdoba!G10=0),"",Córdoba!G10)</f>
        <v>18000</v>
      </c>
      <c r="E10" s="139">
        <f>IF(OR(Granada!G10=0),"",Granada!G10)</f>
        <v>16964</v>
      </c>
      <c r="F10" s="139">
        <f>IF(OR(Huelva!G10=0),"",Huelva!G10)</f>
        <v>237</v>
      </c>
      <c r="G10" s="139">
        <f>IF(OR(Jaén!G10=0),"",Jaén!G10)</f>
        <v>5115</v>
      </c>
      <c r="H10" s="139">
        <f>IF(OR(Málaga!G10=0),"",Málaga!G10)</f>
        <v>450</v>
      </c>
      <c r="I10" s="139">
        <f>IF(OR(Sevilla!G10=0),"",Sevilla!G10)</f>
        <v>4268</v>
      </c>
      <c r="J10" s="140">
        <f>IF(OR(Andalucía!G10=0),"",Andalucía!G10)</f>
        <v>59256</v>
      </c>
    </row>
    <row r="11" spans="1:10" ht="12.75">
      <c r="A11" s="59" t="s">
        <v>17</v>
      </c>
      <c r="B11" s="139">
        <f>IF(OR(Almería!G11=0),"",Almería!G11)</f>
        <v>3623</v>
      </c>
      <c r="C11" s="139">
        <f>IF(OR(Cádiz!G11=0),"",Cádiz!G11)</f>
        <v>18926</v>
      </c>
      <c r="D11" s="139">
        <f>IF(OR(Córdoba!G11=0),"",Córdoba!G11)</f>
        <v>37500</v>
      </c>
      <c r="E11" s="139">
        <f>IF(OR(Granada!G11=0),"",Granada!G11)</f>
        <v>30618</v>
      </c>
      <c r="F11" s="139">
        <f>IF(OR(Huelva!G11=0),"",Huelva!G11)</f>
        <v>3468</v>
      </c>
      <c r="G11" s="139">
        <f>IF(OR(Jaén!G11=0),"",Jaén!G11)</f>
        <v>8210</v>
      </c>
      <c r="H11" s="139">
        <f>IF(OR(Málaga!G11=0),"",Málaga!G11)</f>
        <v>8640</v>
      </c>
      <c r="I11" s="139">
        <f>IF(OR(Sevilla!G11=0),"",Sevilla!G11)</f>
        <v>20423</v>
      </c>
      <c r="J11" s="140">
        <f>IF(OR(Andalucía!G11=0),"",Andalucía!G11)</f>
        <v>131408</v>
      </c>
    </row>
    <row r="12" spans="1:10" ht="12.75">
      <c r="A12" s="59" t="s">
        <v>18</v>
      </c>
      <c r="B12" s="139">
        <f>IF(OR(Almería!G12=0),"",Almería!G12)</f>
        <v>352</v>
      </c>
      <c r="C12" s="139">
        <f>IF(OR(Cádiz!G12=0),"",Cádiz!G12)</f>
        <v>10</v>
      </c>
      <c r="D12" s="139">
        <f>IF(OR(Córdoba!G12=0),"",Córdoba!G12)</f>
        <v>375</v>
      </c>
      <c r="E12" s="139">
        <f>IF(OR(Granada!G12=0),"",Granada!G12)</f>
        <v>523</v>
      </c>
      <c r="F12" s="139">
        <f>IF(OR(Huelva!G12=0),"",Huelva!G12)</f>
        <v>10</v>
      </c>
      <c r="G12" s="139">
        <f>IF(OR(Jaén!G12=0),"",Jaén!G12)</f>
        <v>46</v>
      </c>
      <c r="H12" s="139">
        <f>IF(OR(Málaga!G12=0),"",Málaga!G12)</f>
        <v>0.01</v>
      </c>
      <c r="I12" s="139">
        <f>IF(OR(Sevilla!G12=0),"",Sevilla!G12)</f>
        <v>0.01</v>
      </c>
      <c r="J12" s="140">
        <f>IF(OR(Andalucía!G12=0),"",Andalucía!G12)</f>
        <v>1316.02</v>
      </c>
    </row>
    <row r="13" spans="1:10" ht="12.75">
      <c r="A13" s="62" t="s">
        <v>19</v>
      </c>
      <c r="B13" s="139">
        <f>IF(OR(Almería!G13=0),"",Almería!G13)</f>
        <v>43</v>
      </c>
      <c r="C13" s="139">
        <f>IF(OR(Cádiz!G13=0),"",Cádiz!G13)</f>
        <v>21090</v>
      </c>
      <c r="D13" s="139">
        <f>IF(OR(Córdoba!G13=0),"",Córdoba!G13)</f>
        <v>19000</v>
      </c>
      <c r="E13" s="139">
        <f>IF(OR(Granada!G13=0),"",Granada!G13)</f>
        <v>1805</v>
      </c>
      <c r="F13" s="139">
        <f>IF(OR(Huelva!G13=0),"",Huelva!G13)</f>
        <v>15968</v>
      </c>
      <c r="G13" s="139">
        <f>IF(OR(Jaén!G13=0),"",Jaén!G13)</f>
        <v>3142</v>
      </c>
      <c r="H13" s="139">
        <f>IF(OR(Málaga!G13=0),"",Málaga!G13)</f>
        <v>3300</v>
      </c>
      <c r="I13" s="139">
        <f>IF(OR(Sevilla!G13=0),"",Sevilla!G13)</f>
        <v>70000</v>
      </c>
      <c r="J13" s="140">
        <f>IF(OR(Andalucía!G13=0),"",Andalucía!G13)</f>
        <v>134348</v>
      </c>
    </row>
    <row r="14" spans="1:10" ht="12.75">
      <c r="A14" s="59" t="s">
        <v>20</v>
      </c>
      <c r="B14" s="139">
        <f>IF(OR(Almería!G14=0),"",Almería!G14)</f>
      </c>
      <c r="C14" s="139">
        <f>IF(OR(Cádiz!G14=0),"",Cádiz!G14)</f>
      </c>
      <c r="D14" s="139">
        <f>IF(OR(Córdoba!G14=0),"",Córdoba!G14)</f>
      </c>
      <c r="E14" s="139">
        <f>IF(OR(Granada!G14=0),"",Granada!G14)</f>
      </c>
      <c r="F14" s="139">
        <f>IF(OR(Huelva!G14=0),"",Huelva!G14)</f>
      </c>
      <c r="G14" s="139">
        <f>IF(OR(Jaén!G14=0),"",Jaén!G14)</f>
      </c>
      <c r="H14" s="139">
        <f>IF(OR(Málaga!G14=0),"",Málaga!G14)</f>
      </c>
      <c r="I14" s="139">
        <f>IF(OR(Sevilla!G14=0),"",Sevilla!G14)</f>
      </c>
      <c r="J14" s="140">
        <f>IF(OR(Andalucía!G14=0),"",Andalucía!G14)</f>
      </c>
    </row>
    <row r="15" spans="1:10" ht="12.75">
      <c r="A15" s="59" t="s">
        <v>21</v>
      </c>
      <c r="B15" s="139">
        <f>IF(OR(Almería!G15=0),"",Almería!G15)</f>
      </c>
      <c r="C15" s="139">
        <f>IF(OR(Cádiz!G15=0),"",Cádiz!G15)</f>
      </c>
      <c r="D15" s="139">
        <f>IF(OR(Córdoba!G15=0),"",Córdoba!G15)</f>
      </c>
      <c r="E15" s="139">
        <f>IF(OR(Granada!G15=0),"",Granada!G15)</f>
      </c>
      <c r="F15" s="139">
        <f>IF(OR(Huelva!G15=0),"",Huelva!G15)</f>
      </c>
      <c r="G15" s="139">
        <f>IF(OR(Jaén!G15=0),"",Jaén!G15)</f>
      </c>
      <c r="H15" s="139">
        <f>IF(OR(Málaga!G15=0),"",Málaga!G15)</f>
      </c>
      <c r="I15" s="139">
        <f>IF(OR(Sevilla!G15=0),"",Sevilla!G15)</f>
      </c>
      <c r="J15" s="140">
        <f>IF(OR(Andalucía!G15=0),"",Andalucía!G15)</f>
      </c>
    </row>
    <row r="16" spans="1:10" ht="12.75">
      <c r="A16" s="59" t="s">
        <v>22</v>
      </c>
      <c r="B16" s="139">
        <f>IF(OR(Almería!G16=0),"",Almería!G16)</f>
      </c>
      <c r="C16" s="139">
        <f>IF(OR(Cádiz!G16=0),"",Cádiz!G16)</f>
      </c>
      <c r="D16" s="139">
        <f>IF(OR(Córdoba!G16=0),"",Córdoba!G16)</f>
      </c>
      <c r="E16" s="139">
        <f>IF(OR(Granada!G16=0),"",Granada!G16)</f>
      </c>
      <c r="F16" s="139">
        <f>IF(OR(Huelva!G16=0),"",Huelva!G16)</f>
      </c>
      <c r="G16" s="139">
        <f>IF(OR(Jaén!G16=0),"",Jaén!G16)</f>
      </c>
      <c r="H16" s="139">
        <f>IF(OR(Málaga!G16=0),"",Málaga!G16)</f>
      </c>
      <c r="I16" s="139">
        <f>IF(OR(Sevilla!G16=0),"",Sevilla!G16)</f>
      </c>
      <c r="J16" s="140">
        <f>IF(OR(Andalucía!G16=0),"",Andalucía!G16)</f>
      </c>
    </row>
    <row r="17" spans="1:10" ht="15.75">
      <c r="A17" s="29" t="s">
        <v>23</v>
      </c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ht="12.75">
      <c r="A18" s="59" t="s">
        <v>24</v>
      </c>
      <c r="B18" s="139">
        <f>IF(OR(Almería!G18=0),"",Almería!G18)</f>
      </c>
      <c r="C18" s="139">
        <f>IF(OR(Cádiz!G18=0),"",Cádiz!G18)</f>
      </c>
      <c r="D18" s="139">
        <f>IF(OR(Córdoba!G18=0),"",Córdoba!G18)</f>
      </c>
      <c r="E18" s="139">
        <f>IF(OR(Granada!G18=0),"",Granada!G18)</f>
      </c>
      <c r="F18" s="139">
        <f>IF(OR(Huelva!G18=0),"",Huelva!G18)</f>
      </c>
      <c r="G18" s="139">
        <f>IF(OR(Jaén!G18=0),"",Jaén!G18)</f>
      </c>
      <c r="H18" s="139">
        <f>IF(OR(Málaga!G18=0),"",Málaga!G18)</f>
      </c>
      <c r="I18" s="139">
        <f>IF(OR(Sevilla!G18=0),"",Sevilla!G18)</f>
      </c>
      <c r="J18" s="140">
        <f>IF(OR(Andalucía!G18=0),"",Andalucía!G18)</f>
      </c>
    </row>
    <row r="19" spans="1:10" ht="12.75">
      <c r="A19" s="59" t="s">
        <v>25</v>
      </c>
      <c r="B19" s="139">
        <f>IF(OR(Almería!G19=0),"",Almería!G19)</f>
      </c>
      <c r="C19" s="139">
        <f>IF(OR(Cádiz!G19=0),"",Cádiz!G19)</f>
      </c>
      <c r="D19" s="139">
        <f>IF(OR(Córdoba!G19=0),"",Córdoba!G19)</f>
      </c>
      <c r="E19" s="139">
        <f>IF(OR(Granada!G19=0),"",Granada!G19)</f>
      </c>
      <c r="F19" s="139">
        <f>IF(OR(Huelva!G19=0),"",Huelva!G19)</f>
      </c>
      <c r="G19" s="139">
        <f>IF(OR(Jaén!G19=0),"",Jaén!G19)</f>
      </c>
      <c r="H19" s="139">
        <f>IF(OR(Málaga!G19=0),"",Málaga!G19)</f>
      </c>
      <c r="I19" s="139">
        <f>IF(OR(Sevilla!G19=0),"",Sevilla!G19)</f>
      </c>
      <c r="J19" s="140">
        <f>IF(OR(Andalucía!G19=0),"",Andalucía!G19)</f>
      </c>
    </row>
    <row r="20" spans="1:10" ht="12.75">
      <c r="A20" s="59" t="s">
        <v>26</v>
      </c>
      <c r="B20" s="139">
        <f>IF(OR(Almería!G20=0),"",Almería!G20)</f>
      </c>
      <c r="C20" s="139">
        <f>IF(OR(Cádiz!G20=0),"",Cádiz!G20)</f>
      </c>
      <c r="D20" s="139">
        <f>IF(OR(Córdoba!G20=0),"",Córdoba!G20)</f>
      </c>
      <c r="E20" s="139">
        <f>IF(OR(Granada!G20=0),"",Granada!G20)</f>
      </c>
      <c r="F20" s="139">
        <f>IF(OR(Huelva!G20=0),"",Huelva!G20)</f>
      </c>
      <c r="G20" s="139">
        <f>IF(OR(Jaén!G20=0),"",Jaén!G20)</f>
      </c>
      <c r="H20" s="139">
        <f>IF(OR(Málaga!G20=0),"",Málaga!G20)</f>
      </c>
      <c r="I20" s="139">
        <f>IF(OR(Sevilla!G20=0),"",Sevilla!G20)</f>
      </c>
      <c r="J20" s="140">
        <f>IF(OR(Andalucía!G20=0),"",Andalucía!G20)</f>
      </c>
    </row>
    <row r="21" spans="1:10" ht="12.75">
      <c r="A21" s="59" t="s">
        <v>27</v>
      </c>
      <c r="B21" s="139">
        <f>IF(OR(Almería!G21=0),"",Almería!G21)</f>
      </c>
      <c r="C21" s="139">
        <f>IF(OR(Cádiz!G21=0),"",Cádiz!G21)</f>
      </c>
      <c r="D21" s="139">
        <f>IF(OR(Córdoba!G21=0),"",Córdoba!G21)</f>
      </c>
      <c r="E21" s="139">
        <f>IF(OR(Granada!G21=0),"",Granada!G21)</f>
      </c>
      <c r="F21" s="139">
        <f>IF(OR(Huelva!G21=0),"",Huelva!G21)</f>
      </c>
      <c r="G21" s="139">
        <f>IF(OR(Jaén!G21=0),"",Jaén!G21)</f>
      </c>
      <c r="H21" s="139">
        <f>IF(OR(Málaga!G21=0),"",Málaga!G21)</f>
      </c>
      <c r="I21" s="139">
        <f>IF(OR(Sevilla!G21=0),"",Sevilla!G21)</f>
      </c>
      <c r="J21" s="140">
        <f>IF(OR(Andalucía!G21=0),"",Andalucía!G21)</f>
      </c>
    </row>
    <row r="22" spans="1:10" ht="12.75">
      <c r="A22" s="59" t="s">
        <v>28</v>
      </c>
      <c r="B22" s="139">
        <f>IF(OR(Almería!G22=0),"",Almería!G22)</f>
      </c>
      <c r="C22" s="139">
        <f>IF(OR(Cádiz!G22=0),"",Cádiz!G22)</f>
      </c>
      <c r="D22" s="139">
        <f>IF(OR(Córdoba!G22=0),"",Córdoba!G22)</f>
      </c>
      <c r="E22" s="139">
        <f>IF(OR(Granada!G22=0),"",Granada!G22)</f>
      </c>
      <c r="F22" s="139">
        <f>IF(OR(Huelva!G22=0),"",Huelva!G22)</f>
      </c>
      <c r="G22" s="139">
        <f>IF(OR(Jaén!G22=0),"",Jaén!G22)</f>
      </c>
      <c r="H22" s="139">
        <f>IF(OR(Málaga!G22=0),"",Málaga!G22)</f>
      </c>
      <c r="I22" s="139">
        <f>IF(OR(Sevilla!G22=0),"",Sevilla!G22)</f>
      </c>
      <c r="J22" s="140">
        <f>IF(OR(Andalucía!G22=0),"",Andalucía!G22)</f>
      </c>
    </row>
    <row r="23" spans="1:10" ht="12.75">
      <c r="A23" s="59" t="s">
        <v>29</v>
      </c>
      <c r="B23" s="139">
        <f>IF(OR(Almería!G23=0),"",Almería!G23)</f>
      </c>
      <c r="C23" s="139">
        <f>IF(OR(Cádiz!G23=0),"",Cádiz!G23)</f>
      </c>
      <c r="D23" s="139">
        <f>IF(OR(Córdoba!G23=0),"",Córdoba!G23)</f>
      </c>
      <c r="E23" s="139">
        <f>IF(OR(Granada!G23=0),"",Granada!G23)</f>
      </c>
      <c r="F23" s="139">
        <f>IF(OR(Huelva!G23=0),"",Huelva!G23)</f>
      </c>
      <c r="G23" s="139">
        <f>IF(OR(Jaén!G23=0),"",Jaén!G23)</f>
      </c>
      <c r="H23" s="139">
        <f>IF(OR(Málaga!G23=0),"",Málaga!G23)</f>
      </c>
      <c r="I23" s="139">
        <f>IF(OR(Sevilla!G23=0),"",Sevilla!G23)</f>
      </c>
      <c r="J23" s="140">
        <f>IF(OR(Andalucía!G23=0),"",Andalucía!G23)</f>
      </c>
    </row>
    <row r="24" spans="1:10" ht="12.75">
      <c r="A24" s="59" t="s">
        <v>30</v>
      </c>
      <c r="B24" s="139">
        <f>IF(OR(Almería!G24=0),"",Almería!G24)</f>
      </c>
      <c r="C24" s="139">
        <f>IF(OR(Cádiz!G24=0),"",Cádiz!G24)</f>
      </c>
      <c r="D24" s="139">
        <f>IF(OR(Córdoba!G24=0),"",Córdoba!G24)</f>
      </c>
      <c r="E24" s="139">
        <f>IF(OR(Granada!G24=0),"",Granada!G24)</f>
      </c>
      <c r="F24" s="139">
        <f>IF(OR(Huelva!G24=0),"",Huelva!G24)</f>
      </c>
      <c r="G24" s="139">
        <f>IF(OR(Jaén!G24=0),"",Jaén!G24)</f>
      </c>
      <c r="H24" s="139">
        <f>IF(OR(Málaga!G24=0),"",Málaga!G24)</f>
      </c>
      <c r="I24" s="139">
        <f>IF(OR(Sevilla!G24=0),"",Sevilla!G24)</f>
      </c>
      <c r="J24" s="140">
        <f>IF(OR(Andalucía!G24=0),"",Andalucía!G24)</f>
      </c>
    </row>
    <row r="25" spans="1:10" ht="12.75">
      <c r="A25" s="59" t="s">
        <v>31</v>
      </c>
      <c r="B25" s="139">
        <f>IF(OR(Almería!G25=0),"",Almería!G25)</f>
      </c>
      <c r="C25" s="139">
        <f>IF(OR(Cádiz!G25=0),"",Cádiz!G25)</f>
      </c>
      <c r="D25" s="139">
        <f>IF(OR(Córdoba!G25=0),"",Córdoba!G25)</f>
      </c>
      <c r="E25" s="139">
        <f>IF(OR(Granada!G25=0),"",Granada!G25)</f>
      </c>
      <c r="F25" s="139">
        <f>IF(OR(Huelva!G25=0),"",Huelva!G25)</f>
      </c>
      <c r="G25" s="139">
        <f>IF(OR(Jaén!G25=0),"",Jaén!G25)</f>
      </c>
      <c r="H25" s="139">
        <f>IF(OR(Málaga!G25=0),"",Málaga!G25)</f>
      </c>
      <c r="I25" s="139">
        <f>IF(OR(Sevilla!G25=0),"",Sevilla!G25)</f>
      </c>
      <c r="J25" s="140">
        <f>IF(OR(Andalucía!G25=0),"",Andalucía!G25)</f>
      </c>
    </row>
    <row r="26" spans="1:10" ht="15.75">
      <c r="A26" s="29" t="s">
        <v>32</v>
      </c>
      <c r="B26" s="141"/>
      <c r="C26" s="141"/>
      <c r="D26" s="141"/>
      <c r="E26" s="141"/>
      <c r="F26" s="141"/>
      <c r="G26" s="141"/>
      <c r="H26" s="141"/>
      <c r="I26" s="141"/>
      <c r="J26" s="142"/>
    </row>
    <row r="27" spans="1:10" ht="12.75">
      <c r="A27" s="44" t="s">
        <v>33</v>
      </c>
      <c r="B27" s="139">
        <f>IF(OR(Almería!G27=0),"",Almería!G27)</f>
      </c>
      <c r="C27" s="139">
        <f>IF(OR(Cádiz!G27=0),"",Cádiz!G27)</f>
      </c>
      <c r="D27" s="139">
        <f>IF(OR(Córdoba!G27=0),"",Córdoba!G27)</f>
      </c>
      <c r="E27" s="139">
        <f>IF(OR(Granada!G27=0),"",Granada!G27)</f>
      </c>
      <c r="F27" s="139">
        <f>IF(OR(Huelva!G27=0),"",Huelva!G27)</f>
      </c>
      <c r="G27" s="139">
        <f>IF(OR(Jaén!G27=0),"",Jaén!G27)</f>
      </c>
      <c r="H27" s="139">
        <f>IF(OR(Málaga!G27=0),"",Málaga!G27)</f>
      </c>
      <c r="I27" s="139">
        <f>IF(OR(Sevilla!G27=0),"",Sevilla!G27)</f>
      </c>
      <c r="J27" s="140">
        <f>IF(OR(Andalucía!G27=0),"",Andalucía!G27)</f>
      </c>
    </row>
    <row r="28" spans="1:10" ht="12.75">
      <c r="A28" s="59" t="s">
        <v>34</v>
      </c>
      <c r="B28" s="139">
        <f>IF(OR(Almería!G28=0),"",Almería!G28)</f>
        <v>1025</v>
      </c>
      <c r="C28" s="139">
        <f>IF(OR(Cádiz!G28=0),"",Cádiz!G28)</f>
        <v>13200</v>
      </c>
      <c r="D28" s="139">
        <f>IF(OR(Córdoba!G28=0),"",Córdoba!G28)</f>
        <v>0.01</v>
      </c>
      <c r="E28" s="139">
        <f>IF(OR(Granada!G28=0),"",Granada!G28)</f>
        <v>1200</v>
      </c>
      <c r="F28" s="139">
        <f>IF(OR(Huelva!G28=0),"",Huelva!G28)</f>
        <v>192</v>
      </c>
      <c r="G28" s="139">
        <f>IF(OR(Jaén!G28=0),"",Jaén!G28)</f>
        <v>0.01</v>
      </c>
      <c r="H28" s="139">
        <f>IF(OR(Málaga!G28=0),"",Málaga!G28)</f>
        <v>4200</v>
      </c>
      <c r="I28" s="139">
        <f>IF(OR(Sevilla!G28=0),"",Sevilla!G28)</f>
        <v>2000</v>
      </c>
      <c r="J28" s="140">
        <f>IF(OR(Andalucía!G28=0),"",Andalucía!G28)</f>
        <v>21817.02</v>
      </c>
    </row>
    <row r="29" spans="1:10" ht="12.75">
      <c r="A29" s="59" t="s">
        <v>35</v>
      </c>
      <c r="B29" s="139">
        <f>IF(OR(Almería!G29=0),"",Almería!G29)</f>
      </c>
      <c r="C29" s="139">
        <f>IF(OR(Cádiz!G29=0),"",Cádiz!G29)</f>
      </c>
      <c r="D29" s="139">
        <f>IF(OR(Córdoba!G29=0),"",Córdoba!G29)</f>
      </c>
      <c r="E29" s="139">
        <f>IF(OR(Granada!G29=0),"",Granada!G29)</f>
      </c>
      <c r="F29" s="139">
        <f>IF(OR(Huelva!G29=0),"",Huelva!G29)</f>
      </c>
      <c r="G29" s="139">
        <f>IF(OR(Jaén!G29=0),"",Jaén!G29)</f>
      </c>
      <c r="H29" s="139">
        <f>IF(OR(Málaga!G29=0),"",Málaga!G29)</f>
      </c>
      <c r="I29" s="139">
        <f>IF(OR(Sevilla!G29=0),"",Sevilla!G29)</f>
      </c>
      <c r="J29" s="140">
        <f>IF(OR(Andalucía!G29=0),"",Andalucía!G29)</f>
      </c>
    </row>
    <row r="30" spans="1:10" ht="12.75">
      <c r="A30" s="59" t="s">
        <v>36</v>
      </c>
      <c r="B30" s="139">
        <f>IF(OR(Almería!G30=0),"",Almería!G30)</f>
      </c>
      <c r="C30" s="139">
        <f>IF(OR(Cádiz!G30=0),"",Cádiz!G30)</f>
      </c>
      <c r="D30" s="139">
        <f>IF(OR(Córdoba!G30=0),"",Córdoba!G30)</f>
      </c>
      <c r="E30" s="139">
        <f>IF(OR(Granada!G30=0),"",Granada!G30)</f>
      </c>
      <c r="F30" s="139">
        <f>IF(OR(Huelva!G30=0),"",Huelva!G30)</f>
      </c>
      <c r="G30" s="139">
        <f>IF(OR(Jaén!G30=0),"",Jaén!G30)</f>
      </c>
      <c r="H30" s="139">
        <f>IF(OR(Málaga!G30=0),"",Málaga!G30)</f>
      </c>
      <c r="I30" s="139">
        <f>IF(OR(Sevilla!G30=0),"",Sevilla!G30)</f>
      </c>
      <c r="J30" s="140">
        <f>IF(OR(Andalucía!G30=0),"",Andalucía!G30)</f>
      </c>
    </row>
    <row r="31" spans="1:10" ht="12.75">
      <c r="A31" s="59" t="s">
        <v>37</v>
      </c>
      <c r="B31" s="139">
        <f>IF(OR(Almería!G31=0),"",Almería!G31)</f>
      </c>
      <c r="C31" s="139">
        <f>IF(OR(Cádiz!G31=0),"",Cádiz!G31)</f>
      </c>
      <c r="D31" s="139">
        <f>IF(OR(Córdoba!G31=0),"",Córdoba!G31)</f>
      </c>
      <c r="E31" s="139">
        <f>IF(OR(Granada!G31=0),"",Granada!G31)</f>
      </c>
      <c r="F31" s="139">
        <f>IF(OR(Huelva!G31=0),"",Huelva!G31)</f>
      </c>
      <c r="G31" s="139">
        <f>IF(OR(Jaén!G31=0),"",Jaén!G31)</f>
      </c>
      <c r="H31" s="139">
        <f>IF(OR(Málaga!G31=0),"",Málaga!G31)</f>
      </c>
      <c r="I31" s="139">
        <f>IF(OR(Sevilla!G31=0),"",Sevilla!G31)</f>
      </c>
      <c r="J31" s="140">
        <f>IF(OR(Andalucía!G31=0),"",Andalucía!G31)</f>
      </c>
    </row>
    <row r="32" spans="1:10" ht="15.75">
      <c r="A32" s="29" t="s">
        <v>38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ht="12.75">
      <c r="A33" s="59" t="s">
        <v>39</v>
      </c>
      <c r="B33" s="139">
        <f>IF(OR(Almería!G33=0),"",Almería!G33)</f>
      </c>
      <c r="C33" s="139">
        <f>IF(OR(Cádiz!G33=0),"",Cádiz!G33)</f>
      </c>
      <c r="D33" s="139">
        <f>IF(OR(Córdoba!G33=0),"",Córdoba!G33)</f>
      </c>
      <c r="E33" s="139">
        <f>IF(OR(Granada!G33=0),"",Granada!G33)</f>
      </c>
      <c r="F33" s="139">
        <f>IF(OR(Huelva!G33=0),"",Huelva!G33)</f>
      </c>
      <c r="G33" s="139">
        <f>IF(OR(Jaén!G33=0),"",Jaén!G33)</f>
        <v>0.01</v>
      </c>
      <c r="H33" s="139">
        <f>IF(OR(Málaga!G33=0),"",Málaga!G33)</f>
      </c>
      <c r="I33" s="139">
        <f>IF(OR(Sevilla!G33=0),"",Sevilla!G33)</f>
      </c>
      <c r="J33" s="140">
        <f>IF(OR(Andalucía!G33=0),"",Andalucía!G33)</f>
      </c>
    </row>
    <row r="34" spans="1:10" ht="12.75">
      <c r="A34" s="59" t="s">
        <v>40</v>
      </c>
      <c r="B34" s="139">
        <f>IF(OR(Almería!G34=0),"",Almería!G34)</f>
      </c>
      <c r="C34" s="139">
        <f>IF(OR(Cádiz!G34=0),"",Cádiz!G34)</f>
      </c>
      <c r="D34" s="139">
        <f>IF(OR(Córdoba!G34=0),"",Córdoba!G34)</f>
      </c>
      <c r="E34" s="139">
        <f>IF(OR(Granada!G34=0),"",Granada!G34)</f>
      </c>
      <c r="F34" s="139">
        <f>IF(OR(Huelva!G34=0),"",Huelva!G34)</f>
      </c>
      <c r="G34" s="139">
        <f>IF(OR(Jaén!G34=0),"",Jaén!G34)</f>
      </c>
      <c r="H34" s="139">
        <f>IF(OR(Málaga!G34=0),"",Málaga!G34)</f>
      </c>
      <c r="I34" s="139">
        <f>IF(OR(Sevilla!G34=0),"",Sevilla!G34)</f>
      </c>
      <c r="J34" s="140">
        <f>IF(OR(Andalucía!G34=0),"",Andalucía!G34)</f>
      </c>
    </row>
    <row r="35" spans="1:10" ht="12.75">
      <c r="A35" s="59" t="s">
        <v>41</v>
      </c>
      <c r="B35" s="139">
        <f>IF(OR(Almería!G35=0),"",Almería!G35)</f>
      </c>
      <c r="C35" s="139">
        <f>IF(OR(Cádiz!G35=0),"",Cádiz!G35)</f>
      </c>
      <c r="D35" s="139">
        <f>IF(OR(Córdoba!G35=0),"",Córdoba!G35)</f>
      </c>
      <c r="E35" s="139">
        <f>IF(OR(Granada!G35=0),"",Granada!G35)</f>
      </c>
      <c r="F35" s="139">
        <f>IF(OR(Huelva!G35=0),"",Huelva!G35)</f>
      </c>
      <c r="G35" s="139">
        <f>IF(OR(Jaén!G35=0),"",Jaén!G35)</f>
      </c>
      <c r="H35" s="139">
        <f>IF(OR(Málaga!G35=0),"",Málaga!G35)</f>
      </c>
      <c r="I35" s="139">
        <f>IF(OR(Sevilla!G35=0),"",Sevilla!G35)</f>
      </c>
      <c r="J35" s="140">
        <f>IF(OR(Andalucía!G35=0),"",Andalucía!G35)</f>
      </c>
    </row>
    <row r="36" spans="1:10" ht="12.75">
      <c r="A36" s="59" t="s">
        <v>42</v>
      </c>
      <c r="B36" s="139">
        <f>IF(OR(Almería!G36=0),"",Almería!G36)</f>
      </c>
      <c r="C36" s="139">
        <f>IF(OR(Cádiz!G36=0),"",Cádiz!G36)</f>
      </c>
      <c r="D36" s="139">
        <f>IF(OR(Córdoba!G36=0),"",Córdoba!G36)</f>
      </c>
      <c r="E36" s="139">
        <f>IF(OR(Granada!G36=0),"",Granada!G36)</f>
      </c>
      <c r="F36" s="139">
        <f>IF(OR(Huelva!G36=0),"",Huelva!G36)</f>
      </c>
      <c r="G36" s="139">
        <f>IF(OR(Jaén!G36=0),"",Jaén!G36)</f>
      </c>
      <c r="H36" s="139">
        <f>IF(OR(Málaga!G36=0),"",Málaga!G36)</f>
      </c>
      <c r="I36" s="139">
        <f>IF(OR(Sevilla!G36=0),"",Sevilla!G36)</f>
      </c>
      <c r="J36" s="140">
        <f>IF(OR(Andalucía!G36=0),"",Andalucía!G36)</f>
      </c>
    </row>
    <row r="37" spans="1:10" ht="12.75">
      <c r="A37" s="59" t="s">
        <v>43</v>
      </c>
      <c r="B37" s="139">
        <f>IF(OR(Almería!G37=0),"",Almería!G37)</f>
      </c>
      <c r="C37" s="139">
        <f>IF(OR(Cádiz!G37=0),"",Cádiz!G37)</f>
      </c>
      <c r="D37" s="139">
        <f>IF(OR(Córdoba!G37=0),"",Córdoba!G37)</f>
      </c>
      <c r="E37" s="139">
        <f>IF(OR(Granada!G37=0),"",Granada!G37)</f>
      </c>
      <c r="F37" s="139">
        <f>IF(OR(Huelva!G37=0),"",Huelva!G37)</f>
      </c>
      <c r="G37" s="139">
        <f>IF(OR(Jaén!G37=0),"",Jaén!G37)</f>
      </c>
      <c r="H37" s="139">
        <f>IF(OR(Málaga!G37=0),"",Málaga!G37)</f>
      </c>
      <c r="I37" s="139">
        <f>IF(OR(Sevilla!G37=0),"",Sevilla!G37)</f>
      </c>
      <c r="J37" s="140">
        <f>IF(OR(Andalucía!G37=0),"",Andalucía!G37)</f>
      </c>
    </row>
    <row r="38" spans="1:10" ht="12.75">
      <c r="A38" s="59" t="s">
        <v>44</v>
      </c>
      <c r="B38" s="139">
        <f>IF(OR(Almería!G38=0),"",Almería!G38)</f>
      </c>
      <c r="C38" s="139">
        <f>IF(OR(Cádiz!G38=0),"",Cádiz!G38)</f>
      </c>
      <c r="D38" s="139">
        <f>IF(OR(Córdoba!G38=0),"",Córdoba!G38)</f>
      </c>
      <c r="E38" s="139">
        <f>IF(OR(Granada!G38=0),"",Granada!G38)</f>
      </c>
      <c r="F38" s="139">
        <f>IF(OR(Huelva!G38=0),"",Huelva!G38)</f>
      </c>
      <c r="G38" s="139">
        <f>IF(OR(Jaén!G38=0),"",Jaén!G38)</f>
      </c>
      <c r="H38" s="139">
        <f>IF(OR(Málaga!G38=0),"",Málaga!G38)</f>
      </c>
      <c r="I38" s="139">
        <f>IF(OR(Sevilla!G38=0),"",Sevilla!G38)</f>
      </c>
      <c r="J38" s="140">
        <f>IF(OR(Andalucía!G38=0),"",Andalucía!G38)</f>
      </c>
    </row>
    <row r="39" spans="1:10" ht="12.75">
      <c r="A39" s="59" t="s">
        <v>45</v>
      </c>
      <c r="B39" s="139">
        <f>IF(OR(Almería!G39=0),"",Almería!G39)</f>
      </c>
      <c r="C39" s="139">
        <f>IF(OR(Cádiz!G39=0),"",Cádiz!G39)</f>
      </c>
      <c r="D39" s="139">
        <f>IF(OR(Córdoba!G39=0),"",Córdoba!G39)</f>
      </c>
      <c r="E39" s="139">
        <f>IF(OR(Granada!G39=0),"",Granada!G39)</f>
      </c>
      <c r="F39" s="139">
        <f>IF(OR(Huelva!G39=0),"",Huelva!G39)</f>
      </c>
      <c r="G39" s="139">
        <f>IF(OR(Jaén!G39=0),"",Jaén!G39)</f>
      </c>
      <c r="H39" s="139">
        <f>IF(OR(Málaga!G39=0),"",Málaga!G39)</f>
      </c>
      <c r="I39" s="139">
        <f>IF(OR(Sevilla!G39=0),"",Sevilla!G39)</f>
      </c>
      <c r="J39" s="140">
        <f>IF(OR(Andalucía!G39=0),"",Andalucía!G39)</f>
      </c>
    </row>
    <row r="40" spans="1:10" ht="15.75">
      <c r="A40" s="29" t="s">
        <v>46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2.75">
      <c r="A41" s="59" t="s">
        <v>47</v>
      </c>
      <c r="B41" s="139">
        <f>IF(OR(Almería!G41=0),"",Almería!G41)</f>
      </c>
      <c r="C41" s="139">
        <f>IF(OR(Cádiz!G41=0),"",Cádiz!G41)</f>
      </c>
      <c r="D41" s="139">
        <f>IF(OR(Córdoba!G41=0),"",Córdoba!G41)</f>
      </c>
      <c r="E41" s="139">
        <f>IF(OR(Granada!G41=0),"",Granada!G41)</f>
      </c>
      <c r="F41" s="139">
        <f>IF(OR(Huelva!G41=0),"",Huelva!G41)</f>
      </c>
      <c r="G41" s="139">
        <f>IF(OR(Jaén!G41=0),"",Jaén!G41)</f>
      </c>
      <c r="H41" s="139">
        <f>IF(OR(Málaga!G41=0),"",Málaga!G41)</f>
      </c>
      <c r="I41" s="139">
        <f>IF(OR(Sevilla!G41=0),"",Sevilla!G41)</f>
      </c>
      <c r="J41" s="140">
        <f>IF(OR(Andalucía!G41=0),"",Andalucía!G41)</f>
      </c>
    </row>
    <row r="42" spans="1:10" ht="12.75">
      <c r="A42" s="59" t="s">
        <v>48</v>
      </c>
      <c r="B42" s="139">
        <f>IF(OR(Almería!G42=0),"",Almería!G42)</f>
      </c>
      <c r="C42" s="139">
        <f>IF(OR(Cádiz!G42=0),"",Cádiz!G42)</f>
      </c>
      <c r="D42" s="139">
        <f>IF(OR(Córdoba!G42=0),"",Córdoba!G42)</f>
      </c>
      <c r="E42" s="139">
        <f>IF(OR(Granada!G42=0),"",Granada!G42)</f>
      </c>
      <c r="F42" s="139">
        <f>IF(OR(Huelva!G42=0),"",Huelva!G42)</f>
      </c>
      <c r="G42" s="139">
        <f>IF(OR(Jaén!G42=0),"",Jaén!G42)</f>
      </c>
      <c r="H42" s="139">
        <f>IF(OR(Málaga!G42=0),"",Málaga!G42)</f>
      </c>
      <c r="I42" s="139">
        <f>IF(OR(Sevilla!G42=0),"",Sevilla!G42)</f>
      </c>
      <c r="J42" s="140">
        <f>IF(OR(Andalucía!G42=0),"",Andalucía!G42)</f>
      </c>
    </row>
    <row r="43" spans="1:10" ht="12.75">
      <c r="A43" s="59" t="s">
        <v>49</v>
      </c>
      <c r="B43" s="139">
        <f>IF(OR(Almería!G43=0),"",Almería!G43)</f>
      </c>
      <c r="C43" s="139">
        <f>IF(OR(Cádiz!G43=0),"",Cádiz!G43)</f>
      </c>
      <c r="D43" s="139">
        <f>IF(OR(Córdoba!G43=0),"",Córdoba!G43)</f>
      </c>
      <c r="E43" s="139">
        <f>IF(OR(Granada!G43=0),"",Granada!G43)</f>
      </c>
      <c r="F43" s="139">
        <f>IF(OR(Huelva!G43=0),"",Huelva!G43)</f>
      </c>
      <c r="G43" s="139">
        <f>IF(OR(Jaén!G43=0),"",Jaén!G43)</f>
      </c>
      <c r="H43" s="139">
        <f>IF(OR(Málaga!G43=0),"",Málaga!G43)</f>
      </c>
      <c r="I43" s="139">
        <f>IF(OR(Sevilla!G43=0),"",Sevilla!G43)</f>
      </c>
      <c r="J43" s="140">
        <f>IF(OR(Andalucía!G43=0),"",Andalucía!G43)</f>
      </c>
    </row>
    <row r="44" spans="1:10" ht="15.75">
      <c r="A44" s="29" t="s">
        <v>50</v>
      </c>
      <c r="B44" s="141"/>
      <c r="C44" s="141"/>
      <c r="D44" s="141"/>
      <c r="E44" s="141"/>
      <c r="F44" s="141"/>
      <c r="G44" s="141"/>
      <c r="H44" s="141"/>
      <c r="I44" s="141"/>
      <c r="J44" s="142"/>
    </row>
    <row r="45" spans="1:10" ht="12.75">
      <c r="A45" s="59" t="s">
        <v>51</v>
      </c>
      <c r="B45" s="139">
        <f>IF(OR(Almería!G45=0),"",Almería!G45)</f>
      </c>
      <c r="C45" s="139">
        <f>IF(OR(Cádiz!G45=0),"",Cádiz!G45)</f>
      </c>
      <c r="D45" s="139">
        <f>IF(OR(Córdoba!G45=0),"",Córdoba!G45)</f>
      </c>
      <c r="E45" s="139">
        <f>IF(OR(Granada!G45=0),"",Granada!G45)</f>
      </c>
      <c r="F45" s="139">
        <f>IF(OR(Huelva!G45=0),"",Huelva!G45)</f>
      </c>
      <c r="G45" s="139">
        <f>IF(OR(Jaén!G45=0),"",Jaén!G45)</f>
      </c>
      <c r="H45" s="139">
        <f>IF(OR(Málaga!G45=0),"",Málaga!G45)</f>
      </c>
      <c r="I45" s="139">
        <f>IF(OR(Sevilla!G45=0),"",Sevilla!G45)</f>
      </c>
      <c r="J45" s="140">
        <f>IF(OR(Andalucía!G45=0),"",Andalucía!G45)</f>
      </c>
    </row>
    <row r="46" spans="1:10" ht="12.75">
      <c r="A46" s="59" t="s">
        <v>52</v>
      </c>
      <c r="B46" s="139">
        <f>IF(OR(Almería!G46=0),"",Almería!G46)</f>
      </c>
      <c r="C46" s="139">
        <f>IF(OR(Cádiz!G46=0),"",Cádiz!G46)</f>
      </c>
      <c r="D46" s="139">
        <f>IF(OR(Córdoba!G46=0),"",Córdoba!G46)</f>
      </c>
      <c r="E46" s="139">
        <f>IF(OR(Granada!G46=0),"",Granada!G46)</f>
      </c>
      <c r="F46" s="139">
        <f>IF(OR(Huelva!G46=0),"",Huelva!G46)</f>
      </c>
      <c r="G46" s="139">
        <f>IF(OR(Jaén!G46=0),"",Jaén!G46)</f>
      </c>
      <c r="H46" s="139">
        <f>IF(OR(Málaga!G46=0),"",Málaga!G46)</f>
      </c>
      <c r="I46" s="139">
        <f>IF(OR(Sevilla!G46=0),"",Sevilla!G46)</f>
      </c>
      <c r="J46" s="140"/>
    </row>
    <row r="47" spans="1:10" ht="12.75">
      <c r="A47" s="59" t="s">
        <v>53</v>
      </c>
      <c r="B47" s="139">
        <f>IF(OR(Almería!G47=0),"",Almería!G47)</f>
      </c>
      <c r="C47" s="139">
        <f>IF(OR(Cádiz!G47=0),"",Cádiz!G47)</f>
      </c>
      <c r="D47" s="139">
        <f>IF(OR(Córdoba!G47=0),"",Córdoba!G47)</f>
      </c>
      <c r="E47" s="139">
        <f>IF(OR(Granada!G47=0),"",Granada!G47)</f>
      </c>
      <c r="F47" s="139">
        <f>IF(OR(Huelva!G47=0),"",Huelva!G47)</f>
      </c>
      <c r="G47" s="139">
        <f>IF(OR(Jaén!G47=0),"",Jaén!G47)</f>
      </c>
      <c r="H47" s="139">
        <f>IF(OR(Málaga!G47=0),"",Málaga!G47)</f>
      </c>
      <c r="I47" s="139">
        <f>IF(OR(Sevilla!G47=0),"",Sevilla!G47)</f>
      </c>
      <c r="J47" s="140">
        <f>IF(OR(Andalucía!G47=0),"",Andalucía!G47)</f>
      </c>
    </row>
    <row r="48" spans="1:10" ht="12.75">
      <c r="A48" s="59" t="s">
        <v>54</v>
      </c>
      <c r="B48" s="139">
        <f>IF(OR(Almería!G48=0),"",Almería!G48)</f>
      </c>
      <c r="C48" s="139">
        <f>IF(OR(Cádiz!G48=0),"",Cádiz!G48)</f>
      </c>
      <c r="D48" s="139">
        <f>IF(OR(Córdoba!G48=0),"",Córdoba!G48)</f>
      </c>
      <c r="E48" s="139">
        <f>IF(OR(Granada!G48=0),"",Granada!G48)</f>
      </c>
      <c r="F48" s="139">
        <f>IF(OR(Huelva!G48=0),"",Huelva!G48)</f>
      </c>
      <c r="G48" s="139">
        <f>IF(OR(Jaén!G48=0),"",Jaén!G48)</f>
      </c>
      <c r="H48" s="139">
        <f>IF(OR(Málaga!G48=0),"",Málaga!G48)</f>
      </c>
      <c r="I48" s="139">
        <f>IF(OR(Sevilla!G48=0),"",Sevilla!G48)</f>
      </c>
      <c r="J48" s="140"/>
    </row>
    <row r="49" spans="1:10" ht="12.75">
      <c r="A49" s="62" t="s">
        <v>55</v>
      </c>
      <c r="B49" s="139">
        <f>IF(OR(Almería!G49=0),"",Almería!G49)</f>
      </c>
      <c r="C49" s="139">
        <f>IF(OR(Cádiz!G49=0),"",Cádiz!G49)</f>
      </c>
      <c r="D49" s="139">
        <f>IF(OR(Córdoba!G49=0),"",Córdoba!G49)</f>
      </c>
      <c r="E49" s="139">
        <f>IF(OR(Granada!G49=0),"",Granada!G49)</f>
      </c>
      <c r="F49" s="139">
        <f>IF(OR(Huelva!G49=0),"",Huelva!G49)</f>
      </c>
      <c r="G49" s="139">
        <f>IF(OR(Jaén!G49=0),"",Jaén!G49)</f>
      </c>
      <c r="H49" s="139">
        <f>IF(OR(Málaga!G49=0),"",Málaga!G49)</f>
      </c>
      <c r="I49" s="139">
        <f>IF(OR(Sevilla!G49=0),"",Sevilla!G49)</f>
      </c>
      <c r="J49" s="140">
        <f>IF(OR(Andalucía!G49=0),"",Andalucía!G49)</f>
      </c>
    </row>
    <row r="50" spans="1:10" ht="12.75">
      <c r="A50" s="62" t="s">
        <v>56</v>
      </c>
      <c r="B50" s="139">
        <f>IF(OR(Almería!G50=0),"",Almería!G50)</f>
      </c>
      <c r="C50" s="139">
        <f>IF(OR(Cádiz!G50=0),"",Cádiz!G50)</f>
      </c>
      <c r="D50" s="139">
        <f>IF(OR(Córdoba!G50=0),"",Córdoba!G50)</f>
      </c>
      <c r="E50" s="139">
        <f>IF(OR(Granada!G50=0),"",Granada!G50)</f>
      </c>
      <c r="F50" s="139">
        <f>IF(OR(Huelva!G50=0),"",Huelva!G50)</f>
      </c>
      <c r="G50" s="139">
        <f>IF(OR(Jaén!G50=0),"",Jaén!G50)</f>
      </c>
      <c r="H50" s="139">
        <f>IF(OR(Málaga!G50=0),"",Málaga!G50)</f>
      </c>
      <c r="I50" s="139">
        <f>IF(OR(Sevilla!G50=0),"",Sevilla!G50)</f>
      </c>
      <c r="J50" s="140">
        <f>IF(OR(Andalucía!G50=0),"",Andalucía!G50)</f>
      </c>
    </row>
    <row r="51" spans="1:10" ht="12.75">
      <c r="A51" s="62" t="s">
        <v>57</v>
      </c>
      <c r="B51" s="139">
        <f>IF(OR(Almería!G51=0),"",Almería!G51)</f>
      </c>
      <c r="C51" s="139">
        <f>IF(OR(Cádiz!G51=0),"",Cádiz!G51)</f>
      </c>
      <c r="D51" s="139">
        <f>IF(OR(Córdoba!G51=0),"",Córdoba!G51)</f>
      </c>
      <c r="E51" s="139">
        <f>IF(OR(Granada!G51=0),"",Granada!G51)</f>
      </c>
      <c r="F51" s="139">
        <f>IF(OR(Huelva!G51=0),"",Huelva!G51)</f>
      </c>
      <c r="G51" s="139">
        <f>IF(OR(Jaén!G51=0),"",Jaén!G51)</f>
      </c>
      <c r="H51" s="139">
        <f>IF(OR(Málaga!G51=0),"",Málaga!G51)</f>
      </c>
      <c r="I51" s="139">
        <f>IF(OR(Sevilla!G51=0),"",Sevilla!G51)</f>
      </c>
      <c r="J51" s="140">
        <f>IF(OR(Andalucía!G51=0),"",Andalucía!G51)</f>
      </c>
    </row>
    <row r="52" spans="1:10" ht="12.75">
      <c r="A52" s="62" t="s">
        <v>58</v>
      </c>
      <c r="B52" s="139">
        <f>IF(OR(Almería!G52=0),"",Almería!G52)</f>
      </c>
      <c r="C52" s="139">
        <f>IF(OR(Cádiz!G52=0),"",Cádiz!G52)</f>
      </c>
      <c r="D52" s="139">
        <f>IF(OR(Córdoba!G52=0),"",Córdoba!G52)</f>
      </c>
      <c r="E52" s="139">
        <f>IF(OR(Granada!G52=0),"",Granada!G52)</f>
      </c>
      <c r="F52" s="139">
        <f>IF(OR(Huelva!G52=0),"",Huelva!G52)</f>
      </c>
      <c r="G52" s="139">
        <f>IF(OR(Jaén!G52=0),"",Jaén!G52)</f>
      </c>
      <c r="H52" s="139">
        <f>IF(OR(Málaga!G52=0),"",Málaga!G52)</f>
      </c>
      <c r="I52" s="139">
        <f>IF(OR(Sevilla!G52=0),"",Sevilla!G52)</f>
      </c>
      <c r="J52" s="140"/>
    </row>
    <row r="53" spans="1:10" ht="12.75">
      <c r="A53" s="59" t="s">
        <v>59</v>
      </c>
      <c r="B53" s="139">
        <f>IF(OR(Almería!G53=0),"",Almería!G53)</f>
      </c>
      <c r="C53" s="139">
        <f>IF(OR(Cádiz!G53=0),"",Cádiz!G53)</f>
      </c>
      <c r="D53" s="139">
        <f>IF(OR(Córdoba!G53=0),"",Córdoba!G53)</f>
      </c>
      <c r="E53" s="139">
        <f>IF(OR(Granada!G53=0),"",Granada!G53)</f>
      </c>
      <c r="F53" s="139">
        <f>IF(OR(Huelva!G53=0),"",Huelva!G53)</f>
      </c>
      <c r="G53" s="139">
        <f>IF(OR(Jaén!G53=0),"",Jaén!G53)</f>
      </c>
      <c r="H53" s="139">
        <f>IF(OR(Málaga!G53=0),"",Málaga!G53)</f>
      </c>
      <c r="I53" s="139">
        <f>IF(OR(Sevilla!G53=0),"",Sevilla!G53)</f>
      </c>
      <c r="J53" s="140">
        <f>IF(OR(Andalucía!G53=0),"",Andalucía!G53)</f>
      </c>
    </row>
    <row r="54" spans="1:10" ht="12.75">
      <c r="A54" s="59" t="s">
        <v>60</v>
      </c>
      <c r="B54" s="139">
        <f>IF(OR(Almería!G54=0),"",Almería!G54)</f>
      </c>
      <c r="C54" s="139">
        <f>IF(OR(Cádiz!G54=0),"",Cádiz!G54)</f>
      </c>
      <c r="D54" s="139">
        <f>IF(OR(Córdoba!G54=0),"",Córdoba!G54)</f>
      </c>
      <c r="E54" s="139">
        <f>IF(OR(Granada!G54=0),"",Granada!G54)</f>
      </c>
      <c r="F54" s="139">
        <f>IF(OR(Huelva!G54=0),"",Huelva!G54)</f>
      </c>
      <c r="G54" s="139">
        <f>IF(OR(Jaén!G54=0),"",Jaén!G54)</f>
      </c>
      <c r="H54" s="139">
        <f>IF(OR(Málaga!G54=0),"",Málaga!G54)</f>
      </c>
      <c r="I54" s="139">
        <f>IF(OR(Sevilla!G54=0),"",Sevilla!G54)</f>
      </c>
      <c r="J54" s="140">
        <f>IF(OR(Andalucía!G54=0),"",Andalucía!G54)</f>
      </c>
    </row>
    <row r="55" spans="1:10" ht="12.75">
      <c r="A55" s="59" t="s">
        <v>61</v>
      </c>
      <c r="B55" s="139">
        <f>IF(OR(Almería!G55=0),"",Almería!G55)</f>
      </c>
      <c r="C55" s="139">
        <f>IF(OR(Cádiz!G55=0),"",Cádiz!G55)</f>
      </c>
      <c r="D55" s="139">
        <f>IF(OR(Córdoba!G55=0),"",Córdoba!G55)</f>
      </c>
      <c r="E55" s="139">
        <f>IF(OR(Granada!G55=0),"",Granada!G55)</f>
      </c>
      <c r="F55" s="139">
        <f>IF(OR(Huelva!G55=0),"",Huelva!G55)</f>
      </c>
      <c r="G55" s="139">
        <f>IF(OR(Jaén!G55=0),"",Jaén!G55)</f>
      </c>
      <c r="H55" s="139">
        <f>IF(OR(Málaga!G55=0),"",Málaga!G55)</f>
      </c>
      <c r="I55" s="139">
        <f>IF(OR(Sevilla!G55=0),"",Sevilla!G55)</f>
      </c>
      <c r="J55" s="140"/>
    </row>
    <row r="56" spans="1:10" ht="12.75">
      <c r="A56" s="44" t="s">
        <v>62</v>
      </c>
      <c r="B56" s="139">
        <f>IF(OR(Almería!G56=0),"",Almería!G56)</f>
        <v>503777</v>
      </c>
      <c r="C56" s="139">
        <f>IF(OR(Cádiz!G56=0),"",Cádiz!G56)</f>
        <v>8235</v>
      </c>
      <c r="D56" s="139">
        <f>IF(OR(Córdoba!G56=0),"",Córdoba!G56)</f>
        <v>3160.01</v>
      </c>
      <c r="E56" s="139">
        <f>IF(OR(Granada!G56=0),"",Granada!G56)</f>
        <v>17829</v>
      </c>
      <c r="F56" s="139">
        <f>IF(OR(Huelva!G56=0),"",Huelva!G56)</f>
        <v>20.01</v>
      </c>
      <c r="G56" s="139">
        <f>IF(OR(Jaén!G56=0),"",Jaén!G56)</f>
        <v>1600.01</v>
      </c>
      <c r="H56" s="139">
        <f>IF(OR(Málaga!G56=0),"",Málaga!G56)</f>
        <v>10000</v>
      </c>
      <c r="I56" s="139">
        <f>IF(OR(Sevilla!G56=0),"",Sevilla!G56)</f>
        <v>2100</v>
      </c>
      <c r="J56" s="140">
        <f>IF(OR(Andalucía!G56=0),"",Andalucía!G56)</f>
        <v>546721.03</v>
      </c>
    </row>
    <row r="57" spans="1:10" ht="12.75">
      <c r="A57" s="59" t="s">
        <v>63</v>
      </c>
      <c r="B57" s="139">
        <f>IF(OR(Almería!G57=0),"",Almería!G57)</f>
        <v>500621</v>
      </c>
      <c r="C57" s="139">
        <f>IF(OR(Cádiz!G57=0),"",Cádiz!G57)</f>
        <v>1735</v>
      </c>
      <c r="D57" s="139">
        <f>IF(OR(Córdoba!G57=0),"",Córdoba!G57)</f>
        <v>0.01</v>
      </c>
      <c r="E57" s="139">
        <f>IF(OR(Granada!G57=0),"",Granada!G57)</f>
        <v>9171</v>
      </c>
      <c r="F57" s="139">
        <f>IF(OR(Huelva!G57=0),"",Huelva!G57)</f>
        <v>0.01</v>
      </c>
      <c r="G57" s="139">
        <f>IF(OR(Jaén!G57=0),"",Jaén!G57)</f>
        <v>0.01</v>
      </c>
      <c r="H57" s="139">
        <f>IF(OR(Málaga!G57=0),"",Málaga!G57)</f>
        <v>9500</v>
      </c>
      <c r="I57" s="139">
        <f>IF(OR(Sevilla!G57=0),"",Sevilla!G57)</f>
        <v>450</v>
      </c>
      <c r="J57" s="140">
        <f>IF(OR(Andalucía!G57=0),"",Andalucía!G57)</f>
        <v>521477.03</v>
      </c>
    </row>
    <row r="58" spans="1:10" ht="12.75">
      <c r="A58" s="59" t="s">
        <v>64</v>
      </c>
      <c r="B58" s="139">
        <f>IF(OR(Almería!G58=0),"",Almería!G58)</f>
        <v>3156</v>
      </c>
      <c r="C58" s="139">
        <f>IF(OR(Cádiz!G58=0),"",Cádiz!G58)</f>
        <v>6500</v>
      </c>
      <c r="D58" s="139">
        <f>IF(OR(Córdoba!G58=0),"",Córdoba!G58)</f>
        <v>3160</v>
      </c>
      <c r="E58" s="139">
        <f>IF(OR(Granada!G58=0),"",Granada!G58)</f>
        <v>8658</v>
      </c>
      <c r="F58" s="139">
        <f>IF(OR(Huelva!G58=0),"",Huelva!G58)</f>
        <v>20</v>
      </c>
      <c r="G58" s="139">
        <f>IF(OR(Jaén!G58=0),"",Jaén!G58)</f>
        <v>1600</v>
      </c>
      <c r="H58" s="139">
        <f>IF(OR(Málaga!G58=0),"",Málaga!G58)</f>
        <v>500</v>
      </c>
      <c r="I58" s="139">
        <f>IF(OR(Sevilla!G58=0),"",Sevilla!G58)</f>
        <v>1650</v>
      </c>
      <c r="J58" s="140">
        <f>IF(OR(Andalucía!G58=0),"",Andalucía!G58)</f>
        <v>25244</v>
      </c>
    </row>
    <row r="59" spans="1:10" ht="12.75">
      <c r="A59" s="44" t="s">
        <v>65</v>
      </c>
      <c r="B59" s="139">
        <f>IF(OR(Almería!G59=0),"",Almería!G59)</f>
      </c>
      <c r="C59" s="139">
        <f>IF(OR(Cádiz!G59=0),"",Cádiz!G59)</f>
      </c>
      <c r="D59" s="139">
        <f>IF(OR(Córdoba!G59=0),"",Córdoba!G59)</f>
      </c>
      <c r="E59" s="139">
        <f>IF(OR(Granada!G59=0),"",Granada!G59)</f>
      </c>
      <c r="F59" s="139">
        <f>IF(OR(Huelva!G59=0),"",Huelva!G59)</f>
      </c>
      <c r="G59" s="139">
        <f>IF(OR(Jaén!G59=0),"",Jaén!G59)</f>
      </c>
      <c r="H59" s="139">
        <f>IF(OR(Málaga!G59=0),"",Málaga!G59)</f>
      </c>
      <c r="I59" s="139">
        <f>IF(OR(Sevilla!G59=0),"",Sevilla!G59)</f>
      </c>
      <c r="J59" s="140">
        <f>IF(OR(Andalucía!G59=0),"",Andalucía!G59)</f>
      </c>
    </row>
    <row r="60" spans="1:10" ht="12.75">
      <c r="A60" s="59" t="s">
        <v>66</v>
      </c>
      <c r="B60" s="139">
        <f>IF(OR(Almería!G60=0),"",Almería!G60)</f>
        <v>566701</v>
      </c>
      <c r="C60" s="139">
        <f>IF(OR(Cádiz!G60=0),"",Cádiz!G60)</f>
        <v>600</v>
      </c>
      <c r="D60" s="139">
        <f>IF(OR(Córdoba!G60=0),"",Córdoba!G60)</f>
        <v>0.01</v>
      </c>
      <c r="E60" s="139">
        <f>IF(OR(Granada!G60=0),"",Granada!G60)</f>
        <v>104798</v>
      </c>
      <c r="F60" s="139">
        <f>IF(OR(Huelva!G60=0),"",Huelva!G60)</f>
        <v>0.01</v>
      </c>
      <c r="G60" s="139">
        <f>IF(OR(Jaén!G60=0),"",Jaén!G60)</f>
        <v>0.01</v>
      </c>
      <c r="H60" s="139">
        <f>IF(OR(Málaga!G60=0),"",Málaga!G60)</f>
        <v>10500</v>
      </c>
      <c r="I60" s="139">
        <f>IF(OR(Sevilla!G60=0),"",Sevilla!G60)</f>
        <v>200</v>
      </c>
      <c r="J60" s="140">
        <f>IF(OR(Andalucía!G60=0),"",Andalucía!G60)</f>
        <v>682799.03</v>
      </c>
    </row>
    <row r="61" spans="1:10" ht="12.75">
      <c r="A61" s="59" t="s">
        <v>67</v>
      </c>
      <c r="B61" s="139">
        <f>IF(OR(Almería!G61=0),"",Almería!G61)</f>
      </c>
      <c r="C61" s="139">
        <f>IF(OR(Cádiz!G61=0),"",Cádiz!G61)</f>
      </c>
      <c r="D61" s="139">
        <f>IF(OR(Córdoba!G61=0),"",Córdoba!G61)</f>
      </c>
      <c r="E61" s="139">
        <f>IF(OR(Granada!G61=0),"",Granada!G61)</f>
      </c>
      <c r="F61" s="139">
        <f>IF(OR(Huelva!G61=0),"",Huelva!G61)</f>
      </c>
      <c r="G61" s="139">
        <f>IF(OR(Jaén!G61=0),"",Jaén!G61)</f>
      </c>
      <c r="H61" s="139">
        <f>IF(OR(Málaga!G61=0),"",Málaga!G61)</f>
      </c>
      <c r="I61" s="139">
        <f>IF(OR(Sevilla!G61=0),"",Sevilla!G61)</f>
      </c>
      <c r="J61" s="140">
        <f>IF(OR(Andalucía!G61=0),"",Andalucía!G61)</f>
      </c>
    </row>
    <row r="62" spans="1:10" ht="12.75">
      <c r="A62" s="59" t="s">
        <v>166</v>
      </c>
      <c r="B62" s="139"/>
      <c r="C62" s="139"/>
      <c r="D62" s="139"/>
      <c r="E62" s="139"/>
      <c r="F62" s="139"/>
      <c r="G62" s="139"/>
      <c r="H62" s="139"/>
      <c r="I62" s="139"/>
      <c r="J62" s="140"/>
    </row>
    <row r="63" spans="1:10" ht="12.75">
      <c r="A63" s="44" t="s">
        <v>69</v>
      </c>
      <c r="B63" s="139">
        <f>IF(OR(Almería!G63=0),"",Almería!G63)</f>
        <v>238300.01</v>
      </c>
      <c r="C63" s="139">
        <f>IF(OR(Cádiz!G63=0),"",Cádiz!G63)</f>
        <v>4505</v>
      </c>
      <c r="D63" s="139">
        <f>IF(OR(Córdoba!G63=0),"",Córdoba!G63)</f>
        <v>525.01</v>
      </c>
      <c r="E63" s="139">
        <f>IF(OR(Granada!G63=0),"",Granada!G63)</f>
        <v>6595</v>
      </c>
      <c r="F63" s="139">
        <f>IF(OR(Huelva!G63=0),"",Huelva!G63)</f>
        <v>20.01</v>
      </c>
      <c r="G63" s="139">
        <f>IF(OR(Jaén!G63=0),"",Jaén!G63)</f>
        <v>800.01</v>
      </c>
      <c r="H63" s="139">
        <f>IF(OR(Málaga!G63=0),"",Málaga!G63)</f>
        <v>7200.01</v>
      </c>
      <c r="I63" s="139">
        <f>IF(OR(Sevilla!G63=0),"",Sevilla!G63)</f>
        <v>500</v>
      </c>
      <c r="J63" s="140">
        <f>IF(OR(Andalucía!G63=0),"",Andalucía!G63)</f>
        <v>258445.05000000005</v>
      </c>
    </row>
    <row r="64" spans="1:10" ht="12.75">
      <c r="A64" s="59" t="s">
        <v>70</v>
      </c>
      <c r="B64" s="139">
        <f>IF(OR(Almería!G64=0),"",Almería!G64)</f>
        <v>0.01</v>
      </c>
      <c r="C64" s="139">
        <f>IF(OR(Cádiz!G64=0),"",Cádiz!G64)</f>
        <v>3500</v>
      </c>
      <c r="D64" s="139">
        <f>IF(OR(Córdoba!G64=0),"",Córdoba!G64)</f>
        <v>525</v>
      </c>
      <c r="E64" s="139">
        <f>IF(OR(Granada!G64=0),"",Granada!G64)</f>
        <v>1710</v>
      </c>
      <c r="F64" s="139">
        <f>IF(OR(Huelva!G64=0),"",Huelva!G64)</f>
        <v>20</v>
      </c>
      <c r="G64" s="139">
        <f>IF(OR(Jaén!G64=0),"",Jaén!G64)</f>
        <v>800</v>
      </c>
      <c r="H64" s="139">
        <f>IF(OR(Málaga!G64=0),"",Málaga!G64)</f>
        <v>0.01</v>
      </c>
      <c r="I64" s="139">
        <f>IF(OR(Sevilla!G64=0),"",Sevilla!G64)</f>
        <v>325</v>
      </c>
      <c r="J64" s="140">
        <f>IF(OR(Andalucía!G64=0),"",Andalucía!G64)</f>
        <v>6880.02</v>
      </c>
    </row>
    <row r="65" spans="1:10" ht="12.75">
      <c r="A65" s="59" t="s">
        <v>71</v>
      </c>
      <c r="B65" s="139">
        <f>IF(OR(Almería!G65=0),"",Almería!G65)</f>
        <v>238300</v>
      </c>
      <c r="C65" s="139">
        <f>IF(OR(Cádiz!G65=0),"",Cádiz!G65)</f>
        <v>1005</v>
      </c>
      <c r="D65" s="139">
        <f>IF(OR(Córdoba!G65=0),"",Córdoba!G65)</f>
        <v>0.01</v>
      </c>
      <c r="E65" s="139">
        <f>IF(OR(Granada!G65=0),"",Granada!G65)</f>
        <v>4885</v>
      </c>
      <c r="F65" s="139">
        <f>IF(OR(Huelva!G65=0),"",Huelva!G65)</f>
        <v>0.01</v>
      </c>
      <c r="G65" s="139">
        <f>IF(OR(Jaén!G65=0),"",Jaén!G65)</f>
        <v>0.01</v>
      </c>
      <c r="H65" s="139">
        <f>IF(OR(Málaga!G65=0),"",Málaga!G65)</f>
        <v>7200</v>
      </c>
      <c r="I65" s="139">
        <f>IF(OR(Sevilla!G65=0),"",Sevilla!G65)</f>
        <v>175</v>
      </c>
      <c r="J65" s="140">
        <f>IF(OR(Andalucía!G65=0),"",Andalucía!G65)</f>
        <v>251565.03000000003</v>
      </c>
    </row>
    <row r="66" spans="1:10" ht="12.75">
      <c r="A66" s="44" t="s">
        <v>72</v>
      </c>
      <c r="B66" s="139">
        <f>IF(OR(Almería!G66=0),"",Almería!G66)</f>
      </c>
      <c r="C66" s="139">
        <f>IF(OR(Cádiz!G66=0),"",Cádiz!G66)</f>
      </c>
      <c r="D66" s="139">
        <f>IF(OR(Córdoba!G66=0),"",Córdoba!G66)</f>
      </c>
      <c r="E66" s="139">
        <f>IF(OR(Granada!G66=0),"",Granada!G66)</f>
      </c>
      <c r="F66" s="139">
        <f>IF(OR(Huelva!G66=0),"",Huelva!G66)</f>
      </c>
      <c r="G66" s="139">
        <f>IF(OR(Jaén!G66=0),"",Jaén!G66)</f>
      </c>
      <c r="H66" s="139">
        <f>IF(OR(Málaga!G66=0),"",Málaga!G66)</f>
      </c>
      <c r="I66" s="139">
        <f>IF(OR(Sevilla!G66=0),"",Sevilla!G66)</f>
      </c>
      <c r="J66" s="140">
        <f>IF(OR(Andalucía!G66=0),"",Andalucía!G66)</f>
      </c>
    </row>
    <row r="67" spans="1:10" ht="12.75">
      <c r="A67" s="59" t="s">
        <v>73</v>
      </c>
      <c r="B67" s="139">
        <f>IF(OR(Almería!G67=0),"",Almería!G67)</f>
        <v>465109</v>
      </c>
      <c r="C67" s="139">
        <f>IF(OR(Cádiz!G67=0),"",Cádiz!G67)</f>
        <v>11000</v>
      </c>
      <c r="D67" s="139">
        <f>IF(OR(Córdoba!G67=0),"",Córdoba!G67)</f>
        <v>0.01</v>
      </c>
      <c r="E67" s="139">
        <f>IF(OR(Granada!G67=0),"",Granada!G67)</f>
        <v>152747</v>
      </c>
      <c r="F67" s="139">
        <f>IF(OR(Huelva!G67=0),"",Huelva!G67)</f>
        <v>90</v>
      </c>
      <c r="G67" s="139">
        <f>IF(OR(Jaén!G67=0),"",Jaén!G67)</f>
        <v>0.01</v>
      </c>
      <c r="H67" s="139">
        <f>IF(OR(Málaga!G67=0),"",Málaga!G67)</f>
        <v>19600</v>
      </c>
      <c r="I67" s="139">
        <f>IF(OR(Sevilla!G67=0),"",Sevilla!G67)</f>
        <v>3600</v>
      </c>
      <c r="J67" s="140">
        <f>IF(OR(Andalucía!G67=0),"",Andalucía!G67)</f>
        <v>652146.02</v>
      </c>
    </row>
    <row r="68" spans="1:10" ht="12.75">
      <c r="A68" s="59" t="s">
        <v>74</v>
      </c>
      <c r="B68" s="139">
        <f>IF(OR(Almería!G68=0),"",Almería!G68)</f>
      </c>
      <c r="C68" s="139">
        <f>IF(OR(Cádiz!G68=0),"",Cádiz!G68)</f>
      </c>
      <c r="D68" s="139">
        <f>IF(OR(Córdoba!G68=0),"",Córdoba!G68)</f>
      </c>
      <c r="E68" s="139">
        <f>IF(OR(Granada!G68=0),"",Granada!G68)</f>
      </c>
      <c r="F68" s="139">
        <f>IF(OR(Huelva!G68=0),"",Huelva!G68)</f>
      </c>
      <c r="G68" s="139">
        <f>IF(OR(Jaén!G68=0),"",Jaén!G68)</f>
      </c>
      <c r="H68" s="139">
        <f>IF(OR(Málaga!G68=0),"",Málaga!G68)</f>
      </c>
      <c r="I68" s="139">
        <f>IF(OR(Sevilla!G68=0),"",Sevilla!G68)</f>
      </c>
      <c r="J68" s="140">
        <f>IF(OR(Andalucía!G68=0),"",Andalucía!G68)</f>
      </c>
    </row>
    <row r="69" spans="1:10" ht="12.75">
      <c r="A69" s="59" t="s">
        <v>75</v>
      </c>
      <c r="B69" s="139">
        <f>IF(OR(Almería!G69=0),"",Almería!G69)</f>
      </c>
      <c r="C69" s="139">
        <f>IF(OR(Cádiz!G69=0),"",Cádiz!G69)</f>
      </c>
      <c r="D69" s="139">
        <f>IF(OR(Córdoba!G69=0),"",Córdoba!G69)</f>
      </c>
      <c r="E69" s="139">
        <f>IF(OR(Granada!G69=0),"",Granada!G69)</f>
      </c>
      <c r="F69" s="139">
        <f>IF(OR(Huelva!G69=0),"",Huelva!G69)</f>
      </c>
      <c r="G69" s="139">
        <f>IF(OR(Jaén!G69=0),"",Jaén!G69)</f>
      </c>
      <c r="H69" s="139">
        <f>IF(OR(Málaga!G69=0),"",Málaga!G69)</f>
      </c>
      <c r="I69" s="139">
        <f>IF(OR(Sevilla!G69=0),"",Sevilla!G69)</f>
      </c>
      <c r="J69" s="140">
        <f>IF(OR(Andalucía!G69=0),"",Andalucía!G69)</f>
      </c>
    </row>
    <row r="70" spans="1:10" ht="12.75">
      <c r="A70" s="59" t="s">
        <v>76</v>
      </c>
      <c r="B70" s="139">
        <f>IF(OR(Almería!G70=0),"",Almería!G70)</f>
      </c>
      <c r="C70" s="139">
        <f>IF(OR(Cádiz!G70=0),"",Cádiz!G70)</f>
      </c>
      <c r="D70" s="139">
        <f>IF(OR(Córdoba!G70=0),"",Córdoba!G70)</f>
      </c>
      <c r="E70" s="139">
        <f>IF(OR(Granada!G70=0),"",Granada!G70)</f>
      </c>
      <c r="F70" s="139">
        <f>IF(OR(Huelva!G70=0),"",Huelva!G70)</f>
      </c>
      <c r="G70" s="139">
        <f>IF(OR(Jaén!G70=0),"",Jaén!G70)</f>
      </c>
      <c r="H70" s="139">
        <f>IF(OR(Málaga!G70=0),"",Málaga!G70)</f>
      </c>
      <c r="I70" s="139">
        <f>IF(OR(Sevilla!G70=0),"",Sevilla!G70)</f>
      </c>
      <c r="J70" s="140">
        <f>IF(OR(Andalucía!G70=0),"",Andalucía!G70)</f>
      </c>
    </row>
    <row r="71" spans="1:10" ht="12.75">
      <c r="A71" s="59" t="s">
        <v>77</v>
      </c>
      <c r="B71" s="139">
        <f>IF(OR(Almería!G71=0),"",Almería!G71)</f>
      </c>
      <c r="C71" s="139">
        <f>IF(OR(Cádiz!G71=0),"",Cádiz!G71)</f>
      </c>
      <c r="D71" s="139">
        <f>IF(OR(Córdoba!G71=0),"",Córdoba!G71)</f>
      </c>
      <c r="E71" s="139">
        <f>IF(OR(Granada!G71=0),"",Granada!G71)</f>
      </c>
      <c r="F71" s="139">
        <f>IF(OR(Huelva!G71=0),"",Huelva!G71)</f>
      </c>
      <c r="G71" s="139">
        <f>IF(OR(Jaén!G71=0),"",Jaén!G71)</f>
      </c>
      <c r="H71" s="139">
        <f>IF(OR(Málaga!G71=0),"",Málaga!G71)</f>
      </c>
      <c r="I71" s="139">
        <f>IF(OR(Sevilla!G71=0),"",Sevilla!G71)</f>
      </c>
      <c r="J71" s="140">
        <f>IF(OR(Andalucía!G71=0),"",Andalucía!G71)</f>
      </c>
    </row>
    <row r="72" spans="1:10" ht="12.75">
      <c r="A72" s="59" t="s">
        <v>78</v>
      </c>
      <c r="B72" s="139">
        <f>IF(OR(Almería!G72=0),"",Almería!G72)</f>
        <v>9</v>
      </c>
      <c r="C72" s="139">
        <f>IF(OR(Cádiz!G72=0),"",Cádiz!G72)</f>
        <v>390</v>
      </c>
      <c r="D72" s="139">
        <f>IF(OR(Córdoba!G72=0),"",Córdoba!G72)</f>
        <v>0.01</v>
      </c>
      <c r="E72" s="139">
        <f>IF(OR(Granada!G72=0),"",Granada!G72)</f>
        <v>347</v>
      </c>
      <c r="F72" s="139">
        <f>IF(OR(Huelva!G72=0),"",Huelva!G72)</f>
        <v>345000</v>
      </c>
      <c r="G72" s="139">
        <f>IF(OR(Jaén!G72=0),"",Jaén!G72)</f>
        <v>3</v>
      </c>
      <c r="H72" s="139">
        <f>IF(OR(Málaga!G72=0),"",Málaga!G72)</f>
        <v>77</v>
      </c>
      <c r="I72" s="139">
        <f>IF(OR(Sevilla!G72=0),"",Sevilla!G72)</f>
        <v>400</v>
      </c>
      <c r="J72" s="140">
        <f>IF(OR(Andalucía!G72=0),"",Andalucía!G72)</f>
        <v>346226.01</v>
      </c>
    </row>
    <row r="73" spans="1:10" ht="12.75">
      <c r="A73" s="59" t="s">
        <v>79</v>
      </c>
      <c r="B73" s="139">
        <f>IF(OR(Almería!G73=0),"",Almería!G73)</f>
        <v>3804</v>
      </c>
      <c r="C73" s="139">
        <f>IF(OR(Cádiz!G73=0),"",Cádiz!G73)</f>
        <v>3158</v>
      </c>
      <c r="D73" s="139">
        <f>IF(OR(Córdoba!G73=0),"",Córdoba!G73)</f>
        <v>279</v>
      </c>
      <c r="E73" s="139">
        <f>IF(OR(Granada!G73=0),"",Granada!G73)</f>
        <v>5074</v>
      </c>
      <c r="F73" s="139">
        <f>IF(OR(Huelva!G73=0),"",Huelva!G73)</f>
        <v>120</v>
      </c>
      <c r="G73" s="139">
        <f>IF(OR(Jaén!G73=0),"",Jaén!G73)</f>
        <v>289</v>
      </c>
      <c r="H73" s="139">
        <f>IF(OR(Málaga!G73=0),"",Málaga!G73)</f>
        <v>5610</v>
      </c>
      <c r="I73" s="139">
        <f>IF(OR(Sevilla!G73=0),"",Sevilla!G73)</f>
        <v>3240</v>
      </c>
      <c r="J73" s="140">
        <f>IF(OR(Andalucía!G73=0),"",Andalucía!G73)</f>
        <v>21574</v>
      </c>
    </row>
    <row r="74" spans="1:10" ht="12.75">
      <c r="A74" s="59" t="s">
        <v>80</v>
      </c>
      <c r="B74" s="139">
        <f>IF(OR(Almería!G74=0),"",Almería!G74)</f>
        <v>17731</v>
      </c>
      <c r="C74" s="139">
        <f>IF(OR(Cádiz!G74=0),"",Cádiz!G74)</f>
        <v>7300</v>
      </c>
      <c r="D74" s="139">
        <f>IF(OR(Córdoba!G74=0),"",Córdoba!G74)</f>
        <v>0.01</v>
      </c>
      <c r="E74" s="139">
        <f>IF(OR(Granada!G74=0),"",Granada!G74)</f>
        <v>14116</v>
      </c>
      <c r="F74" s="139">
        <f>IF(OR(Huelva!G74=0),"",Huelva!G74)</f>
        <v>69</v>
      </c>
      <c r="G74" s="139">
        <f>IF(OR(Jaén!G74=0),"",Jaén!G74)</f>
        <v>180</v>
      </c>
      <c r="H74" s="139">
        <f>IF(OR(Málaga!G74=0),"",Málaga!G74)</f>
        <v>1750</v>
      </c>
      <c r="I74" s="139">
        <f>IF(OR(Sevilla!G74=0),"",Sevilla!G74)</f>
        <v>1260</v>
      </c>
      <c r="J74" s="140">
        <f>IF(OR(Andalucía!G74=0),"",Andalucía!G74)</f>
        <v>42406.009999999995</v>
      </c>
    </row>
    <row r="75" spans="1:10" ht="12.75">
      <c r="A75" s="59" t="s">
        <v>81</v>
      </c>
      <c r="B75" s="139">
        <f>IF(OR(Almería!G75=0),"",Almería!G75)</f>
      </c>
      <c r="C75" s="139">
        <f>IF(OR(Cádiz!G75=0),"",Cádiz!G75)</f>
      </c>
      <c r="D75" s="139">
        <f>IF(OR(Córdoba!G75=0),"",Córdoba!G75)</f>
      </c>
      <c r="E75" s="139">
        <f>IF(OR(Granada!G75=0),"",Granada!G75)</f>
      </c>
      <c r="F75" s="139">
        <f>IF(OR(Huelva!G75=0),"",Huelva!G75)</f>
      </c>
      <c r="G75" s="139">
        <f>IF(OR(Jaén!G75=0),"",Jaén!G75)</f>
      </c>
      <c r="H75" s="139">
        <f>IF(OR(Málaga!G75=0),"",Málaga!G75)</f>
      </c>
      <c r="I75" s="139">
        <f>IF(OR(Sevilla!G75=0),"",Sevilla!G75)</f>
      </c>
      <c r="J75" s="140">
        <f>IF(OR(Andalucía!G75=0),"",Andalucía!G75)</f>
      </c>
    </row>
    <row r="76" spans="1:10" ht="12.75">
      <c r="A76" s="44" t="s">
        <v>82</v>
      </c>
      <c r="B76" s="139">
        <f>IF(OR(Almería!G76=0),"",Almería!G76)</f>
      </c>
      <c r="C76" s="139">
        <f>IF(OR(Cádiz!G76=0),"",Cádiz!G76)</f>
      </c>
      <c r="D76" s="139">
        <f>IF(OR(Córdoba!G76=0),"",Córdoba!G76)</f>
      </c>
      <c r="E76" s="139">
        <f>IF(OR(Granada!G76=0),"",Granada!G76)</f>
      </c>
      <c r="F76" s="139">
        <f>IF(OR(Huelva!G76=0),"",Huelva!G76)</f>
      </c>
      <c r="G76" s="139">
        <f>IF(OR(Jaén!G76=0),"",Jaén!G76)</f>
      </c>
      <c r="H76" s="139">
        <f>IF(OR(Málaga!G76=0),"",Málaga!G76)</f>
      </c>
      <c r="I76" s="139">
        <f>IF(OR(Sevilla!G76=0),"",Sevilla!G76)</f>
      </c>
      <c r="J76" s="140"/>
    </row>
    <row r="77" spans="1:10" ht="12.75">
      <c r="A77" s="59" t="s">
        <v>83</v>
      </c>
      <c r="B77" s="139">
        <f>IF(OR(Almería!G77=0),"",Almería!G77)</f>
      </c>
      <c r="C77" s="139">
        <f>IF(OR(Cádiz!G77=0),"",Cádiz!G77)</f>
      </c>
      <c r="D77" s="139">
        <f>IF(OR(Córdoba!G77=0),"",Córdoba!G77)</f>
      </c>
      <c r="E77" s="139">
        <f>IF(OR(Granada!G77=0),"",Granada!G77)</f>
      </c>
      <c r="F77" s="139">
        <f>IF(OR(Huelva!G77=0),"",Huelva!G77)</f>
      </c>
      <c r="G77" s="139">
        <f>IF(OR(Jaén!G77=0),"",Jaén!G77)</f>
      </c>
      <c r="H77" s="139">
        <f>IF(OR(Málaga!G77=0),"",Málaga!G77)</f>
      </c>
      <c r="I77" s="139">
        <f>IF(OR(Sevilla!G77=0),"",Sevilla!G77)</f>
      </c>
      <c r="J77" s="140">
        <f>IF(OR(Andalucía!G77=0),"",Andalucía!G77)</f>
      </c>
    </row>
    <row r="78" spans="1:10" ht="12.75">
      <c r="A78" s="59" t="s">
        <v>84</v>
      </c>
      <c r="B78" s="139">
        <f>IF(OR(Almería!G78=0),"",Almería!G78)</f>
      </c>
      <c r="C78" s="139">
        <f>IF(OR(Cádiz!G78=0),"",Cádiz!G78)</f>
      </c>
      <c r="D78" s="139">
        <f>IF(OR(Córdoba!G78=0),"",Córdoba!G78)</f>
      </c>
      <c r="E78" s="139">
        <f>IF(OR(Granada!G78=0),"",Granada!G78)</f>
      </c>
      <c r="F78" s="139">
        <f>IF(OR(Huelva!G78=0),"",Huelva!G78)</f>
      </c>
      <c r="G78" s="139">
        <f>IF(OR(Jaén!G78=0),"",Jaén!G78)</f>
      </c>
      <c r="H78" s="139">
        <f>IF(OR(Málaga!G78=0),"",Málaga!G78)</f>
      </c>
      <c r="I78" s="139">
        <f>IF(OR(Sevilla!G78=0),"",Sevilla!G78)</f>
      </c>
      <c r="J78" s="140">
        <f>IF(OR(Andalucía!G78=0),"",Andalucía!G78)</f>
      </c>
    </row>
    <row r="79" spans="1:10" ht="12.75">
      <c r="A79" s="59" t="s">
        <v>85</v>
      </c>
      <c r="B79" s="139">
        <f>IF(OR(Almería!G79=0),"",Almería!G79)</f>
      </c>
      <c r="C79" s="139">
        <f>IF(OR(Cádiz!G79=0),"",Cádiz!G79)</f>
      </c>
      <c r="D79" s="139">
        <f>IF(OR(Córdoba!G79=0),"",Córdoba!G79)</f>
      </c>
      <c r="E79" s="139">
        <f>IF(OR(Granada!G79=0),"",Granada!G79)</f>
      </c>
      <c r="F79" s="139">
        <f>IF(OR(Huelva!G79=0),"",Huelva!G79)</f>
      </c>
      <c r="G79" s="139">
        <f>IF(OR(Jaén!G79=0),"",Jaén!G79)</f>
      </c>
      <c r="H79" s="139">
        <f>IF(OR(Málaga!G79=0),"",Málaga!G79)</f>
      </c>
      <c r="I79" s="139">
        <f>IF(OR(Sevilla!G79=0),"",Sevilla!G79)</f>
      </c>
      <c r="J79" s="140">
        <f>IF(OR(Andalucía!G79=0),"",Andalucía!G79)</f>
      </c>
    </row>
    <row r="80" spans="1:10" ht="12.75">
      <c r="A80" s="92" t="s">
        <v>86</v>
      </c>
      <c r="B80" s="139">
        <f>IF(OR(Almería!G80=0),"",Almería!G80)</f>
        <v>0.01</v>
      </c>
      <c r="C80" s="139">
        <f>IF(OR(Cádiz!G80=0),"",Cádiz!G80)</f>
        <v>114000</v>
      </c>
      <c r="D80" s="139">
        <f>IF(OR(Córdoba!G80=0),"",Córdoba!G80)</f>
        <v>1120</v>
      </c>
      <c r="E80" s="139">
        <f>IF(OR(Granada!G80=0),"",Granada!G80)</f>
        <v>37</v>
      </c>
      <c r="F80" s="139">
        <f>IF(OR(Huelva!G80=0),"",Huelva!G80)</f>
        <v>2300</v>
      </c>
      <c r="G80" s="139">
        <f>IF(OR(Jaén!G80=0),"",Jaén!G80)</f>
        <v>75</v>
      </c>
      <c r="H80" s="139">
        <f>IF(OR(Málaga!G80=0),"",Málaga!G80)</f>
        <v>2400</v>
      </c>
      <c r="I80" s="139">
        <f>IF(OR(Sevilla!G80=0),"",Sevilla!G80)</f>
        <v>19350</v>
      </c>
      <c r="J80" s="140">
        <f>IF(OR(Andalucía!G80=0),"",Andalucía!G80)</f>
        <v>139282.01</v>
      </c>
    </row>
    <row r="81" spans="1:10" ht="12.75">
      <c r="A81" s="92" t="s">
        <v>87</v>
      </c>
      <c r="B81" s="139">
        <f>IF(OR(Almería!G81=0),"",Almería!G81)</f>
      </c>
      <c r="C81" s="139">
        <f>IF(OR(Cádiz!G81=0),"",Cádiz!G81)</f>
      </c>
      <c r="D81" s="139">
        <f>IF(OR(Córdoba!G81=0),"",Córdoba!G81)</f>
      </c>
      <c r="E81" s="139">
        <f>IF(OR(Granada!G81=0),"",Granada!G81)</f>
      </c>
      <c r="F81" s="139">
        <f>IF(OR(Huelva!G81=0),"",Huelva!G81)</f>
      </c>
      <c r="G81" s="139">
        <f>IF(OR(Jaén!G81=0),"",Jaén!G81)</f>
      </c>
      <c r="H81" s="139">
        <f>IF(OR(Málaga!G81=0),"",Málaga!G81)</f>
      </c>
      <c r="I81" s="139">
        <f>IF(OR(Sevilla!G81=0),"",Sevilla!G81)</f>
      </c>
      <c r="J81" s="140">
        <f>IF(OR(Andalucía!G81=0),"",Andalucía!G81)</f>
      </c>
    </row>
    <row r="82" spans="1:10" ht="12.75">
      <c r="A82" s="92" t="s">
        <v>88</v>
      </c>
      <c r="B82" s="139">
        <f>IF(OR(Almería!G82=0),"",Almería!G82)</f>
      </c>
      <c r="C82" s="139">
        <f>IF(OR(Cádiz!G82=0),"",Cádiz!G82)</f>
      </c>
      <c r="D82" s="139">
        <f>IF(OR(Córdoba!G82=0),"",Córdoba!G82)</f>
      </c>
      <c r="E82" s="139">
        <f>IF(OR(Granada!G82=0),"",Granada!G82)</f>
      </c>
      <c r="F82" s="139">
        <f>IF(OR(Huelva!G82=0),"",Huelva!G82)</f>
      </c>
      <c r="G82" s="139">
        <f>IF(OR(Jaén!G82=0),"",Jaén!G82)</f>
      </c>
      <c r="H82" s="139">
        <f>IF(OR(Málaga!G82=0),"",Málaga!G82)</f>
      </c>
      <c r="I82" s="139">
        <f>IF(OR(Sevilla!G82=0),"",Sevilla!G82)</f>
      </c>
      <c r="J82" s="140">
        <f>IF(OR(Andalucía!G82=0),"",Andalucía!G82)</f>
      </c>
    </row>
    <row r="83" spans="1:10" ht="12.75">
      <c r="A83" s="92" t="s">
        <v>89</v>
      </c>
      <c r="B83" s="139">
        <f>IF(OR(Almería!G83=0),"",Almería!G83)</f>
      </c>
      <c r="C83" s="139">
        <f>IF(OR(Cádiz!G83=0),"",Cádiz!G83)</f>
      </c>
      <c r="D83" s="139">
        <f>IF(OR(Córdoba!G83=0),"",Córdoba!G83)</f>
      </c>
      <c r="E83" s="139">
        <f>IF(OR(Granada!G83=0),"",Granada!G83)</f>
      </c>
      <c r="F83" s="139">
        <f>IF(OR(Huelva!G83=0),"",Huelva!G83)</f>
      </c>
      <c r="G83" s="139">
        <f>IF(OR(Jaén!G83=0),"",Jaén!G83)</f>
      </c>
      <c r="H83" s="139">
        <f>IF(OR(Málaga!G83=0),"",Málaga!G83)</f>
      </c>
      <c r="I83" s="139">
        <f>IF(OR(Sevilla!G83=0),"",Sevilla!G83)</f>
      </c>
      <c r="J83" s="140">
        <f>IF(OR(Andalucía!G83=0),"",Andalucía!G83)</f>
      </c>
    </row>
    <row r="84" spans="1:10" ht="12.75">
      <c r="A84" s="59" t="s">
        <v>90</v>
      </c>
      <c r="B84" s="139">
        <f>IF(OR(Almería!G84=0),"",Almería!G84)</f>
      </c>
      <c r="C84" s="139">
        <f>IF(OR(Cádiz!G84=0),"",Cádiz!G84)</f>
      </c>
      <c r="D84" s="139">
        <f>IF(OR(Córdoba!G84=0),"",Córdoba!G84)</f>
      </c>
      <c r="E84" s="139">
        <f>IF(OR(Granada!G84=0),"",Granada!G84)</f>
      </c>
      <c r="F84" s="139">
        <f>IF(OR(Huelva!G84=0),"",Huelva!G84)</f>
      </c>
      <c r="G84" s="139">
        <f>IF(OR(Jaén!G84=0),"",Jaén!G84)</f>
      </c>
      <c r="H84" s="139">
        <f>IF(OR(Málaga!G84=0),"",Málaga!G84)</f>
      </c>
      <c r="I84" s="139">
        <f>IF(OR(Sevilla!G84=0),"",Sevilla!G84)</f>
      </c>
      <c r="J84" s="140">
        <f>IF(OR(Andalucía!G84=0),"",Andalucía!G84)</f>
      </c>
    </row>
    <row r="85" spans="1:10" ht="12.75">
      <c r="A85" s="59" t="s">
        <v>91</v>
      </c>
      <c r="B85" s="139">
        <f>IF(OR(Almería!G85=0),"",Almería!G85)</f>
      </c>
      <c r="C85" s="139">
        <f>IF(OR(Cádiz!G85=0),"",Cádiz!G85)</f>
      </c>
      <c r="D85" s="139">
        <f>IF(OR(Córdoba!G85=0),"",Córdoba!G85)</f>
      </c>
      <c r="E85" s="139">
        <f>IF(OR(Granada!G85=0),"",Granada!G85)</f>
      </c>
      <c r="F85" s="139">
        <f>IF(OR(Huelva!G85=0),"",Huelva!G85)</f>
      </c>
      <c r="G85" s="139">
        <f>IF(OR(Jaén!G85=0),"",Jaén!G85)</f>
      </c>
      <c r="H85" s="139">
        <f>IF(OR(Málaga!G85=0),"",Málaga!G85)</f>
      </c>
      <c r="I85" s="139">
        <f>IF(OR(Sevilla!G85=0),"",Sevilla!G85)</f>
      </c>
      <c r="J85" s="140">
        <f>IF(OR(Andalucía!G85=0),"",Andalucía!G85)</f>
      </c>
    </row>
    <row r="86" spans="1:10" ht="12.75">
      <c r="A86" s="59" t="s">
        <v>92</v>
      </c>
      <c r="B86" s="139">
        <f>IF(OR(Almería!G86=0),"",Almería!G86)</f>
        <v>2635</v>
      </c>
      <c r="C86" s="139">
        <f>IF(OR(Cádiz!G86=0),"",Cádiz!G86)</f>
        <v>660</v>
      </c>
      <c r="D86" s="139">
        <f>IF(OR(Córdoba!G86=0),"",Córdoba!G86)</f>
        <v>0.01</v>
      </c>
      <c r="E86" s="139">
        <f>IF(OR(Granada!G86=0),"",Granada!G86)</f>
        <v>3151</v>
      </c>
      <c r="F86" s="139">
        <f>IF(OR(Huelva!G86=0),"",Huelva!G86)</f>
        <v>406</v>
      </c>
      <c r="G86" s="139">
        <f>IF(OR(Jaén!G86=0),"",Jaén!G86)</f>
        <v>583</v>
      </c>
      <c r="H86" s="139">
        <f>IF(OR(Málaga!G86=0),"",Málaga!G86)</f>
        <v>5538</v>
      </c>
      <c r="I86" s="139">
        <f>IF(OR(Sevilla!G86=0),"",Sevilla!G86)</f>
        <v>800</v>
      </c>
      <c r="J86" s="140">
        <f>IF(OR(Andalucía!G86=0),"",Andalucía!G86)</f>
        <v>13773.01</v>
      </c>
    </row>
    <row r="87" spans="1:10" ht="12.75">
      <c r="A87" s="59" t="s">
        <v>93</v>
      </c>
      <c r="B87" s="139">
        <f>IF(OR(Almería!G87=0),"",Almería!G87)</f>
      </c>
      <c r="C87" s="139">
        <f>IF(OR(Cádiz!G87=0),"",Cádiz!G87)</f>
      </c>
      <c r="D87" s="139">
        <f>IF(OR(Córdoba!G87=0),"",Córdoba!G87)</f>
      </c>
      <c r="E87" s="139">
        <f>IF(OR(Granada!G87=0),"",Granada!G87)</f>
      </c>
      <c r="F87" s="139">
        <f>IF(OR(Huelva!G87=0),"",Huelva!G87)</f>
      </c>
      <c r="G87" s="139">
        <f>IF(OR(Jaén!G87=0),"",Jaén!G87)</f>
      </c>
      <c r="H87" s="139">
        <f>IF(OR(Málaga!G87=0),"",Málaga!G87)</f>
      </c>
      <c r="I87" s="139">
        <f>IF(OR(Sevilla!G87=0),"",Sevilla!G87)</f>
      </c>
      <c r="J87" s="140">
        <f>IF(OR(Andalucía!G87=0),"",Andalucía!G87)</f>
      </c>
    </row>
    <row r="88" spans="1:10" ht="12.75">
      <c r="A88" s="59" t="s">
        <v>94</v>
      </c>
      <c r="B88" s="139">
        <f>IF(OR(Almería!G88=0),"",Almería!G88)</f>
      </c>
      <c r="C88" s="139">
        <f>IF(OR(Cádiz!G88=0),"",Cádiz!G88)</f>
      </c>
      <c r="D88" s="139">
        <f>IF(OR(Córdoba!G88=0),"",Córdoba!G88)</f>
      </c>
      <c r="E88" s="139">
        <f>IF(OR(Granada!G88=0),"",Granada!G88)</f>
      </c>
      <c r="F88" s="139">
        <f>IF(OR(Huelva!G88=0),"",Huelva!G88)</f>
      </c>
      <c r="G88" s="139">
        <f>IF(OR(Jaén!G88=0),"",Jaén!G88)</f>
      </c>
      <c r="H88" s="139">
        <f>IF(OR(Málaga!G88=0),"",Málaga!G88)</f>
      </c>
      <c r="I88" s="139">
        <f>IF(OR(Sevilla!G88=0),"",Sevilla!G88)</f>
      </c>
      <c r="J88" s="140">
        <f>IF(OR(Andalucía!G88=0),"",Andalucía!G88)</f>
      </c>
    </row>
    <row r="89" spans="1:10" ht="15.75">
      <c r="A89" s="29" t="s">
        <v>95</v>
      </c>
      <c r="B89" s="141"/>
      <c r="C89" s="141"/>
      <c r="D89" s="141"/>
      <c r="E89" s="141"/>
      <c r="F89" s="141"/>
      <c r="G89" s="141"/>
      <c r="H89" s="141"/>
      <c r="I89" s="141"/>
      <c r="J89" s="142"/>
    </row>
    <row r="90" spans="1:10" ht="12.75">
      <c r="A90" s="59" t="s">
        <v>96</v>
      </c>
      <c r="B90" s="139">
        <f>IF(OR(Almería!G90=0),"",Almería!G90)</f>
        <v>29964</v>
      </c>
      <c r="C90" s="139">
        <f>IF(OR(Cádiz!G90=0),"",Cádiz!G90)</f>
        <v>369984</v>
      </c>
      <c r="D90" s="139">
        <f>IF(OR(Córdoba!G90=0),"",Córdoba!G90)</f>
        <v>2020</v>
      </c>
      <c r="E90" s="139">
        <f>IF(OR(Granada!G90=0),"",Granada!G90)</f>
        <v>16080</v>
      </c>
      <c r="F90" s="139">
        <f>IF(OR(Huelva!G90=0),"",Huelva!G90)</f>
        <v>12651</v>
      </c>
      <c r="G90" s="139">
        <f>IF(OR(Jaén!G90=0),"",Jaén!G90)</f>
        <v>0.01</v>
      </c>
      <c r="H90" s="139">
        <f>IF(OR(Málaga!G90=0),"",Málaga!G90)</f>
        <v>11160</v>
      </c>
      <c r="I90" s="139">
        <f>IF(OR(Sevilla!G90=0),"",Sevilla!G90)</f>
        <v>105000</v>
      </c>
      <c r="J90" s="140">
        <f>IF(OR(Andalucía!G90=0),"",Andalucía!G90)</f>
        <v>546859.01</v>
      </c>
    </row>
    <row r="91" spans="1:10" ht="18" customHeight="1">
      <c r="A91" s="59" t="s">
        <v>97</v>
      </c>
      <c r="B91" s="139">
        <f>IF(OR(Almería!G91=0),"",Almería!G91)</f>
        <v>27148</v>
      </c>
      <c r="C91" s="139">
        <f>IF(OR(Cádiz!G91=0),"",Cádiz!G91)</f>
        <v>1356</v>
      </c>
      <c r="D91" s="139">
        <f>IF(OR(Córdoba!G91=0),"",Córdoba!G91)</f>
        <v>2600</v>
      </c>
      <c r="E91" s="139">
        <f>IF(OR(Granada!G91=0),"",Granada!G91)</f>
        <v>11280</v>
      </c>
      <c r="F91" s="139">
        <f>IF(OR(Huelva!G91=0),"",Huelva!G91)</f>
        <v>980</v>
      </c>
      <c r="G91" s="139">
        <f>IF(OR(Jaén!G91=0),"",Jaén!G91)</f>
        <v>450</v>
      </c>
      <c r="H91" s="139">
        <f>IF(OR(Málaga!G91=0),"",Málaga!G91)</f>
        <v>20500</v>
      </c>
      <c r="I91" s="139">
        <f>IF(OR(Sevilla!G91=0),"",Sevilla!G91)</f>
        <v>500</v>
      </c>
      <c r="J91" s="140">
        <f>IF(OR(Andalucía!G91=0),"",Andalucía!G91)</f>
        <v>64814</v>
      </c>
    </row>
    <row r="92" spans="1:10" ht="15.75">
      <c r="A92" s="29" t="s">
        <v>98</v>
      </c>
      <c r="B92" s="141"/>
      <c r="C92" s="141"/>
      <c r="D92" s="141"/>
      <c r="E92" s="141"/>
      <c r="F92" s="141"/>
      <c r="G92" s="141"/>
      <c r="H92" s="141"/>
      <c r="I92" s="141"/>
      <c r="J92" s="142"/>
    </row>
    <row r="93" spans="1:10" ht="12.75">
      <c r="A93" s="59" t="s">
        <v>99</v>
      </c>
      <c r="B93" s="139">
        <f>IF(OR(Almería!G93=0),"",Almería!G93)</f>
      </c>
      <c r="C93" s="139">
        <f>IF(OR(Cádiz!G93=0),"",Cádiz!G93)</f>
      </c>
      <c r="D93" s="139">
        <f>IF(OR(Córdoba!G93=0),"",Córdoba!G93)</f>
      </c>
      <c r="E93" s="139">
        <f>IF(OR(Granada!G93=0),"",Granada!G93)</f>
      </c>
      <c r="F93" s="139">
        <f>IF(OR(Huelva!G93=0),"",Huelva!G93)</f>
      </c>
      <c r="G93" s="139">
        <f>IF(OR(Jaén!G93=0),"",Jaén!G93)</f>
      </c>
      <c r="H93" s="139">
        <f>IF(OR(Málaga!G93=0),"",Málaga!G93)</f>
      </c>
      <c r="I93" s="139">
        <f>IF(OR(Sevilla!G93=0),"",Sevilla!G93)</f>
      </c>
      <c r="J93" s="140">
        <f>IF(OR(Andalucía!G93=0),"",Andalucía!G93)</f>
      </c>
    </row>
    <row r="94" spans="1:10" ht="12.75">
      <c r="A94" s="44" t="s">
        <v>100</v>
      </c>
      <c r="B94" s="139">
        <f>IF(OR(Almería!G94=0),"",Almería!G94)</f>
      </c>
      <c r="C94" s="139">
        <f>IF(OR(Cádiz!G94=0),"",Cádiz!G94)</f>
      </c>
      <c r="D94" s="139">
        <f>IF(OR(Córdoba!G94=0),"",Córdoba!G94)</f>
      </c>
      <c r="E94" s="139">
        <f>IF(OR(Granada!G94=0),"",Granada!G94)</f>
      </c>
      <c r="F94" s="139">
        <f>IF(OR(Huelva!G94=0),"",Huelva!G94)</f>
      </c>
      <c r="G94" s="139">
        <f>IF(OR(Jaén!G94=0),"",Jaén!G94)</f>
      </c>
      <c r="H94" s="139">
        <f>IF(OR(Málaga!G94=0),"",Málaga!G94)</f>
      </c>
      <c r="I94" s="139">
        <f>IF(OR(Sevilla!G94=0),"",Sevilla!G94)</f>
      </c>
      <c r="J94" s="140">
        <f>IF(OR(Andalucía!G94=0),"",Andalucía!G94)</f>
      </c>
    </row>
    <row r="95" spans="1:10" ht="12.75">
      <c r="A95" s="59" t="s">
        <v>101</v>
      </c>
      <c r="B95" s="139"/>
      <c r="C95" s="139"/>
      <c r="D95" s="139"/>
      <c r="E95" s="139"/>
      <c r="F95" s="139"/>
      <c r="G95" s="139"/>
      <c r="H95" s="139"/>
      <c r="I95" s="139"/>
      <c r="J95" s="140"/>
    </row>
    <row r="96" spans="1:10" ht="12.75">
      <c r="A96" s="59" t="s">
        <v>102</v>
      </c>
      <c r="B96" s="139"/>
      <c r="C96" s="139"/>
      <c r="D96" s="139"/>
      <c r="E96" s="139"/>
      <c r="F96" s="139"/>
      <c r="G96" s="139"/>
      <c r="H96" s="139"/>
      <c r="I96" s="139"/>
      <c r="J96" s="140"/>
    </row>
    <row r="97" spans="1:10" ht="12.75">
      <c r="A97" s="59" t="s">
        <v>103</v>
      </c>
      <c r="B97" s="139"/>
      <c r="C97" s="139"/>
      <c r="D97" s="139"/>
      <c r="E97" s="139"/>
      <c r="F97" s="139"/>
      <c r="G97" s="139"/>
      <c r="H97" s="139"/>
      <c r="I97" s="139"/>
      <c r="J97" s="140"/>
    </row>
    <row r="98" spans="1:10" ht="12.75">
      <c r="A98" s="59" t="s">
        <v>104</v>
      </c>
      <c r="B98" s="139">
        <f>IF(OR(Almería!G98=0),"",Almería!G98)</f>
      </c>
      <c r="C98" s="139">
        <f>IF(OR(Cádiz!G98=0),"",Cádiz!G98)</f>
      </c>
      <c r="D98" s="139">
        <f>IF(OR(Córdoba!G98=0),"",Córdoba!G98)</f>
      </c>
      <c r="E98" s="139">
        <f>IF(OR(Granada!G98=0),"",Granada!G98)</f>
      </c>
      <c r="F98" s="139">
        <f>IF(OR(Huelva!G98=0),"",Huelva!G98)</f>
      </c>
      <c r="G98" s="139">
        <f>IF(OR(Jaén!G98=0),"",Jaén!G98)</f>
      </c>
      <c r="H98" s="139">
        <f>IF(OR(Málaga!G98=0),"",Málaga!G98)</f>
      </c>
      <c r="I98" s="139">
        <f>IF(OR(Sevilla!G98=0),"",Sevilla!G98)</f>
      </c>
      <c r="J98" s="140">
        <f>IF(OR(Andalucía!G98=0),"",Andalucía!G98)</f>
      </c>
    </row>
    <row r="99" spans="1:10" ht="12.75">
      <c r="A99" s="59" t="s">
        <v>105</v>
      </c>
      <c r="B99" s="139"/>
      <c r="C99" s="139"/>
      <c r="D99" s="139"/>
      <c r="E99" s="139"/>
      <c r="F99" s="139"/>
      <c r="G99" s="139"/>
      <c r="H99" s="139"/>
      <c r="I99" s="139"/>
      <c r="J99" s="140"/>
    </row>
    <row r="100" spans="1:10" ht="15.75">
      <c r="A100" s="29" t="s">
        <v>106</v>
      </c>
      <c r="B100" s="141"/>
      <c r="C100" s="141"/>
      <c r="D100" s="141"/>
      <c r="E100" s="141"/>
      <c r="F100" s="141"/>
      <c r="G100" s="141"/>
      <c r="H100" s="141"/>
      <c r="I100" s="141"/>
      <c r="J100" s="142"/>
    </row>
    <row r="101" spans="1:10" ht="12.75">
      <c r="A101" s="59" t="s">
        <v>107</v>
      </c>
      <c r="B101" s="139">
        <f>IF(OR(Almería!G101=0),"",Almería!G101)</f>
      </c>
      <c r="C101" s="139">
        <f>IF(OR(Cádiz!G101=0),"",Cádiz!G101)</f>
      </c>
      <c r="D101" s="139">
        <f>IF(OR(Córdoba!G101=0),"",Córdoba!G101)</f>
      </c>
      <c r="E101" s="139">
        <f>IF(OR(Granada!G101=0),"",Granada!G101)</f>
      </c>
      <c r="F101" s="139">
        <f>IF(OR(Huelva!G101=0),"",Huelva!G101)</f>
      </c>
      <c r="G101" s="139">
        <f>IF(OR(Jaén!G101=0),"",Jaén!G101)</f>
      </c>
      <c r="H101" s="139">
        <f>IF(OR(Málaga!G101=0),"",Málaga!G101)</f>
      </c>
      <c r="I101" s="139">
        <f>IF(OR(Sevilla!G101=0),"",Sevilla!G101)</f>
      </c>
      <c r="J101" s="140">
        <f>IF(OR(Andalucía!G101=0),"",Andalucía!G101)</f>
      </c>
    </row>
    <row r="102" spans="1:10" ht="12.75">
      <c r="A102" s="59" t="s">
        <v>108</v>
      </c>
      <c r="B102" s="139">
        <f>IF(OR(Almería!G102=0),"",Almería!G102)</f>
      </c>
      <c r="C102" s="139">
        <f>IF(OR(Cádiz!G102=0),"",Cádiz!G102)</f>
      </c>
      <c r="D102" s="139">
        <f>IF(OR(Córdoba!G102=0),"",Córdoba!G102)</f>
      </c>
      <c r="E102" s="139">
        <f>IF(OR(Granada!G102=0),"",Granada!G102)</f>
      </c>
      <c r="F102" s="139">
        <f>IF(OR(Huelva!G102=0),"",Huelva!G102)</f>
      </c>
      <c r="G102" s="139">
        <f>IF(OR(Jaén!G102=0),"",Jaén!G102)</f>
      </c>
      <c r="H102" s="139">
        <f>IF(OR(Málaga!G102=0),"",Málaga!G102)</f>
      </c>
      <c r="I102" s="139">
        <f>IF(OR(Sevilla!G102=0),"",Sevilla!G102)</f>
      </c>
      <c r="J102" s="140">
        <f>IF(OR(Andalucía!G102=0),"",Andalucía!G102)</f>
      </c>
    </row>
    <row r="103" spans="1:10" ht="12.75">
      <c r="A103" s="59" t="s">
        <v>109</v>
      </c>
      <c r="B103" s="139">
        <f>IF(OR(Almería!G103=0),"",Almería!G103)</f>
      </c>
      <c r="C103" s="139">
        <f>IF(OR(Cádiz!G103=0),"",Cádiz!G103)</f>
      </c>
      <c r="D103" s="139">
        <f>IF(OR(Córdoba!G103=0),"",Córdoba!G103)</f>
      </c>
      <c r="E103" s="139">
        <f>IF(OR(Granada!G103=0),"",Granada!G103)</f>
      </c>
      <c r="F103" s="139">
        <f>IF(OR(Huelva!G103=0),"",Huelva!G103)</f>
      </c>
      <c r="G103" s="139">
        <f>IF(OR(Jaén!G103=0),"",Jaén!G103)</f>
      </c>
      <c r="H103" s="139">
        <f>IF(OR(Málaga!G103=0),"",Málaga!G103)</f>
      </c>
      <c r="I103" s="139">
        <f>IF(OR(Sevilla!G103=0),"",Sevilla!G103)</f>
      </c>
      <c r="J103" s="140">
        <f>IF(OR(Andalucía!G103=0),"",Andalucía!G103)</f>
      </c>
    </row>
    <row r="104" spans="1:10" ht="12.75">
      <c r="A104" s="59" t="s">
        <v>110</v>
      </c>
      <c r="B104" s="139">
        <f>IF(OR(Almería!G104=0),"",Almería!G104)</f>
      </c>
      <c r="C104" s="139">
        <f>IF(OR(Cádiz!G104=0),"",Cádiz!G104)</f>
      </c>
      <c r="D104" s="139">
        <f>IF(OR(Córdoba!G104=0),"",Córdoba!G104)</f>
      </c>
      <c r="E104" s="139">
        <f>IF(OR(Granada!G104=0),"",Granada!G104)</f>
      </c>
      <c r="F104" s="139">
        <f>IF(OR(Huelva!G104=0),"",Huelva!G104)</f>
      </c>
      <c r="G104" s="139">
        <f>IF(OR(Jaén!G104=0),"",Jaén!G104)</f>
      </c>
      <c r="H104" s="139">
        <f>IF(OR(Málaga!G104=0),"",Málaga!G104)</f>
      </c>
      <c r="I104" s="139">
        <f>IF(OR(Sevilla!G104=0),"",Sevilla!G104)</f>
      </c>
      <c r="J104" s="140">
        <f>IF(OR(Andalucía!G104=0),"",Andalucía!G104)</f>
      </c>
    </row>
    <row r="105" spans="1:10" ht="12.75">
      <c r="A105" s="59" t="s">
        <v>111</v>
      </c>
      <c r="B105" s="139">
        <f>IF(OR(Almería!G105=0),"",Almería!G105)</f>
      </c>
      <c r="C105" s="139">
        <f>IF(OR(Cádiz!G105=0),"",Cádiz!G105)</f>
      </c>
      <c r="D105" s="139">
        <f>IF(OR(Córdoba!G105=0),"",Córdoba!G105)</f>
      </c>
      <c r="E105" s="139">
        <f>IF(OR(Granada!G105=0),"",Granada!G105)</f>
      </c>
      <c r="F105" s="139">
        <f>IF(OR(Huelva!G105=0),"",Huelva!G105)</f>
      </c>
      <c r="G105" s="139">
        <f>IF(OR(Jaén!G105=0),"",Jaén!G105)</f>
      </c>
      <c r="H105" s="139">
        <f>IF(OR(Málaga!G105=0),"",Málaga!G105)</f>
      </c>
      <c r="I105" s="139">
        <f>IF(OR(Sevilla!G105=0),"",Sevilla!G105)</f>
      </c>
      <c r="J105" s="140">
        <f>IF(OR(Andalucía!G105=0),"",Andalucía!G105)</f>
      </c>
    </row>
    <row r="106" spans="1:10" ht="12.75">
      <c r="A106" s="44" t="s">
        <v>112</v>
      </c>
      <c r="B106" s="139">
        <f>IF(OR(Almería!G106=0),"",Almería!G106)</f>
      </c>
      <c r="C106" s="139">
        <f>IF(OR(Cádiz!G106=0),"",Cádiz!G106)</f>
      </c>
      <c r="D106" s="139">
        <f>IF(OR(Córdoba!G106=0),"",Córdoba!G106)</f>
      </c>
      <c r="E106" s="139">
        <f>IF(OR(Granada!G106=0),"",Granada!G106)</f>
      </c>
      <c r="F106" s="139">
        <f>IF(OR(Huelva!G106=0),"",Huelva!G106)</f>
      </c>
      <c r="G106" s="139">
        <f>IF(OR(Jaén!G106=0),"",Jaén!G106)</f>
      </c>
      <c r="H106" s="139">
        <f>IF(OR(Málaga!G106=0),"",Málaga!G106)</f>
      </c>
      <c r="I106" s="139">
        <f>IF(OR(Sevilla!G106=0),"",Sevilla!G106)</f>
      </c>
      <c r="J106" s="140">
        <f>IF(OR(Andalucía!G106=0),"",Andalucía!G106)</f>
      </c>
    </row>
    <row r="107" spans="1:10" ht="12.75">
      <c r="A107" s="59" t="s">
        <v>113</v>
      </c>
      <c r="B107" s="139">
        <f>IF(OR(Almería!G107=0),"",Almería!G107)</f>
      </c>
      <c r="C107" s="139">
        <f>IF(OR(Cádiz!G107=0),"",Cádiz!G107)</f>
      </c>
      <c r="D107" s="139">
        <f>IF(OR(Córdoba!G107=0),"",Córdoba!G107)</f>
      </c>
      <c r="E107" s="139">
        <f>IF(OR(Granada!G107=0),"",Granada!G107)</f>
      </c>
      <c r="F107" s="139">
        <f>IF(OR(Huelva!G107=0),"",Huelva!G107)</f>
      </c>
      <c r="G107" s="139">
        <f>IF(OR(Jaén!G107=0),"",Jaén!G107)</f>
      </c>
      <c r="H107" s="139">
        <f>IF(OR(Málaga!G107=0),"",Málaga!G107)</f>
      </c>
      <c r="I107" s="139">
        <f>IF(OR(Sevilla!G107=0),"",Sevilla!G107)</f>
      </c>
      <c r="J107" s="140">
        <f>IF(OR(Andalucía!G107=0),"",Andalucía!G107)</f>
      </c>
    </row>
    <row r="108" spans="1:10" ht="12.75">
      <c r="A108" s="59" t="s">
        <v>114</v>
      </c>
      <c r="B108" s="139">
        <f>IF(OR(Almería!G108=0),"",Almería!G108)</f>
      </c>
      <c r="C108" s="139">
        <f>IF(OR(Cádiz!G108=0),"",Cádiz!G108)</f>
      </c>
      <c r="D108" s="139">
        <f>IF(OR(Córdoba!G108=0),"",Córdoba!G108)</f>
      </c>
      <c r="E108" s="139">
        <f>IF(OR(Granada!G108=0),"",Granada!G108)</f>
      </c>
      <c r="F108" s="139">
        <f>IF(OR(Huelva!G108=0),"",Huelva!G108)</f>
      </c>
      <c r="G108" s="139">
        <f>IF(OR(Jaén!G108=0),"",Jaén!G108)</f>
      </c>
      <c r="H108" s="139">
        <f>IF(OR(Málaga!G108=0),"",Málaga!G108)</f>
      </c>
      <c r="I108" s="139">
        <f>IF(OR(Sevilla!G108=0),"",Sevilla!G108)</f>
      </c>
      <c r="J108" s="140">
        <f>IF(OR(Andalucía!G108=0),"",Andalucía!G108)</f>
      </c>
    </row>
    <row r="109" spans="1:10" ht="12.75">
      <c r="A109" s="59" t="s">
        <v>115</v>
      </c>
      <c r="B109" s="139">
        <f>IF(OR(Almería!G109=0),"",Almería!G109)</f>
      </c>
      <c r="C109" s="139">
        <f>IF(OR(Cádiz!G109=0),"",Cádiz!G109)</f>
      </c>
      <c r="D109" s="139">
        <f>IF(OR(Córdoba!G109=0),"",Córdoba!G109)</f>
      </c>
      <c r="E109" s="139">
        <f>IF(OR(Granada!G109=0),"",Granada!G109)</f>
      </c>
      <c r="F109" s="139">
        <f>IF(OR(Huelva!G109=0),"",Huelva!G109)</f>
      </c>
      <c r="G109" s="139">
        <f>IF(OR(Jaén!G109=0),"",Jaén!G109)</f>
      </c>
      <c r="H109" s="139">
        <f>IF(OR(Málaga!G109=0),"",Málaga!G109)</f>
      </c>
      <c r="I109" s="139">
        <f>IF(OR(Sevilla!G109=0),"",Sevilla!G109)</f>
      </c>
      <c r="J109" s="140">
        <f>IF(OR(Andalucía!G109=0),"",Andalucía!G109)</f>
      </c>
    </row>
    <row r="110" spans="1:10" ht="12.75">
      <c r="A110" s="59" t="s">
        <v>116</v>
      </c>
      <c r="B110" s="139">
        <f>IF(OR(Almería!G110=0),"",Almería!G110)</f>
      </c>
      <c r="C110" s="139">
        <f>IF(OR(Cádiz!G110=0),"",Cádiz!G110)</f>
      </c>
      <c r="D110" s="139">
        <f>IF(OR(Córdoba!G110=0),"",Córdoba!G110)</f>
      </c>
      <c r="E110" s="139">
        <f>IF(OR(Granada!G110=0),"",Granada!G110)</f>
      </c>
      <c r="F110" s="139">
        <f>IF(OR(Huelva!G110=0),"",Huelva!G110)</f>
      </c>
      <c r="G110" s="139">
        <f>IF(OR(Jaén!G110=0),"",Jaén!G110)</f>
      </c>
      <c r="H110" s="139">
        <f>IF(OR(Málaga!G110=0),"",Málaga!G110)</f>
      </c>
      <c r="I110" s="139">
        <f>IF(OR(Sevilla!G110=0),"",Sevilla!G110)</f>
      </c>
      <c r="J110" s="140">
        <f>IF(OR(Andalucía!G110=0),"",Andalucía!G110)</f>
      </c>
    </row>
    <row r="111" spans="1:10" ht="12.75" hidden="1">
      <c r="A111" s="59" t="s">
        <v>117</v>
      </c>
      <c r="B111" s="139">
        <f>IF(OR(Almería!G111=0),"",Almería!G111)</f>
      </c>
      <c r="C111" s="139">
        <f>IF(OR(Cádiz!G111=0),"",Cádiz!G111)</f>
      </c>
      <c r="D111" s="139">
        <f>IF(OR(Córdoba!G111=0),"",Córdoba!G111)</f>
      </c>
      <c r="E111" s="139">
        <f>IF(OR(Granada!G111=0),"",Granada!G111)</f>
      </c>
      <c r="F111" s="139">
        <f>IF(OR(Huelva!G111=0),"",Huelva!G111)</f>
      </c>
      <c r="G111" s="139">
        <f>IF(OR(Jaén!G111=0),"",Jaén!G111)</f>
      </c>
      <c r="H111" s="139">
        <f>IF(OR(Málaga!G111=0),"",Málaga!G111)</f>
      </c>
      <c r="I111" s="139">
        <f>IF(OR(Sevilla!G111=0),"",Sevilla!G111)</f>
      </c>
      <c r="J111" s="140">
        <f>IF(OR(Andalucía!G111=0),"",Andalucía!G111)</f>
      </c>
    </row>
    <row r="112" spans="1:10" ht="12.75" hidden="1">
      <c r="A112" s="59" t="s">
        <v>118</v>
      </c>
      <c r="B112" s="139">
        <f>IF(OR(Almería!G112=0),"",Almería!G112)</f>
      </c>
      <c r="C112" s="139">
        <f>IF(OR(Cádiz!G112=0),"",Cádiz!G112)</f>
      </c>
      <c r="D112" s="139">
        <f>IF(OR(Córdoba!G112=0),"",Córdoba!G112)</f>
      </c>
      <c r="E112" s="139">
        <f>IF(OR(Granada!G112=0),"",Granada!G112)</f>
      </c>
      <c r="F112" s="139">
        <f>IF(OR(Huelva!G112=0),"",Huelva!G112)</f>
      </c>
      <c r="G112" s="139">
        <f>IF(OR(Jaén!G112=0),"",Jaén!G112)</f>
      </c>
      <c r="H112" s="139">
        <f>IF(OR(Málaga!G112=0),"",Málaga!G112)</f>
      </c>
      <c r="I112" s="139">
        <f>IF(OR(Sevilla!G112=0),"",Sevilla!G112)</f>
      </c>
      <c r="J112" s="140">
        <f>IF(OR(Andalucía!G112=0),"",Andalucía!G112)</f>
      </c>
    </row>
    <row r="113" spans="1:10" ht="12.75">
      <c r="A113" s="59" t="s">
        <v>119</v>
      </c>
      <c r="B113" s="139">
        <f>IF(OR(Almería!G113=0),"",Almería!G113)</f>
        <v>0.01</v>
      </c>
      <c r="C113" s="139">
        <f>IF(OR(Cádiz!G113=0),"",Cádiz!G113)</f>
        <v>0.01</v>
      </c>
      <c r="D113" s="139">
        <f>IF(OR(Córdoba!G113=0),"",Córdoba!G113)</f>
        <v>0.01</v>
      </c>
      <c r="E113" s="139">
        <f>IF(OR(Granada!G113=0),"",Granada!G113)</f>
        <v>0.01</v>
      </c>
      <c r="F113" s="139">
        <f>IF(OR(Huelva!G113=0),"",Huelva!G113)</f>
        <v>0.01</v>
      </c>
      <c r="G113" s="139">
        <f>IF(OR(Jaén!G113=0),"",Jaén!G113)</f>
        <v>0.01</v>
      </c>
      <c r="H113" s="139">
        <f>IF(OR(Málaga!G113=0),"",Málaga!G113)</f>
        <v>0.01</v>
      </c>
      <c r="I113" s="139">
        <f>IF(OR(Sevilla!G113=0),"",Sevilla!G113)</f>
        <v>0.01</v>
      </c>
      <c r="J113" s="140">
        <f>IF(OR(Andalucía!G113=0),"",Andalucía!G113)</f>
        <v>0.08</v>
      </c>
    </row>
    <row r="114" spans="1:10" ht="12.75">
      <c r="A114" s="59" t="s">
        <v>120</v>
      </c>
      <c r="B114" s="139">
        <f>IF(OR(Almería!G114=0),"",Almería!G114)</f>
      </c>
      <c r="C114" s="139">
        <f>IF(OR(Cádiz!G114=0),"",Cádiz!G114)</f>
      </c>
      <c r="D114" s="139">
        <f>IF(OR(Córdoba!G114=0),"",Córdoba!G114)</f>
      </c>
      <c r="E114" s="139">
        <f>IF(OR(Granada!G114=0),"",Granada!G114)</f>
      </c>
      <c r="F114" s="139">
        <f>IF(OR(Huelva!G114=0),"",Huelva!G114)</f>
      </c>
      <c r="G114" s="139">
        <f>IF(OR(Jaén!G114=0),"",Jaén!G114)</f>
      </c>
      <c r="H114" s="139">
        <f>IF(OR(Málaga!G114=0),"",Málaga!G114)</f>
      </c>
      <c r="I114" s="139">
        <f>IF(OR(Sevilla!G114=0),"",Sevilla!G114)</f>
      </c>
      <c r="J114" s="140">
        <f>IF(OR(Andalucía!G114=0),"",Andalucía!G114)</f>
      </c>
    </row>
    <row r="115" spans="1:10" ht="12.75" hidden="1">
      <c r="A115" s="59" t="s">
        <v>121</v>
      </c>
      <c r="B115" s="139">
        <f>IF(OR(Almería!G115=0),"",Almería!G115)</f>
      </c>
      <c r="C115" s="139">
        <f>IF(OR(Cádiz!G115=0),"",Cádiz!G115)</f>
      </c>
      <c r="D115" s="139">
        <f>IF(OR(Córdoba!G115=0),"",Córdoba!G115)</f>
      </c>
      <c r="E115" s="139">
        <f>IF(OR(Granada!G115=0),"",Granada!G115)</f>
      </c>
      <c r="F115" s="139">
        <f>IF(OR(Huelva!G115=0),"",Huelva!G115)</f>
      </c>
      <c r="G115" s="139">
        <f>IF(OR(Jaén!G115=0),"",Jaén!G115)</f>
      </c>
      <c r="H115" s="139">
        <f>IF(OR(Málaga!G115=0),"",Málaga!G115)</f>
      </c>
      <c r="I115" s="139">
        <f>IF(OR(Sevilla!G115=0),"",Sevilla!G115)</f>
      </c>
      <c r="J115" s="140">
        <f>IF(OR(Andalucía!G115=0),"",Andalucía!G115)</f>
      </c>
    </row>
    <row r="116" spans="1:10" ht="12.75">
      <c r="A116" s="59" t="s">
        <v>122</v>
      </c>
      <c r="B116" s="139">
        <f>IF(OR(Almería!G116=0),"",Almería!G116)</f>
      </c>
      <c r="C116" s="139">
        <f>IF(OR(Cádiz!G116=0),"",Cádiz!G116)</f>
      </c>
      <c r="D116" s="139">
        <f>IF(OR(Córdoba!G116=0),"",Córdoba!G116)</f>
      </c>
      <c r="E116" s="139">
        <f>IF(OR(Granada!G116=0),"",Granada!G116)</f>
      </c>
      <c r="F116" s="139">
        <f>IF(OR(Huelva!G116=0),"",Huelva!G116)</f>
      </c>
      <c r="G116" s="139">
        <f>IF(OR(Jaén!G116=0),"",Jaén!G116)</f>
      </c>
      <c r="H116" s="139">
        <f>IF(OR(Málaga!G116=0),"",Málaga!G116)</f>
      </c>
      <c r="I116" s="139">
        <f>IF(OR(Sevilla!G116=0),"",Sevilla!G116)</f>
      </c>
      <c r="J116" s="140">
        <f>IF(OR(Andalucía!G116=0),"",Andalucía!G116)</f>
      </c>
    </row>
    <row r="117" spans="1:10" ht="12.75">
      <c r="A117" s="59" t="s">
        <v>123</v>
      </c>
      <c r="B117" s="139">
        <f>IF(OR(Almería!G117=0),"",Almería!G117)</f>
      </c>
      <c r="C117" s="139">
        <f>IF(OR(Cádiz!G117=0),"",Cádiz!G117)</f>
      </c>
      <c r="D117" s="139">
        <f>IF(OR(Córdoba!G117=0),"",Córdoba!G117)</f>
      </c>
      <c r="E117" s="139">
        <f>IF(OR(Granada!G117=0),"",Granada!G117)</f>
      </c>
      <c r="F117" s="139">
        <f>IF(OR(Huelva!G117=0),"",Huelva!G117)</f>
      </c>
      <c r="G117" s="139">
        <f>IF(OR(Jaén!G117=0),"",Jaén!G117)</f>
      </c>
      <c r="H117" s="139">
        <f>IF(OR(Málaga!G117=0),"",Málaga!G117)</f>
      </c>
      <c r="I117" s="139">
        <f>IF(OR(Sevilla!G117=0),"",Sevilla!G117)</f>
      </c>
      <c r="J117" s="140">
        <f>IF(OR(Andalucía!G117=0),"",Andalucía!G117)</f>
      </c>
    </row>
    <row r="118" spans="1:10" ht="12.75">
      <c r="A118" s="59" t="s">
        <v>124</v>
      </c>
      <c r="B118" s="139">
        <f>IF(OR(Almería!G118=0),"",Almería!G118)</f>
      </c>
      <c r="C118" s="139">
        <f>IF(OR(Cádiz!G118=0),"",Cádiz!G118)</f>
      </c>
      <c r="D118" s="139">
        <f>IF(OR(Córdoba!G118=0),"",Córdoba!G118)</f>
      </c>
      <c r="E118" s="139">
        <f>IF(OR(Granada!G118=0),"",Granada!G118)</f>
      </c>
      <c r="F118" s="139">
        <f>IF(OR(Huelva!G118=0),"",Huelva!G118)</f>
      </c>
      <c r="G118" s="139">
        <f>IF(OR(Jaén!G118=0),"",Jaén!G118)</f>
      </c>
      <c r="H118" s="139">
        <f>IF(OR(Málaga!G118=0),"",Málaga!G118)</f>
      </c>
      <c r="I118" s="139">
        <f>IF(OR(Sevilla!G118=0),"",Sevilla!G118)</f>
      </c>
      <c r="J118" s="140">
        <f>IF(OR(Andalucía!G118=0),"",Andalucía!G118)</f>
      </c>
    </row>
    <row r="119" spans="1:10" ht="12.75">
      <c r="A119" s="59" t="s">
        <v>125</v>
      </c>
      <c r="B119" s="139">
        <f>IF(OR(Almería!G119=0),"",Almería!G119)</f>
        <v>7</v>
      </c>
      <c r="C119" s="139">
        <f>IF(OR(Cádiz!G119=0),"",Cádiz!G119)</f>
        <v>230</v>
      </c>
      <c r="D119" s="139">
        <f>IF(OR(Córdoba!G119=0),"",Córdoba!G119)</f>
        <v>0.01</v>
      </c>
      <c r="E119" s="139">
        <f>IF(OR(Granada!G119=0),"",Granada!G119)</f>
        <v>107</v>
      </c>
      <c r="F119" s="139">
        <f>IF(OR(Huelva!G119=0),"",Huelva!G119)</f>
        <v>45500</v>
      </c>
      <c r="G119" s="139">
        <f>IF(OR(Jaén!G119=0),"",Jaén!G119)</f>
        <v>0.01</v>
      </c>
      <c r="H119" s="139">
        <f>IF(OR(Málaga!G119=0),"",Málaga!G119)</f>
        <v>0.01</v>
      </c>
      <c r="I119" s="139">
        <f>IF(OR(Sevilla!G119=0),"",Sevilla!G119)</f>
        <v>135</v>
      </c>
      <c r="J119" s="140">
        <f>IF(OR(Andalucía!G119=0),"",Andalucía!G119)</f>
        <v>45979.030000000006</v>
      </c>
    </row>
    <row r="120" spans="1:10" ht="15.75">
      <c r="A120" s="29" t="s">
        <v>126</v>
      </c>
      <c r="B120" s="141"/>
      <c r="C120" s="141"/>
      <c r="D120" s="141"/>
      <c r="E120" s="141"/>
      <c r="F120" s="141"/>
      <c r="G120" s="141"/>
      <c r="H120" s="141"/>
      <c r="I120" s="141"/>
      <c r="J120" s="142"/>
    </row>
    <row r="121" spans="1:10" ht="12.75">
      <c r="A121" s="59" t="s">
        <v>127</v>
      </c>
      <c r="B121" s="139">
        <f>IF(OR(Almería!G121=0),"",Almería!G121)</f>
      </c>
      <c r="C121" s="139">
        <f>IF(OR(Cádiz!G121=0),"",Cádiz!G121)</f>
      </c>
      <c r="D121" s="139">
        <f>IF(OR(Córdoba!G121=0),"",Córdoba!G121)</f>
      </c>
      <c r="E121" s="139">
        <f>IF(OR(Granada!G121=0),"",Granada!G121)</f>
      </c>
      <c r="F121" s="139">
        <f>IF(OR(Huelva!G121=0),"",Huelva!G121)</f>
      </c>
      <c r="G121" s="139">
        <f>IF(OR(Jaén!G121=0),"",Jaén!G121)</f>
      </c>
      <c r="H121" s="139">
        <f>IF(OR(Málaga!G121=0),"",Málaga!G121)</f>
      </c>
      <c r="I121" s="139">
        <f>IF(OR(Sevilla!G121=0),"",Sevilla!G121)</f>
      </c>
      <c r="J121" s="140">
        <f>IF(OR(Andalucía!G121=0),"",Andalucía!G121)</f>
      </c>
    </row>
    <row r="122" spans="1:10" ht="12.75">
      <c r="A122" s="59" t="s">
        <v>128</v>
      </c>
      <c r="B122" s="139">
        <f>IF(OR(Almería!G122=0),"",Almería!G122)</f>
      </c>
      <c r="C122" s="139">
        <f>IF(OR(Cádiz!G122=0),"",Cádiz!G122)</f>
      </c>
      <c r="D122" s="139">
        <f>IF(OR(Córdoba!G122=0),"",Córdoba!G122)</f>
      </c>
      <c r="E122" s="139">
        <f>IF(OR(Granada!G122=0),"",Granada!G122)</f>
      </c>
      <c r="F122" s="139">
        <f>IF(OR(Huelva!G122=0),"",Huelva!G122)</f>
      </c>
      <c r="G122" s="139">
        <f>IF(OR(Jaén!G122=0),"",Jaén!G122)</f>
      </c>
      <c r="H122" s="139">
        <f>IF(OR(Málaga!G122=0),"",Málaga!G122)</f>
      </c>
      <c r="I122" s="139">
        <f>IF(OR(Sevilla!G122=0),"",Sevilla!G122)</f>
      </c>
      <c r="J122" s="140">
        <f>IF(OR(Andalucía!G122=0),"",Andalucía!G122)</f>
      </c>
    </row>
    <row r="123" spans="1:10" ht="12.75">
      <c r="A123" s="59" t="s">
        <v>129</v>
      </c>
      <c r="B123" s="139">
        <f>IF(OR(Almería!G123=0),"",Almería!G123)</f>
      </c>
      <c r="C123" s="139">
        <f>IF(OR(Cádiz!G123=0),"",Cádiz!G123)</f>
      </c>
      <c r="D123" s="139">
        <f>IF(OR(Córdoba!G123=0),"",Córdoba!G123)</f>
      </c>
      <c r="E123" s="139">
        <f>IF(OR(Granada!G123=0),"",Granada!G123)</f>
      </c>
      <c r="F123" s="139">
        <f>IF(OR(Huelva!G123=0),"",Huelva!G123)</f>
      </c>
      <c r="G123" s="139">
        <f>IF(OR(Jaén!G123=0),"",Jaén!G123)</f>
      </c>
      <c r="H123" s="139">
        <f>IF(OR(Málaga!G123=0),"",Málaga!G123)</f>
      </c>
      <c r="I123" s="139">
        <f>IF(OR(Sevilla!G123=0),"",Sevilla!G123)</f>
      </c>
      <c r="J123" s="140">
        <f>IF(OR(Andalucía!G123=0),"",Andalucía!G123)</f>
      </c>
    </row>
    <row r="124" spans="1:10" ht="15.75">
      <c r="A124" s="29" t="s">
        <v>130</v>
      </c>
      <c r="B124" s="141"/>
      <c r="C124" s="141"/>
      <c r="D124" s="141"/>
      <c r="E124" s="141"/>
      <c r="F124" s="141"/>
      <c r="G124" s="141"/>
      <c r="H124" s="141"/>
      <c r="I124" s="141"/>
      <c r="J124" s="142"/>
    </row>
    <row r="125" spans="1:10" ht="12.75">
      <c r="A125" s="59" t="s">
        <v>131</v>
      </c>
      <c r="B125" s="139">
        <f>IF(OR(Almería!G125=0),"",Almería!G125)</f>
      </c>
      <c r="C125" s="139">
        <f>IF(OR(Cádiz!G125=0),"",Cádiz!G125)</f>
      </c>
      <c r="D125" s="139">
        <f>IF(OR(Córdoba!G125=0),"",Córdoba!G125)</f>
      </c>
      <c r="E125" s="139">
        <f>IF(OR(Granada!G125=0),"",Granada!G125)</f>
      </c>
      <c r="F125" s="139">
        <f>IF(OR(Huelva!G125=0),"",Huelva!G125)</f>
      </c>
      <c r="G125" s="139">
        <f>IF(OR(Jaén!G125=0),"",Jaén!G125)</f>
      </c>
      <c r="H125" s="139">
        <f>IF(OR(Málaga!G125=0),"",Málaga!G125)</f>
      </c>
      <c r="I125" s="139">
        <f>IF(OR(Sevilla!G125=0),"",Sevilla!G125)</f>
      </c>
      <c r="J125" s="140">
        <f>IF(OR(Andalucía!G125=0),"",Andalucía!G125)</f>
      </c>
    </row>
    <row r="126" spans="1:10" ht="12.75">
      <c r="A126" s="59" t="s">
        <v>132</v>
      </c>
      <c r="B126" s="139">
        <f>IF(OR(Almería!G126=0),"",Almería!G126)</f>
      </c>
      <c r="C126" s="139">
        <f>IF(OR(Cádiz!G126=0),"",Cádiz!G126)</f>
      </c>
      <c r="D126" s="139">
        <f>IF(OR(Córdoba!G126=0),"",Córdoba!G126)</f>
      </c>
      <c r="E126" s="139">
        <f>IF(OR(Granada!G126=0),"",Granada!G126)</f>
      </c>
      <c r="F126" s="139">
        <f>IF(OR(Huelva!G126=0),"",Huelva!G126)</f>
      </c>
      <c r="G126" s="139">
        <f>IF(OR(Jaén!G126=0),"",Jaén!G126)</f>
      </c>
      <c r="H126" s="139">
        <f>IF(OR(Málaga!G126=0),"",Málaga!G126)</f>
      </c>
      <c r="I126" s="139">
        <f>IF(OR(Sevilla!G126=0),"",Sevilla!G126)</f>
      </c>
      <c r="J126" s="140">
        <f>IF(OR(Andalucía!G126=0),"",Andalucía!G126)</f>
      </c>
    </row>
    <row r="127" spans="1:10" ht="12.75">
      <c r="A127" s="59" t="s">
        <v>133</v>
      </c>
      <c r="B127" s="139">
        <f>IF(OR(Almería!G127=0),"",Almería!G127)</f>
      </c>
      <c r="C127" s="139">
        <f>IF(OR(Cádiz!G127=0),"",Cádiz!G127)</f>
      </c>
      <c r="D127" s="139">
        <f>IF(OR(Córdoba!G127=0),"",Córdoba!G127)</f>
      </c>
      <c r="E127" s="139">
        <f>IF(OR(Granada!G127=0),"",Granada!G127)</f>
      </c>
      <c r="F127" s="139">
        <f>IF(OR(Huelva!G127=0),"",Huelva!G127)</f>
      </c>
      <c r="G127" s="139">
        <f>IF(OR(Jaén!G127=0),"",Jaén!G127)</f>
      </c>
      <c r="H127" s="139">
        <f>IF(OR(Málaga!G127=0),"",Málaga!G127)</f>
      </c>
      <c r="I127" s="139">
        <f>IF(OR(Sevilla!G127=0),"",Sevilla!G127)</f>
      </c>
      <c r="J127" s="140">
        <f>IF(OR(Andalucía!G127=0),"",Andalucía!G127)</f>
      </c>
    </row>
    <row r="128" spans="1:10" ht="12.75">
      <c r="A128" s="59" t="s">
        <v>134</v>
      </c>
      <c r="B128" s="139">
        <f>IF(OR(Almería!G128=0),"",Almería!G128)</f>
      </c>
      <c r="C128" s="139">
        <f>IF(OR(Cádiz!G128=0),"",Cádiz!G128)</f>
      </c>
      <c r="D128" s="139">
        <f>IF(OR(Córdoba!G128=0),"",Córdoba!G128)</f>
      </c>
      <c r="E128" s="139">
        <f>IF(OR(Granada!G128=0),"",Granada!G128)</f>
      </c>
      <c r="F128" s="139">
        <f>IF(OR(Huelva!G128=0),"",Huelva!G128)</f>
      </c>
      <c r="G128" s="139">
        <f>IF(OR(Jaén!G128=0),"",Jaén!G128)</f>
      </c>
      <c r="H128" s="139">
        <f>IF(OR(Málaga!G128=0),"",Málaga!G128)</f>
      </c>
      <c r="I128" s="139">
        <f>IF(OR(Sevilla!G128=0),"",Sevilla!G128)</f>
      </c>
      <c r="J128" s="140">
        <f>IF(OR(Andalucía!G128=0),"",Andalucía!G128)</f>
      </c>
    </row>
    <row r="129" spans="1:10" ht="15.75">
      <c r="A129" s="29" t="s">
        <v>135</v>
      </c>
      <c r="B129" s="141"/>
      <c r="C129" s="141"/>
      <c r="D129" s="141"/>
      <c r="E129" s="141"/>
      <c r="F129" s="141"/>
      <c r="G129" s="141"/>
      <c r="H129" s="141"/>
      <c r="I129" s="141"/>
      <c r="J129" s="142"/>
    </row>
    <row r="130" spans="1:10" ht="12.75">
      <c r="A130" s="99" t="s">
        <v>136</v>
      </c>
      <c r="B130" s="143">
        <f>IF(OR(Almería!G130=0),"",Almería!G130)</f>
      </c>
      <c r="C130" s="143">
        <f>IF(OR(Cádiz!G130=0),"",Cádiz!G130)</f>
      </c>
      <c r="D130" s="143">
        <f>IF(OR(Córdoba!G130=0),"",Córdoba!G130)</f>
      </c>
      <c r="E130" s="143">
        <f>IF(OR(Granada!G130=0),"",Granada!G130)</f>
      </c>
      <c r="F130" s="143">
        <f>IF(OR(Huelva!G130=0),"",Huelva!G130)</f>
      </c>
      <c r="G130" s="143">
        <f>IF(OR(Jaén!G130=0),"",Jaén!G130)</f>
      </c>
      <c r="H130" s="143">
        <f>IF(OR(Málaga!G130=0),"",Málaga!G130)</f>
      </c>
      <c r="I130" s="143">
        <f>IF(OR(Sevilla!G130=0),"",Sevilla!G130)</f>
      </c>
      <c r="J130" s="144">
        <f>IF(OR(Andalucía!G130=0),"",Andalucía!G130)</f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8" r:id="rId1"/>
  <headerFooter alignWithMargins="0">
    <oddHeader>&amp;LAVANCE DE SUPERFICIES Y PRODUCCIONES A 28 DE FEBRERO DEL AÑO 2022.</oddHeader>
    <oddFooter>&amp;L(*)Mes al que corresponde la última estimación.
Datos de 2.021 provisionales y del 2.022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130" zoomScaleNormal="130" zoomScaleSheetLayoutView="95" workbookViewId="0" topLeftCell="A111">
      <selection activeCell="J1" sqref="J1:M1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8.5039062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138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149</v>
      </c>
      <c r="K1" s="180"/>
      <c r="L1" s="180"/>
      <c r="M1" s="180"/>
      <c r="N1" s="4"/>
      <c r="O1" s="5"/>
      <c r="P1" s="6"/>
    </row>
    <row r="2" spans="1:16" ht="15.75">
      <c r="A2" s="7" t="s">
        <v>171</v>
      </c>
      <c r="B2" s="8"/>
      <c r="C2" s="9"/>
      <c r="D2" s="9"/>
      <c r="E2" s="10" t="s">
        <v>4</v>
      </c>
      <c r="F2" s="11"/>
      <c r="G2" s="12"/>
      <c r="H2" s="12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9">
        <v>2021</v>
      </c>
      <c r="E3" s="20" t="s">
        <v>167</v>
      </c>
      <c r="F3" s="21" t="s">
        <v>9</v>
      </c>
      <c r="G3" s="19">
        <v>2022</v>
      </c>
      <c r="H3" s="19">
        <v>2021</v>
      </c>
      <c r="I3" s="146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2"/>
      <c r="E4" s="33"/>
      <c r="F4" s="34"/>
      <c r="G4" s="31"/>
      <c r="H4" s="147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IF(OR(C6=0,C7=0),"",SUM(C6:C7))</f>
        <v>55178</v>
      </c>
      <c r="D5" s="160">
        <f>IF(OR(D6=0,D7=0),"",SUM(D6:D7))</f>
        <v>55178</v>
      </c>
      <c r="E5" s="48">
        <v>63344</v>
      </c>
      <c r="F5" s="49">
        <v>2</v>
      </c>
      <c r="G5" s="50">
        <f>IF(OR(G6=0,G7=0),"",SUM(G6:G7))</f>
        <v>142957</v>
      </c>
      <c r="H5" s="155">
        <f>IF(OR(H6=0,H7=0),"",SUM(H6:H7))</f>
        <v>143620</v>
      </c>
      <c r="I5" s="52">
        <v>175303</v>
      </c>
      <c r="J5" s="53">
        <f aca="true" t="shared" si="0" ref="J5:J16">IF(OR(D5=0,C5=0,D5&lt;1),"",C5/D5*100-100)</f>
        <v>0</v>
      </c>
      <c r="K5" s="54">
        <f aca="true" t="shared" si="1" ref="K5:K16">IF(OR(E5=0,C5=0,E5&lt;1),"",C5/E5*100-100)</f>
        <v>-12.891513008335437</v>
      </c>
      <c r="L5" s="53">
        <f aca="true" t="shared" si="2" ref="L5:L16">IF(OR(H5=0,G5=0,H5&lt;1),"",G5/H5*100-100)</f>
        <v>-0.4616348697952901</v>
      </c>
      <c r="M5" s="55">
        <f aca="true" t="shared" si="3" ref="M5:M16">IF(OR(I5=0,G5=0,I5&lt;1),"",G5/I5*100-100)</f>
        <v>-18.451481149780662</v>
      </c>
      <c r="N5" s="56">
        <f aca="true" t="shared" si="4" ref="N5:N14">(G5/C5)*1000</f>
        <v>2590.833303128058</v>
      </c>
      <c r="O5" s="57">
        <f aca="true" t="shared" si="5" ref="O5:O11">(H5/D5)*1000</f>
        <v>2602.848961542644</v>
      </c>
      <c r="P5" s="58">
        <f aca="true" t="shared" si="6" ref="P5:P11">(I5/E5)*1000</f>
        <v>2767.476004041425</v>
      </c>
    </row>
    <row r="6" spans="1:16" ht="12.75">
      <c r="A6" s="59" t="s">
        <v>12</v>
      </c>
      <c r="B6" s="45">
        <v>2</v>
      </c>
      <c r="C6" s="46">
        <v>15549</v>
      </c>
      <c r="D6" s="160">
        <v>15549</v>
      </c>
      <c r="E6" s="60">
        <v>12242</v>
      </c>
      <c r="F6" s="49">
        <v>2</v>
      </c>
      <c r="G6" s="50">
        <v>45906</v>
      </c>
      <c r="H6" s="155">
        <v>46569</v>
      </c>
      <c r="I6" s="61">
        <v>35912</v>
      </c>
      <c r="J6" s="53">
        <f t="shared" si="0"/>
        <v>0</v>
      </c>
      <c r="K6" s="54">
        <f t="shared" si="1"/>
        <v>27.013559875837288</v>
      </c>
      <c r="L6" s="53">
        <f t="shared" si="2"/>
        <v>-1.4236938736069078</v>
      </c>
      <c r="M6" s="55">
        <f t="shared" si="3"/>
        <v>27.82913789262642</v>
      </c>
      <c r="N6" s="56">
        <f t="shared" si="4"/>
        <v>2952.3442021994983</v>
      </c>
      <c r="O6" s="57">
        <f t="shared" si="5"/>
        <v>2994.983600231526</v>
      </c>
      <c r="P6" s="58">
        <f t="shared" si="6"/>
        <v>2933.507596797909</v>
      </c>
    </row>
    <row r="7" spans="1:16" ht="12.75">
      <c r="A7" s="62" t="s">
        <v>13</v>
      </c>
      <c r="B7" s="45">
        <v>2</v>
      </c>
      <c r="C7" s="46">
        <v>39629</v>
      </c>
      <c r="D7" s="160">
        <v>39629</v>
      </c>
      <c r="E7" s="60">
        <v>51102</v>
      </c>
      <c r="F7" s="49">
        <v>2</v>
      </c>
      <c r="G7" s="50">
        <v>97051</v>
      </c>
      <c r="H7" s="155">
        <v>97051</v>
      </c>
      <c r="I7" s="61">
        <v>139391</v>
      </c>
      <c r="J7" s="53">
        <f t="shared" si="0"/>
        <v>0</v>
      </c>
      <c r="K7" s="54">
        <f t="shared" si="1"/>
        <v>-22.45117607921412</v>
      </c>
      <c r="L7" s="53">
        <f t="shared" si="2"/>
        <v>0</v>
      </c>
      <c r="M7" s="55">
        <f t="shared" si="3"/>
        <v>-30.37498834214547</v>
      </c>
      <c r="N7" s="56">
        <f t="shared" si="4"/>
        <v>2448.989376466729</v>
      </c>
      <c r="O7" s="57">
        <f t="shared" si="5"/>
        <v>2448.989376466729</v>
      </c>
      <c r="P7" s="58">
        <f t="shared" si="6"/>
        <v>2727.7014598254473</v>
      </c>
    </row>
    <row r="8" spans="1:16" ht="12.75">
      <c r="A8" s="44" t="s">
        <v>14</v>
      </c>
      <c r="B8" s="45">
        <v>2</v>
      </c>
      <c r="C8" s="46">
        <f>IF(OR(C9=0,C10=0),"",SUM(C9:C10))</f>
        <v>10093</v>
      </c>
      <c r="D8" s="160">
        <f>IF(OR(D9=0,D10=0),"",SUM(D9:D10))</f>
        <v>10093</v>
      </c>
      <c r="E8" s="48">
        <v>10776</v>
      </c>
      <c r="F8" s="49">
        <v>2</v>
      </c>
      <c r="G8" s="63">
        <f>IF(OR(G9=0,G10=0),"",SUM(G9:G10))</f>
        <v>30072</v>
      </c>
      <c r="H8" s="163">
        <f>IF(OR(H9=0,H10=0),"",SUM(H9:H10))</f>
        <v>23468</v>
      </c>
      <c r="I8" s="65">
        <v>31005</v>
      </c>
      <c r="J8" s="53">
        <f t="shared" si="0"/>
        <v>0</v>
      </c>
      <c r="K8" s="54">
        <f t="shared" si="1"/>
        <v>-6.338158871566449</v>
      </c>
      <c r="L8" s="53">
        <f t="shared" si="2"/>
        <v>28.140446565536053</v>
      </c>
      <c r="M8" s="55">
        <f t="shared" si="3"/>
        <v>-3.009192065795844</v>
      </c>
      <c r="N8" s="56">
        <f t="shared" si="4"/>
        <v>2979.4907361537703</v>
      </c>
      <c r="O8" s="57">
        <f t="shared" si="5"/>
        <v>2325.175864460517</v>
      </c>
      <c r="P8" s="58">
        <f t="shared" si="6"/>
        <v>2877.227171492205</v>
      </c>
    </row>
    <row r="9" spans="1:16" ht="12.75">
      <c r="A9" s="59" t="s">
        <v>15</v>
      </c>
      <c r="B9" s="45">
        <v>2</v>
      </c>
      <c r="C9" s="46">
        <v>9239</v>
      </c>
      <c r="D9" s="160">
        <v>9239</v>
      </c>
      <c r="E9" s="60">
        <v>9914</v>
      </c>
      <c r="F9" s="49">
        <v>2</v>
      </c>
      <c r="G9" s="50">
        <v>27440</v>
      </c>
      <c r="H9" s="155">
        <v>20658</v>
      </c>
      <c r="I9" s="61">
        <v>28455</v>
      </c>
      <c r="J9" s="53">
        <f t="shared" si="0"/>
        <v>0</v>
      </c>
      <c r="K9" s="54">
        <f t="shared" si="1"/>
        <v>-6.808553560621348</v>
      </c>
      <c r="L9" s="53">
        <f t="shared" si="2"/>
        <v>32.82989640817118</v>
      </c>
      <c r="M9" s="55">
        <f t="shared" si="3"/>
        <v>-3.5670356703567023</v>
      </c>
      <c r="N9" s="56">
        <f t="shared" si="4"/>
        <v>2970.0184002597684</v>
      </c>
      <c r="O9" s="57">
        <f t="shared" si="5"/>
        <v>2235.9562723238446</v>
      </c>
      <c r="P9" s="58">
        <f t="shared" si="6"/>
        <v>2870.183578777486</v>
      </c>
    </row>
    <row r="10" spans="1:16" ht="12.75">
      <c r="A10" s="62" t="s">
        <v>16</v>
      </c>
      <c r="B10" s="45">
        <v>2</v>
      </c>
      <c r="C10" s="46">
        <v>854</v>
      </c>
      <c r="D10" s="160">
        <v>854</v>
      </c>
      <c r="E10" s="60">
        <v>863</v>
      </c>
      <c r="F10" s="49">
        <v>2</v>
      </c>
      <c r="G10" s="50">
        <v>2632</v>
      </c>
      <c r="H10" s="155">
        <v>2810</v>
      </c>
      <c r="I10" s="61">
        <v>2550</v>
      </c>
      <c r="J10" s="53">
        <f t="shared" si="0"/>
        <v>0</v>
      </c>
      <c r="K10" s="54">
        <f t="shared" si="1"/>
        <v>-1.0428736964078809</v>
      </c>
      <c r="L10" s="53">
        <f t="shared" si="2"/>
        <v>-6.334519572953738</v>
      </c>
      <c r="M10" s="55">
        <f t="shared" si="3"/>
        <v>3.2156862745098067</v>
      </c>
      <c r="N10" s="56">
        <f t="shared" si="4"/>
        <v>3081.967213114754</v>
      </c>
      <c r="O10" s="57">
        <f t="shared" si="5"/>
        <v>3290.3981264637</v>
      </c>
      <c r="P10" s="58">
        <f t="shared" si="6"/>
        <v>2954.808806488992</v>
      </c>
    </row>
    <row r="11" spans="1:16" ht="12.75">
      <c r="A11" s="59" t="s">
        <v>17</v>
      </c>
      <c r="B11" s="45">
        <v>2</v>
      </c>
      <c r="C11" s="46">
        <v>12795</v>
      </c>
      <c r="D11" s="160">
        <v>12795</v>
      </c>
      <c r="E11" s="60">
        <v>12579</v>
      </c>
      <c r="F11" s="49">
        <v>2</v>
      </c>
      <c r="G11" s="50">
        <v>18926</v>
      </c>
      <c r="H11" s="155">
        <v>21022</v>
      </c>
      <c r="I11" s="61">
        <v>20280</v>
      </c>
      <c r="J11" s="53">
        <f t="shared" si="0"/>
        <v>0</v>
      </c>
      <c r="K11" s="54">
        <f t="shared" si="1"/>
        <v>1.7171476269973738</v>
      </c>
      <c r="L11" s="53">
        <f t="shared" si="2"/>
        <v>-9.970507087812763</v>
      </c>
      <c r="M11" s="55">
        <f t="shared" si="3"/>
        <v>-6.676528599605518</v>
      </c>
      <c r="N11" s="56">
        <f t="shared" si="4"/>
        <v>1479.1715513872607</v>
      </c>
      <c r="O11" s="57">
        <f t="shared" si="5"/>
        <v>1642.9855412270417</v>
      </c>
      <c r="P11" s="58">
        <f t="shared" si="6"/>
        <v>1612.210827569759</v>
      </c>
    </row>
    <row r="12" spans="1:16" ht="12.75">
      <c r="A12" s="59" t="s">
        <v>18</v>
      </c>
      <c r="B12" s="45">
        <v>2</v>
      </c>
      <c r="C12" s="46">
        <v>5</v>
      </c>
      <c r="D12" s="160">
        <v>5</v>
      </c>
      <c r="E12" s="60">
        <v>8</v>
      </c>
      <c r="F12" s="49">
        <v>2</v>
      </c>
      <c r="G12" s="50">
        <v>10</v>
      </c>
      <c r="H12" s="155">
        <v>10</v>
      </c>
      <c r="I12" s="61">
        <v>16</v>
      </c>
      <c r="J12" s="53">
        <f t="shared" si="0"/>
        <v>0</v>
      </c>
      <c r="K12" s="54">
        <f t="shared" si="1"/>
        <v>-37.5</v>
      </c>
      <c r="L12" s="53">
        <f t="shared" si="2"/>
        <v>0</v>
      </c>
      <c r="M12" s="55">
        <f t="shared" si="3"/>
        <v>-37.5</v>
      </c>
      <c r="N12" s="56">
        <f t="shared" si="4"/>
        <v>2000</v>
      </c>
      <c r="O12" s="57"/>
      <c r="P12" s="58"/>
    </row>
    <row r="13" spans="1:16" ht="12.75">
      <c r="A13" s="62" t="s">
        <v>19</v>
      </c>
      <c r="B13" s="45">
        <v>2</v>
      </c>
      <c r="C13" s="66">
        <v>15798</v>
      </c>
      <c r="D13" s="161">
        <v>15798</v>
      </c>
      <c r="E13" s="60">
        <v>15065</v>
      </c>
      <c r="F13" s="49">
        <v>2</v>
      </c>
      <c r="G13" s="50">
        <v>21090</v>
      </c>
      <c r="H13" s="155">
        <v>21090</v>
      </c>
      <c r="I13" s="61">
        <v>35830</v>
      </c>
      <c r="J13" s="53">
        <f t="shared" si="0"/>
        <v>0</v>
      </c>
      <c r="K13" s="54">
        <f t="shared" si="1"/>
        <v>4.8655824759376</v>
      </c>
      <c r="L13" s="53">
        <f t="shared" si="2"/>
        <v>0</v>
      </c>
      <c r="M13" s="55">
        <f t="shared" si="3"/>
        <v>-41.13871057772817</v>
      </c>
      <c r="N13" s="56">
        <f t="shared" si="4"/>
        <v>1334.9791112799087</v>
      </c>
      <c r="O13" s="57">
        <f aca="true" t="shared" si="7" ref="O13:P16">(H13/D13)*1000</f>
        <v>1334.9791112799087</v>
      </c>
      <c r="P13" s="58">
        <f t="shared" si="7"/>
        <v>2378.36043810156</v>
      </c>
    </row>
    <row r="14" spans="1:16" ht="12.75">
      <c r="A14" s="59" t="s">
        <v>20</v>
      </c>
      <c r="B14" s="45">
        <v>2</v>
      </c>
      <c r="C14" s="46">
        <v>1500</v>
      </c>
      <c r="D14" s="160">
        <v>1552</v>
      </c>
      <c r="E14" s="60">
        <v>2417</v>
      </c>
      <c r="F14" s="49"/>
      <c r="G14" s="50"/>
      <c r="H14" s="155">
        <v>11387</v>
      </c>
      <c r="I14" s="61">
        <v>21273</v>
      </c>
      <c r="J14" s="53">
        <f t="shared" si="0"/>
        <v>-3.3505154639175316</v>
      </c>
      <c r="K14" s="54">
        <f t="shared" si="1"/>
        <v>-37.93959453868432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7"/>
        <v>7336.984536082475</v>
      </c>
      <c r="P14" s="58">
        <f t="shared" si="7"/>
        <v>8801.406702523791</v>
      </c>
    </row>
    <row r="15" spans="1:16" ht="12.75">
      <c r="A15" s="59" t="s">
        <v>21</v>
      </c>
      <c r="B15" s="45"/>
      <c r="C15" s="46"/>
      <c r="D15" s="160">
        <v>2033</v>
      </c>
      <c r="E15" s="60">
        <v>2004</v>
      </c>
      <c r="F15" s="49"/>
      <c r="G15" s="50"/>
      <c r="H15" s="155">
        <v>28854</v>
      </c>
      <c r="I15" s="61">
        <v>25472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 t="shared" si="7"/>
        <v>14192.81849483522</v>
      </c>
      <c r="P15" s="58">
        <f t="shared" si="7"/>
        <v>12710.57884231537</v>
      </c>
    </row>
    <row r="16" spans="1:16" ht="12.75">
      <c r="A16" s="59" t="s">
        <v>22</v>
      </c>
      <c r="B16" s="45"/>
      <c r="C16" s="46"/>
      <c r="D16" s="160">
        <v>2188</v>
      </c>
      <c r="E16" s="60">
        <v>2578</v>
      </c>
      <c r="F16" s="49"/>
      <c r="G16" s="50"/>
      <c r="H16" s="155">
        <v>5059</v>
      </c>
      <c r="I16" s="61">
        <v>8038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 t="shared" si="7"/>
        <v>2312.1572212065817</v>
      </c>
      <c r="P16" s="58">
        <f t="shared" si="7"/>
        <v>3117.920868890613</v>
      </c>
    </row>
    <row r="17" spans="1:17" s="43" customFormat="1" ht="15.75">
      <c r="A17" s="29" t="s">
        <v>23</v>
      </c>
      <c r="B17" s="67"/>
      <c r="C17" s="68"/>
      <c r="D17" s="162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  <c r="Q17" s="150"/>
    </row>
    <row r="18" spans="1:16" ht="12.75">
      <c r="A18" s="59" t="s">
        <v>24</v>
      </c>
      <c r="B18" s="45"/>
      <c r="C18" s="46"/>
      <c r="D18" s="160">
        <v>1</v>
      </c>
      <c r="E18" s="60">
        <v>14</v>
      </c>
      <c r="F18" s="49"/>
      <c r="G18" s="50"/>
      <c r="H18" s="155">
        <v>1</v>
      </c>
      <c r="I18" s="80">
        <v>12</v>
      </c>
      <c r="J18" s="53">
        <f aca="true" t="shared" si="8" ref="J18:J25">IF(OR(D18=0,C18=0,D18&lt;1),"",C18/D18*100-100)</f>
      </c>
      <c r="K18" s="54">
        <f aca="true" t="shared" si="9" ref="K18:K25">IF(OR(E18=0,C18=0,E18&lt;1),"",C18/E18*100-100)</f>
      </c>
      <c r="L18" s="53">
        <f aca="true" t="shared" si="10" ref="L18:L25">IF(OR(H18=0,G18=0,H18&lt;1),"",G18/H18*100-100)</f>
      </c>
      <c r="M18" s="55">
        <f aca="true" t="shared" si="11" ref="M18:M25">IF(OR(I18=0,G18=0,I18&lt;1),"",G18/I18*100-100)</f>
      </c>
      <c r="N18" s="56"/>
      <c r="O18" s="57"/>
      <c r="P18" s="58">
        <f>(I18/E18)*1000</f>
        <v>857.1428571428571</v>
      </c>
    </row>
    <row r="19" spans="1:16" ht="12.75">
      <c r="A19" s="59" t="s">
        <v>25</v>
      </c>
      <c r="B19" s="45">
        <v>2</v>
      </c>
      <c r="C19" s="46">
        <v>5082</v>
      </c>
      <c r="D19" s="160">
        <v>3560</v>
      </c>
      <c r="E19" s="60">
        <v>5390</v>
      </c>
      <c r="F19" s="49"/>
      <c r="G19" s="50"/>
      <c r="H19" s="155">
        <v>2652</v>
      </c>
      <c r="I19" s="80">
        <v>6734</v>
      </c>
      <c r="J19" s="53">
        <f t="shared" si="8"/>
        <v>42.75280898876403</v>
      </c>
      <c r="K19" s="54">
        <f t="shared" si="9"/>
        <v>-5.714285714285722</v>
      </c>
      <c r="L19" s="53">
        <f t="shared" si="10"/>
      </c>
      <c r="M19" s="55">
        <f t="shared" si="11"/>
      </c>
      <c r="N19" s="56">
        <f>(G19/C19)*1000</f>
        <v>0</v>
      </c>
      <c r="O19" s="57">
        <f>(H19/D19)*1000</f>
        <v>744.943820224719</v>
      </c>
      <c r="P19" s="58">
        <f>(I19/E19)*1000</f>
        <v>1249.3506493506495</v>
      </c>
    </row>
    <row r="20" spans="1:16" ht="12.75">
      <c r="A20" s="59" t="s">
        <v>26</v>
      </c>
      <c r="B20" s="45">
        <v>2</v>
      </c>
      <c r="C20" s="46">
        <v>37</v>
      </c>
      <c r="D20" s="160">
        <v>50</v>
      </c>
      <c r="E20" s="60">
        <v>52</v>
      </c>
      <c r="F20" s="49"/>
      <c r="G20" s="50"/>
      <c r="H20" s="155">
        <v>84</v>
      </c>
      <c r="I20" s="80">
        <v>47</v>
      </c>
      <c r="J20" s="53">
        <f t="shared" si="8"/>
        <v>-26</v>
      </c>
      <c r="K20" s="54">
        <f t="shared" si="9"/>
        <v>-28.84615384615384</v>
      </c>
      <c r="L20" s="53">
        <f t="shared" si="10"/>
      </c>
      <c r="M20" s="55">
        <f t="shared" si="11"/>
      </c>
      <c r="N20" s="56"/>
      <c r="O20" s="57"/>
      <c r="P20" s="58"/>
    </row>
    <row r="21" spans="1:16" ht="12.75">
      <c r="A21" s="59" t="s">
        <v>27</v>
      </c>
      <c r="B21" s="45">
        <v>2</v>
      </c>
      <c r="C21" s="46">
        <v>2420</v>
      </c>
      <c r="D21" s="160">
        <v>2420</v>
      </c>
      <c r="E21" s="60">
        <v>3439</v>
      </c>
      <c r="F21" s="49"/>
      <c r="G21" s="50"/>
      <c r="H21" s="155">
        <v>2514</v>
      </c>
      <c r="I21" s="80">
        <v>3210</v>
      </c>
      <c r="J21" s="53">
        <f t="shared" si="8"/>
        <v>0</v>
      </c>
      <c r="K21" s="54">
        <f t="shared" si="9"/>
        <v>-29.630706600756028</v>
      </c>
      <c r="L21" s="53">
        <f t="shared" si="10"/>
      </c>
      <c r="M21" s="55">
        <f t="shared" si="11"/>
      </c>
      <c r="N21" s="56">
        <f aca="true" t="shared" si="12" ref="N21:P23">(G21/C21)*1000</f>
        <v>0</v>
      </c>
      <c r="O21" s="57">
        <f t="shared" si="12"/>
        <v>1038.8429752066115</v>
      </c>
      <c r="P21" s="58">
        <f t="shared" si="12"/>
        <v>933.4108752544345</v>
      </c>
    </row>
    <row r="22" spans="1:16" ht="12.75">
      <c r="A22" s="59" t="s">
        <v>28</v>
      </c>
      <c r="B22" s="45">
        <v>1</v>
      </c>
      <c r="C22" s="46">
        <v>1274</v>
      </c>
      <c r="D22" s="160">
        <v>1274</v>
      </c>
      <c r="E22" s="60">
        <v>875</v>
      </c>
      <c r="F22" s="49"/>
      <c r="G22" s="50"/>
      <c r="H22" s="155">
        <v>1274</v>
      </c>
      <c r="I22" s="80">
        <v>888</v>
      </c>
      <c r="J22" s="53">
        <f t="shared" si="8"/>
        <v>0</v>
      </c>
      <c r="K22" s="54">
        <f t="shared" si="9"/>
        <v>45.599999999999994</v>
      </c>
      <c r="L22" s="53">
        <f t="shared" si="10"/>
      </c>
      <c r="M22" s="55">
        <f t="shared" si="11"/>
      </c>
      <c r="N22" s="56">
        <f t="shared" si="12"/>
        <v>0</v>
      </c>
      <c r="O22" s="57">
        <f t="shared" si="12"/>
        <v>1000</v>
      </c>
      <c r="P22" s="58">
        <f t="shared" si="12"/>
        <v>1014.8571428571429</v>
      </c>
    </row>
    <row r="23" spans="1:16" ht="12.75">
      <c r="A23" s="59" t="s">
        <v>29</v>
      </c>
      <c r="B23" s="45">
        <v>2</v>
      </c>
      <c r="C23" s="46">
        <v>1040</v>
      </c>
      <c r="D23" s="160">
        <v>1040</v>
      </c>
      <c r="E23" s="60">
        <v>1347</v>
      </c>
      <c r="F23" s="49"/>
      <c r="G23" s="50"/>
      <c r="H23" s="155">
        <v>1040</v>
      </c>
      <c r="I23" s="80">
        <v>1073</v>
      </c>
      <c r="J23" s="53">
        <f t="shared" si="8"/>
        <v>0</v>
      </c>
      <c r="K23" s="54">
        <f t="shared" si="9"/>
        <v>-22.791388270230144</v>
      </c>
      <c r="L23" s="53">
        <f t="shared" si="10"/>
      </c>
      <c r="M23" s="55">
        <f t="shared" si="11"/>
      </c>
      <c r="N23" s="56">
        <f t="shared" si="12"/>
        <v>0</v>
      </c>
      <c r="O23" s="57">
        <f t="shared" si="12"/>
        <v>1000</v>
      </c>
      <c r="P23" s="58">
        <f t="shared" si="12"/>
        <v>796.5850037119525</v>
      </c>
    </row>
    <row r="24" spans="1:16" ht="12.75">
      <c r="A24" s="59" t="s">
        <v>30</v>
      </c>
      <c r="B24" s="45">
        <v>2</v>
      </c>
      <c r="C24" s="46">
        <v>78</v>
      </c>
      <c r="D24" s="160">
        <v>78</v>
      </c>
      <c r="E24" s="60">
        <v>47</v>
      </c>
      <c r="F24" s="49"/>
      <c r="G24" s="50"/>
      <c r="H24" s="155">
        <v>78</v>
      </c>
      <c r="I24" s="80">
        <v>47</v>
      </c>
      <c r="J24" s="53">
        <f t="shared" si="8"/>
        <v>0</v>
      </c>
      <c r="K24" s="54">
        <f t="shared" si="9"/>
        <v>65.95744680851064</v>
      </c>
      <c r="L24" s="53">
        <f t="shared" si="10"/>
      </c>
      <c r="M24" s="55">
        <f t="shared" si="11"/>
      </c>
      <c r="N24" s="56">
        <f>(G24/C24)*1000</f>
        <v>0</v>
      </c>
      <c r="O24" s="57"/>
      <c r="P24" s="58">
        <f>(I24/E24)*1000</f>
        <v>1000</v>
      </c>
    </row>
    <row r="25" spans="1:16" ht="12.75">
      <c r="A25" s="59" t="s">
        <v>31</v>
      </c>
      <c r="B25" s="45">
        <v>1</v>
      </c>
      <c r="C25" s="46">
        <v>35</v>
      </c>
      <c r="D25" s="160">
        <v>35</v>
      </c>
      <c r="E25" s="60">
        <v>59</v>
      </c>
      <c r="F25" s="49"/>
      <c r="G25" s="50"/>
      <c r="H25" s="155">
        <v>42</v>
      </c>
      <c r="I25" s="80">
        <v>72</v>
      </c>
      <c r="J25" s="53">
        <f t="shared" si="8"/>
        <v>0</v>
      </c>
      <c r="K25" s="54">
        <f t="shared" si="9"/>
        <v>-40.67796610169492</v>
      </c>
      <c r="L25" s="53">
        <f t="shared" si="10"/>
      </c>
      <c r="M25" s="55">
        <f t="shared" si="11"/>
      </c>
      <c r="N25" s="56">
        <f>(G25/C25)*1000</f>
        <v>0</v>
      </c>
      <c r="O25" s="57"/>
      <c r="P25" s="58">
        <f>(I25/E25)*1000</f>
        <v>1220.3389830508474</v>
      </c>
    </row>
    <row r="26" spans="1:16" s="43" customFormat="1" ht="15.75">
      <c r="A26" s="29" t="s">
        <v>32</v>
      </c>
      <c r="B26" s="67"/>
      <c r="C26" s="68"/>
      <c r="D26" s="162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6">
        <f>IF(OR(C28=0,C29=0,C30=0,C31=0),"",SUM(C28:C31))</f>
      </c>
      <c r="D27" s="160">
        <f>IF(OR(D28=0,D29=0,D30=0,D31=0),"",SUM(D28:D31))</f>
        <v>1944</v>
      </c>
      <c r="E27" s="48">
        <v>2001</v>
      </c>
      <c r="F27" s="49"/>
      <c r="G27" s="50">
        <f>IF(OR(G28=0,G29=0,G30=0,G31=0),"",SUM(G28:G31))</f>
      </c>
      <c r="H27" s="155">
        <f>IF(OR(H28=0,H29=0,H30=0,H31=0),"",SUM(H28:H31))</f>
        <v>57832</v>
      </c>
      <c r="I27" s="81">
        <v>43492</v>
      </c>
      <c r="J27" s="53"/>
      <c r="K27" s="54"/>
      <c r="L27" s="53"/>
      <c r="M27" s="53"/>
      <c r="N27" s="56"/>
      <c r="O27" s="57">
        <f aca="true" t="shared" si="13" ref="N27:P31">(H27/D27)*1000</f>
        <v>29748.971193415637</v>
      </c>
      <c r="P27" s="58">
        <f t="shared" si="13"/>
        <v>21735.132433783107</v>
      </c>
    </row>
    <row r="28" spans="1:16" ht="12.75">
      <c r="A28" s="59" t="s">
        <v>34</v>
      </c>
      <c r="B28" s="45">
        <v>2</v>
      </c>
      <c r="C28" s="46">
        <v>550</v>
      </c>
      <c r="D28" s="160">
        <v>550</v>
      </c>
      <c r="E28" s="60">
        <v>534</v>
      </c>
      <c r="F28" s="49">
        <v>2</v>
      </c>
      <c r="G28" s="50">
        <v>13200</v>
      </c>
      <c r="H28" s="155">
        <v>13200</v>
      </c>
      <c r="I28" s="80">
        <v>10134</v>
      </c>
      <c r="J28" s="53">
        <f aca="true" t="shared" si="14" ref="J28:J43">IF(OR(D28=0,C28=0,D28&lt;1),"",C28/D28*100-100)</f>
        <v>0</v>
      </c>
      <c r="K28" s="54">
        <f aca="true" t="shared" si="15" ref="K28:K43">IF(OR(E28=0,C28=0,E28&lt;1),"",C28/E28*100-100)</f>
        <v>2.9962546816479403</v>
      </c>
      <c r="L28" s="53">
        <f aca="true" t="shared" si="16" ref="L28:L43">IF(OR(H28=0,G28=0,H28&lt;1),"",G28/H28*100-100)</f>
        <v>0</v>
      </c>
      <c r="M28" s="55">
        <f aca="true" t="shared" si="17" ref="M28:M43">IF(OR(I28=0,G28=0,I28&lt;1),"",G28/I28*100-100)</f>
        <v>30.254588513913575</v>
      </c>
      <c r="N28" s="56">
        <f t="shared" si="13"/>
        <v>24000</v>
      </c>
      <c r="O28" s="57">
        <f t="shared" si="13"/>
        <v>24000</v>
      </c>
      <c r="P28" s="58">
        <f t="shared" si="13"/>
        <v>18977.52808988764</v>
      </c>
    </row>
    <row r="29" spans="1:16" ht="12.75">
      <c r="A29" s="59" t="s">
        <v>35</v>
      </c>
      <c r="B29" s="45">
        <v>2</v>
      </c>
      <c r="C29" s="46">
        <v>960</v>
      </c>
      <c r="D29" s="160">
        <v>969</v>
      </c>
      <c r="E29" s="60">
        <v>1032</v>
      </c>
      <c r="F29" s="49"/>
      <c r="G29" s="50"/>
      <c r="H29" s="155">
        <v>33915</v>
      </c>
      <c r="I29" s="80">
        <v>21845</v>
      </c>
      <c r="J29" s="53">
        <f t="shared" si="14"/>
        <v>-0.9287925696594357</v>
      </c>
      <c r="K29" s="54">
        <f t="shared" si="15"/>
        <v>-6.976744186046517</v>
      </c>
      <c r="L29" s="53">
        <f t="shared" si="16"/>
      </c>
      <c r="M29" s="55">
        <f t="shared" si="17"/>
      </c>
      <c r="N29" s="56">
        <f t="shared" si="13"/>
        <v>0</v>
      </c>
      <c r="O29" s="57">
        <f t="shared" si="13"/>
        <v>35000</v>
      </c>
      <c r="P29" s="58">
        <f t="shared" si="13"/>
        <v>21167.63565891473</v>
      </c>
    </row>
    <row r="30" spans="1:16" ht="12.75">
      <c r="A30" s="59" t="s">
        <v>36</v>
      </c>
      <c r="B30" s="45">
        <v>2</v>
      </c>
      <c r="C30" s="46">
        <v>120</v>
      </c>
      <c r="D30" s="160">
        <v>120</v>
      </c>
      <c r="E30" s="60">
        <v>114</v>
      </c>
      <c r="F30" s="49"/>
      <c r="G30" s="50"/>
      <c r="H30" s="155">
        <v>4763</v>
      </c>
      <c r="I30" s="80">
        <v>4785</v>
      </c>
      <c r="J30" s="53">
        <f t="shared" si="14"/>
        <v>0</v>
      </c>
      <c r="K30" s="54">
        <f t="shared" si="15"/>
        <v>5.263157894736835</v>
      </c>
      <c r="L30" s="53">
        <f t="shared" si="16"/>
      </c>
      <c r="M30" s="55">
        <f t="shared" si="17"/>
      </c>
      <c r="N30" s="56">
        <f t="shared" si="13"/>
        <v>0</v>
      </c>
      <c r="O30" s="57">
        <f t="shared" si="13"/>
        <v>39691.66666666667</v>
      </c>
      <c r="P30" s="58">
        <f t="shared" si="13"/>
        <v>41973.68421052631</v>
      </c>
    </row>
    <row r="31" spans="1:16" ht="12.75">
      <c r="A31" s="59" t="s">
        <v>37</v>
      </c>
      <c r="B31" s="45"/>
      <c r="C31" s="46"/>
      <c r="D31" s="160">
        <v>305</v>
      </c>
      <c r="E31" s="60">
        <v>321</v>
      </c>
      <c r="F31" s="49"/>
      <c r="G31" s="50"/>
      <c r="H31" s="155">
        <v>5954</v>
      </c>
      <c r="I31" s="80">
        <v>6728</v>
      </c>
      <c r="J31" s="53">
        <f t="shared" si="14"/>
      </c>
      <c r="K31" s="54">
        <f t="shared" si="15"/>
      </c>
      <c r="L31" s="53">
        <f t="shared" si="16"/>
      </c>
      <c r="M31" s="55">
        <f t="shared" si="17"/>
      </c>
      <c r="N31" s="56"/>
      <c r="O31" s="57">
        <f t="shared" si="13"/>
        <v>19521.311475409835</v>
      </c>
      <c r="P31" s="58">
        <f t="shared" si="13"/>
        <v>20959.5015576324</v>
      </c>
    </row>
    <row r="32" spans="1:16" s="43" customFormat="1" ht="15.75">
      <c r="A32" s="29" t="s">
        <v>38</v>
      </c>
      <c r="B32" s="67"/>
      <c r="C32" s="68"/>
      <c r="D32" s="162"/>
      <c r="E32" s="70"/>
      <c r="F32" s="71"/>
      <c r="G32" s="72"/>
      <c r="H32" s="157"/>
      <c r="I32" s="73"/>
      <c r="J32" s="74">
        <f t="shared" si="14"/>
      </c>
      <c r="K32" s="75">
        <f t="shared" si="15"/>
      </c>
      <c r="L32" s="74">
        <f t="shared" si="16"/>
      </c>
      <c r="M32" s="76">
        <f t="shared" si="17"/>
      </c>
      <c r="N32" s="77"/>
      <c r="O32" s="78"/>
      <c r="P32" s="79"/>
    </row>
    <row r="33" spans="1:16" ht="12.75">
      <c r="A33" s="59" t="s">
        <v>39</v>
      </c>
      <c r="B33" s="45">
        <v>1</v>
      </c>
      <c r="C33" s="46">
        <v>4806</v>
      </c>
      <c r="D33" s="160">
        <v>4806</v>
      </c>
      <c r="E33" s="60">
        <v>2397</v>
      </c>
      <c r="F33" s="49"/>
      <c r="G33" s="50"/>
      <c r="H33" s="155">
        <v>250782</v>
      </c>
      <c r="I33" s="80">
        <v>156156</v>
      </c>
      <c r="J33" s="53">
        <f t="shared" si="14"/>
        <v>0</v>
      </c>
      <c r="K33" s="54">
        <f t="shared" si="15"/>
        <v>100.50062578222781</v>
      </c>
      <c r="L33" s="53">
        <f t="shared" si="16"/>
      </c>
      <c r="M33" s="55">
        <f t="shared" si="17"/>
      </c>
      <c r="N33" s="56">
        <f aca="true" t="shared" si="18" ref="N33:P35">(G33/C33)*1000</f>
        <v>0</v>
      </c>
      <c r="O33" s="57">
        <f t="shared" si="18"/>
        <v>52181.02372034956</v>
      </c>
      <c r="P33" s="58">
        <f t="shared" si="18"/>
        <v>65146.43304130162</v>
      </c>
    </row>
    <row r="34" spans="1:16" ht="12.75">
      <c r="A34" s="59" t="s">
        <v>40</v>
      </c>
      <c r="B34" s="45"/>
      <c r="C34" s="46"/>
      <c r="D34" s="160">
        <v>12115</v>
      </c>
      <c r="E34" s="60">
        <v>13509</v>
      </c>
      <c r="F34" s="49"/>
      <c r="G34" s="50"/>
      <c r="H34" s="155">
        <v>34425</v>
      </c>
      <c r="I34" s="80">
        <v>39382</v>
      </c>
      <c r="J34" s="53">
        <f t="shared" si="14"/>
      </c>
      <c r="K34" s="54">
        <f t="shared" si="15"/>
      </c>
      <c r="L34" s="53">
        <f t="shared" si="16"/>
      </c>
      <c r="M34" s="55">
        <f t="shared" si="17"/>
      </c>
      <c r="N34" s="56"/>
      <c r="O34" s="57">
        <f t="shared" si="18"/>
        <v>2841.5187783739166</v>
      </c>
      <c r="P34" s="58">
        <f t="shared" si="18"/>
        <v>2915.241690724702</v>
      </c>
    </row>
    <row r="35" spans="1:16" ht="12.75">
      <c r="A35" s="59" t="s">
        <v>41</v>
      </c>
      <c r="B35" s="45">
        <v>2</v>
      </c>
      <c r="C35" s="46">
        <v>57678</v>
      </c>
      <c r="D35" s="160">
        <v>52582</v>
      </c>
      <c r="E35" s="60">
        <v>57362</v>
      </c>
      <c r="F35" s="49"/>
      <c r="G35" s="50"/>
      <c r="H35" s="155">
        <v>88548</v>
      </c>
      <c r="I35" s="80">
        <v>91404</v>
      </c>
      <c r="J35" s="53">
        <f t="shared" si="14"/>
        <v>9.691529420714318</v>
      </c>
      <c r="K35" s="54">
        <f t="shared" si="15"/>
        <v>0.5508873470241582</v>
      </c>
      <c r="L35" s="53">
        <f t="shared" si="16"/>
      </c>
      <c r="M35" s="55">
        <f t="shared" si="17"/>
      </c>
      <c r="N35" s="56">
        <f t="shared" si="18"/>
        <v>0</v>
      </c>
      <c r="O35" s="57">
        <f t="shared" si="18"/>
        <v>1683.998326423491</v>
      </c>
      <c r="P35" s="58">
        <f t="shared" si="18"/>
        <v>1593.459084411283</v>
      </c>
    </row>
    <row r="36" spans="1:16" ht="12.75">
      <c r="A36" s="59" t="s">
        <v>42</v>
      </c>
      <c r="B36" s="45"/>
      <c r="C36" s="46"/>
      <c r="D36" s="160">
        <v>2</v>
      </c>
      <c r="E36" s="60">
        <v>1</v>
      </c>
      <c r="F36" s="49"/>
      <c r="G36" s="50"/>
      <c r="H36" s="155">
        <v>2</v>
      </c>
      <c r="I36" s="80">
        <v>1</v>
      </c>
      <c r="J36" s="53">
        <f t="shared" si="14"/>
      </c>
      <c r="K36" s="54">
        <f t="shared" si="15"/>
      </c>
      <c r="L36" s="53">
        <f t="shared" si="16"/>
      </c>
      <c r="M36" s="55">
        <f t="shared" si="17"/>
      </c>
      <c r="N36" s="56"/>
      <c r="O36" s="57"/>
      <c r="P36" s="58"/>
    </row>
    <row r="37" spans="1:16" ht="12.75">
      <c r="A37" s="59" t="s">
        <v>43</v>
      </c>
      <c r="B37" s="45"/>
      <c r="C37" s="46"/>
      <c r="D37" s="160">
        <v>286</v>
      </c>
      <c r="E37" s="60">
        <v>118</v>
      </c>
      <c r="F37" s="49"/>
      <c r="G37" s="50"/>
      <c r="H37" s="155">
        <v>322</v>
      </c>
      <c r="I37" s="80">
        <v>129</v>
      </c>
      <c r="J37" s="53">
        <f t="shared" si="14"/>
      </c>
      <c r="K37" s="54">
        <f t="shared" si="15"/>
      </c>
      <c r="L37" s="53">
        <f t="shared" si="16"/>
      </c>
      <c r="M37" s="55">
        <f t="shared" si="17"/>
      </c>
      <c r="N37" s="56"/>
      <c r="O37" s="57">
        <f aca="true" t="shared" si="19" ref="N37:P38">(H37/D37)*1000</f>
        <v>1125.8741258741259</v>
      </c>
      <c r="P37" s="58">
        <f t="shared" si="19"/>
        <v>1093.2203389830509</v>
      </c>
    </row>
    <row r="38" spans="1:16" ht="12.75">
      <c r="A38" s="59" t="s">
        <v>44</v>
      </c>
      <c r="B38" s="45">
        <v>2</v>
      </c>
      <c r="C38" s="46">
        <v>282</v>
      </c>
      <c r="D38" s="160">
        <v>282</v>
      </c>
      <c r="E38" s="60">
        <v>594</v>
      </c>
      <c r="F38" s="49"/>
      <c r="G38" s="50"/>
      <c r="H38" s="155">
        <v>385</v>
      </c>
      <c r="I38" s="80">
        <v>647</v>
      </c>
      <c r="J38" s="53">
        <f t="shared" si="14"/>
        <v>0</v>
      </c>
      <c r="K38" s="54">
        <f t="shared" si="15"/>
        <v>-52.525252525252526</v>
      </c>
      <c r="L38" s="53">
        <f t="shared" si="16"/>
      </c>
      <c r="M38" s="55">
        <f t="shared" si="17"/>
      </c>
      <c r="N38" s="56">
        <f t="shared" si="19"/>
        <v>0</v>
      </c>
      <c r="O38" s="57">
        <f t="shared" si="19"/>
        <v>1365.2482269503546</v>
      </c>
      <c r="P38" s="58">
        <f t="shared" si="19"/>
        <v>1089.2255892255894</v>
      </c>
    </row>
    <row r="39" spans="1:16" ht="12.75">
      <c r="A39" s="59" t="s">
        <v>45</v>
      </c>
      <c r="B39" s="45"/>
      <c r="C39" s="46"/>
      <c r="D39" s="160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4"/>
      </c>
      <c r="K39" s="54">
        <f t="shared" si="15"/>
      </c>
      <c r="L39" s="53">
        <f t="shared" si="16"/>
      </c>
      <c r="M39" s="55">
        <f t="shared" si="17"/>
      </c>
      <c r="N39" s="56"/>
      <c r="O39" s="57"/>
      <c r="P39" s="58"/>
    </row>
    <row r="40" spans="1:16" s="43" customFormat="1" ht="15.75">
      <c r="A40" s="29" t="s">
        <v>46</v>
      </c>
      <c r="B40" s="67"/>
      <c r="C40" s="68"/>
      <c r="D40" s="162"/>
      <c r="E40" s="70"/>
      <c r="F40" s="71"/>
      <c r="G40" s="72"/>
      <c r="H40" s="157"/>
      <c r="I40" s="73"/>
      <c r="J40" s="74">
        <f t="shared" si="14"/>
      </c>
      <c r="K40" s="75">
        <f t="shared" si="15"/>
      </c>
      <c r="L40" s="74">
        <f t="shared" si="16"/>
      </c>
      <c r="M40" s="76">
        <f t="shared" si="17"/>
      </c>
      <c r="N40" s="77"/>
      <c r="O40" s="78"/>
      <c r="P40" s="79"/>
    </row>
    <row r="41" spans="1:16" ht="12.75">
      <c r="A41" s="59" t="s">
        <v>47</v>
      </c>
      <c r="B41" s="45"/>
      <c r="C41" s="46"/>
      <c r="D41" s="160">
        <v>300</v>
      </c>
      <c r="E41" s="60">
        <v>300</v>
      </c>
      <c r="F41" s="49"/>
      <c r="G41" s="50"/>
      <c r="H41" s="155">
        <v>4425</v>
      </c>
      <c r="I41" s="80">
        <v>5344</v>
      </c>
      <c r="J41" s="53">
        <f t="shared" si="14"/>
      </c>
      <c r="K41" s="54">
        <f t="shared" si="15"/>
      </c>
      <c r="L41" s="53">
        <f t="shared" si="16"/>
      </c>
      <c r="M41" s="55">
        <f t="shared" si="17"/>
      </c>
      <c r="N41" s="56"/>
      <c r="O41" s="57">
        <f aca="true" t="shared" si="20" ref="N41:P43">(H41/D41)*1000</f>
        <v>14750</v>
      </c>
      <c r="P41" s="58">
        <f t="shared" si="20"/>
        <v>17813.333333333332</v>
      </c>
    </row>
    <row r="42" spans="1:16" ht="12.75">
      <c r="A42" s="59" t="s">
        <v>48</v>
      </c>
      <c r="B42" s="45"/>
      <c r="C42" s="46"/>
      <c r="D42" s="160">
        <v>1853</v>
      </c>
      <c r="E42" s="60">
        <v>1842</v>
      </c>
      <c r="F42" s="49"/>
      <c r="G42" s="50"/>
      <c r="H42" s="155">
        <v>75951</v>
      </c>
      <c r="I42" s="80">
        <v>71205</v>
      </c>
      <c r="J42" s="53">
        <f t="shared" si="14"/>
      </c>
      <c r="K42" s="54">
        <f t="shared" si="15"/>
      </c>
      <c r="L42" s="53">
        <f t="shared" si="16"/>
      </c>
      <c r="M42" s="55">
        <f t="shared" si="17"/>
      </c>
      <c r="N42" s="56"/>
      <c r="O42" s="57">
        <f t="shared" si="20"/>
        <v>40988.12736103615</v>
      </c>
      <c r="P42" s="58">
        <f t="shared" si="20"/>
        <v>38656.35179153094</v>
      </c>
    </row>
    <row r="43" spans="1:16" ht="12.75">
      <c r="A43" s="59" t="s">
        <v>49</v>
      </c>
      <c r="B43" s="45">
        <v>2</v>
      </c>
      <c r="C43" s="46">
        <v>12</v>
      </c>
      <c r="D43" s="160">
        <v>11</v>
      </c>
      <c r="E43" s="60">
        <v>6</v>
      </c>
      <c r="F43" s="49"/>
      <c r="G43" s="50"/>
      <c r="H43" s="155">
        <v>10</v>
      </c>
      <c r="I43" s="80">
        <v>17</v>
      </c>
      <c r="J43" s="53">
        <f t="shared" si="14"/>
        <v>9.09090909090908</v>
      </c>
      <c r="K43" s="54">
        <f t="shared" si="15"/>
        <v>100</v>
      </c>
      <c r="L43" s="53">
        <f t="shared" si="16"/>
      </c>
      <c r="M43" s="55">
        <f t="shared" si="17"/>
      </c>
      <c r="N43" s="56">
        <f t="shared" si="20"/>
        <v>0</v>
      </c>
      <c r="O43" s="57">
        <f t="shared" si="20"/>
        <v>909.090909090909</v>
      </c>
      <c r="P43" s="58">
        <f t="shared" si="20"/>
        <v>2833.3333333333335</v>
      </c>
    </row>
    <row r="44" spans="1:16" s="82" customFormat="1" ht="15.75">
      <c r="A44" s="29" t="s">
        <v>139</v>
      </c>
      <c r="B44" s="67"/>
      <c r="C44" s="68"/>
      <c r="D44" s="162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51</v>
      </c>
      <c r="B45" s="45"/>
      <c r="C45" s="46"/>
      <c r="D45" s="160">
        <v>93</v>
      </c>
      <c r="E45" s="60">
        <v>98</v>
      </c>
      <c r="F45" s="49"/>
      <c r="G45" s="50"/>
      <c r="H45" s="155">
        <v>2840</v>
      </c>
      <c r="I45" s="80">
        <v>5742</v>
      </c>
      <c r="J45" s="53">
        <f aca="true" t="shared" si="21" ref="J45:J88">IF(OR(D45=0,C45=0,D45&lt;1),"",C45/D45*100-100)</f>
      </c>
      <c r="K45" s="54">
        <f aca="true" t="shared" si="22" ref="K45:K88">IF(OR(E45=0,C45=0,E45&lt;1),"",C45/E45*100-100)</f>
      </c>
      <c r="L45" s="53">
        <f aca="true" t="shared" si="23" ref="L45:L88">IF(OR(H45=0,G45=0,H45&lt;1),"",G45/H45*100-100)</f>
      </c>
      <c r="M45" s="55">
        <f aca="true" t="shared" si="24" ref="M45:M88">IF(OR(I45=0,G45=0,I45&lt;1),"",G45/I45*100-100)</f>
      </c>
      <c r="N45" s="56"/>
      <c r="O45" s="57">
        <f aca="true" t="shared" si="25" ref="O45:O51">(H45/D45)*1000</f>
        <v>30537.634408602153</v>
      </c>
      <c r="P45" s="58">
        <f aca="true" t="shared" si="26" ref="P45:P51">(I45/E45)*1000</f>
        <v>58591.836734693876</v>
      </c>
    </row>
    <row r="46" spans="1:16" ht="12.75">
      <c r="A46" s="59" t="s">
        <v>52</v>
      </c>
      <c r="B46" s="45"/>
      <c r="C46" s="46"/>
      <c r="D46" s="160">
        <v>375</v>
      </c>
      <c r="E46" s="60">
        <v>356</v>
      </c>
      <c r="F46" s="49"/>
      <c r="G46" s="50"/>
      <c r="H46" s="155">
        <v>8045</v>
      </c>
      <c r="I46" s="80">
        <v>14540</v>
      </c>
      <c r="J46" s="53">
        <f t="shared" si="21"/>
      </c>
      <c r="K46" s="54">
        <f t="shared" si="22"/>
      </c>
      <c r="L46" s="53">
        <f t="shared" si="23"/>
      </c>
      <c r="M46" s="55">
        <f t="shared" si="24"/>
      </c>
      <c r="N46" s="56"/>
      <c r="O46" s="57">
        <f t="shared" si="25"/>
        <v>21453.333333333332</v>
      </c>
      <c r="P46" s="58">
        <f t="shared" si="26"/>
        <v>40842.69662921348</v>
      </c>
    </row>
    <row r="47" spans="1:16" ht="12.75">
      <c r="A47" s="59" t="s">
        <v>53</v>
      </c>
      <c r="B47" s="45"/>
      <c r="C47" s="46"/>
      <c r="D47" s="160">
        <v>385</v>
      </c>
      <c r="E47" s="60">
        <v>374</v>
      </c>
      <c r="F47" s="49"/>
      <c r="G47" s="50"/>
      <c r="H47" s="155">
        <v>1280</v>
      </c>
      <c r="I47" s="80">
        <v>1055</v>
      </c>
      <c r="J47" s="53">
        <f t="shared" si="21"/>
      </c>
      <c r="K47" s="54">
        <f t="shared" si="22"/>
      </c>
      <c r="L47" s="53">
        <f t="shared" si="23"/>
      </c>
      <c r="M47" s="55">
        <f t="shared" si="24"/>
      </c>
      <c r="N47" s="56"/>
      <c r="O47" s="57">
        <f t="shared" si="25"/>
        <v>3324.675324675325</v>
      </c>
      <c r="P47" s="58">
        <f t="shared" si="26"/>
        <v>2820.855614973262</v>
      </c>
    </row>
    <row r="48" spans="1:16" ht="12.75">
      <c r="A48" s="59" t="s">
        <v>54</v>
      </c>
      <c r="B48" s="45"/>
      <c r="C48" s="46"/>
      <c r="D48" s="160">
        <v>7</v>
      </c>
      <c r="E48" s="60">
        <v>7</v>
      </c>
      <c r="F48" s="49"/>
      <c r="G48" s="50"/>
      <c r="H48" s="155">
        <v>223</v>
      </c>
      <c r="I48" s="80">
        <v>423</v>
      </c>
      <c r="J48" s="53">
        <f t="shared" si="21"/>
      </c>
      <c r="K48" s="54">
        <f t="shared" si="22"/>
      </c>
      <c r="L48" s="53">
        <f t="shared" si="23"/>
      </c>
      <c r="M48" s="55">
        <f t="shared" si="24"/>
      </c>
      <c r="N48" s="56"/>
      <c r="O48" s="57">
        <f t="shared" si="25"/>
        <v>31857.14285714286</v>
      </c>
      <c r="P48" s="58">
        <f t="shared" si="26"/>
        <v>60428.57142857143</v>
      </c>
    </row>
    <row r="49" spans="1:16" ht="12.75">
      <c r="A49" s="62" t="s">
        <v>55</v>
      </c>
      <c r="B49" s="45">
        <v>2</v>
      </c>
      <c r="C49" s="46">
        <v>96</v>
      </c>
      <c r="D49" s="160">
        <v>101</v>
      </c>
      <c r="E49" s="60">
        <v>95</v>
      </c>
      <c r="F49" s="49"/>
      <c r="G49" s="50"/>
      <c r="H49" s="155">
        <v>3260</v>
      </c>
      <c r="I49" s="80">
        <v>2885</v>
      </c>
      <c r="J49" s="53">
        <f t="shared" si="21"/>
        <v>-4.950495049504951</v>
      </c>
      <c r="K49" s="54">
        <f t="shared" si="22"/>
        <v>1.05263157894737</v>
      </c>
      <c r="L49" s="53">
        <f t="shared" si="23"/>
      </c>
      <c r="M49" s="55">
        <f t="shared" si="24"/>
      </c>
      <c r="N49" s="56">
        <f aca="true" t="shared" si="27" ref="N49:N80">(G49/C49)*1000</f>
        <v>0</v>
      </c>
      <c r="O49" s="57">
        <f t="shared" si="25"/>
        <v>32277.227722772273</v>
      </c>
      <c r="P49" s="58">
        <f t="shared" si="26"/>
        <v>30368.42105263158</v>
      </c>
    </row>
    <row r="50" spans="1:16" ht="12.75">
      <c r="A50" s="62" t="s">
        <v>56</v>
      </c>
      <c r="B50" s="45"/>
      <c r="C50" s="46"/>
      <c r="D50" s="160">
        <v>6</v>
      </c>
      <c r="E50" s="60">
        <v>5</v>
      </c>
      <c r="F50" s="49"/>
      <c r="G50" s="50"/>
      <c r="H50" s="155">
        <v>110</v>
      </c>
      <c r="I50" s="80">
        <v>95</v>
      </c>
      <c r="J50" s="53">
        <f t="shared" si="21"/>
      </c>
      <c r="K50" s="54">
        <f t="shared" si="22"/>
      </c>
      <c r="L50" s="53">
        <f t="shared" si="23"/>
      </c>
      <c r="M50" s="55">
        <f t="shared" si="24"/>
      </c>
      <c r="N50" s="56"/>
      <c r="O50" s="57">
        <f t="shared" si="25"/>
        <v>18333.333333333332</v>
      </c>
      <c r="P50" s="58">
        <f t="shared" si="26"/>
        <v>19000</v>
      </c>
    </row>
    <row r="51" spans="1:16" ht="12.75">
      <c r="A51" s="62" t="s">
        <v>57</v>
      </c>
      <c r="B51" s="45">
        <v>2</v>
      </c>
      <c r="C51" s="46">
        <v>43</v>
      </c>
      <c r="D51" s="160">
        <v>45</v>
      </c>
      <c r="E51" s="60">
        <v>45</v>
      </c>
      <c r="F51" s="49"/>
      <c r="G51" s="50"/>
      <c r="H51" s="155">
        <v>810</v>
      </c>
      <c r="I51" s="80">
        <v>790</v>
      </c>
      <c r="J51" s="53">
        <f t="shared" si="21"/>
        <v>-4.444444444444443</v>
      </c>
      <c r="K51" s="54">
        <f t="shared" si="22"/>
        <v>-4.444444444444443</v>
      </c>
      <c r="L51" s="53">
        <f t="shared" si="23"/>
      </c>
      <c r="M51" s="55">
        <f t="shared" si="24"/>
      </c>
      <c r="N51" s="56">
        <f t="shared" si="27"/>
        <v>0</v>
      </c>
      <c r="O51" s="57">
        <f t="shared" si="25"/>
        <v>18000</v>
      </c>
      <c r="P51" s="58">
        <f t="shared" si="26"/>
        <v>17555.55555555556</v>
      </c>
    </row>
    <row r="52" spans="1:16" ht="12.75">
      <c r="A52" s="62" t="s">
        <v>58</v>
      </c>
      <c r="B52" s="45"/>
      <c r="C52" s="46"/>
      <c r="D52" s="160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21"/>
      </c>
      <c r="K52" s="54">
        <f t="shared" si="22"/>
      </c>
      <c r="L52" s="53">
        <f t="shared" si="23"/>
      </c>
      <c r="M52" s="55">
        <f t="shared" si="24"/>
      </c>
      <c r="N52" s="56"/>
      <c r="O52" s="57"/>
      <c r="P52" s="58"/>
    </row>
    <row r="53" spans="1:16" ht="12.75">
      <c r="A53" s="59" t="s">
        <v>59</v>
      </c>
      <c r="B53" s="45"/>
      <c r="C53" s="46"/>
      <c r="D53" s="160">
        <v>187</v>
      </c>
      <c r="E53" s="60">
        <v>178</v>
      </c>
      <c r="F53" s="49"/>
      <c r="G53" s="50"/>
      <c r="H53" s="155">
        <v>7130</v>
      </c>
      <c r="I53" s="80">
        <v>6772</v>
      </c>
      <c r="J53" s="53">
        <f t="shared" si="21"/>
      </c>
      <c r="K53" s="54">
        <f t="shared" si="22"/>
      </c>
      <c r="L53" s="53">
        <f t="shared" si="23"/>
      </c>
      <c r="M53" s="55">
        <f t="shared" si="24"/>
      </c>
      <c r="N53" s="56"/>
      <c r="O53" s="57">
        <f aca="true" t="shared" si="28" ref="O53:O61">(H53/D53)*1000</f>
        <v>38128.342245989305</v>
      </c>
      <c r="P53" s="58">
        <f aca="true" t="shared" si="29" ref="P53:P61">(I53/E53)*1000</f>
        <v>38044.94382022472</v>
      </c>
    </row>
    <row r="54" spans="1:16" ht="12.75" customHeight="1">
      <c r="A54" s="59" t="s">
        <v>60</v>
      </c>
      <c r="B54" s="45"/>
      <c r="C54" s="46"/>
      <c r="D54" s="160">
        <v>503</v>
      </c>
      <c r="E54" s="60">
        <v>438</v>
      </c>
      <c r="F54" s="49"/>
      <c r="G54" s="50"/>
      <c r="H54" s="155">
        <v>15320</v>
      </c>
      <c r="I54" s="80">
        <v>9739</v>
      </c>
      <c r="J54" s="53">
        <f t="shared" si="21"/>
      </c>
      <c r="K54" s="54">
        <f t="shared" si="22"/>
      </c>
      <c r="L54" s="53">
        <f t="shared" si="23"/>
      </c>
      <c r="M54" s="55">
        <f t="shared" si="24"/>
      </c>
      <c r="N54" s="56"/>
      <c r="O54" s="57">
        <f t="shared" si="28"/>
        <v>30457.256461232602</v>
      </c>
      <c r="P54" s="58">
        <f t="shared" si="29"/>
        <v>22235.159817351596</v>
      </c>
    </row>
    <row r="55" spans="1:16" ht="12.75" customHeight="1">
      <c r="A55" s="59" t="s">
        <v>61</v>
      </c>
      <c r="B55" s="45"/>
      <c r="C55" s="46"/>
      <c r="D55" s="160">
        <v>84</v>
      </c>
      <c r="E55" s="60">
        <v>63</v>
      </c>
      <c r="F55" s="49"/>
      <c r="G55" s="50"/>
      <c r="H55" s="155">
        <v>2955</v>
      </c>
      <c r="I55" s="80">
        <v>2723</v>
      </c>
      <c r="J55" s="53">
        <f t="shared" si="21"/>
      </c>
      <c r="K55" s="54">
        <f t="shared" si="22"/>
      </c>
      <c r="L55" s="53">
        <f t="shared" si="23"/>
      </c>
      <c r="M55" s="55">
        <f t="shared" si="24"/>
      </c>
      <c r="N55" s="56"/>
      <c r="O55" s="57">
        <f t="shared" si="28"/>
        <v>35178.57142857143</v>
      </c>
      <c r="P55" s="58">
        <f t="shared" si="29"/>
        <v>43222.22222222222</v>
      </c>
    </row>
    <row r="56" spans="1:16" ht="12.75">
      <c r="A56" s="44" t="s">
        <v>62</v>
      </c>
      <c r="B56" s="45">
        <v>2</v>
      </c>
      <c r="C56" s="46">
        <f>IF(OR(C57=0,C58=0),"",SUM(C57:C58))</f>
        <v>220</v>
      </c>
      <c r="D56" s="160">
        <f>IF(OR(D57=0,D58=0),"",SUM(D57:D58))</f>
        <v>232</v>
      </c>
      <c r="E56" s="48">
        <v>203</v>
      </c>
      <c r="F56" s="49">
        <v>2</v>
      </c>
      <c r="G56" s="50">
        <f>IF(OR(G57=0,G58=0),"",SUM(G57:G58))</f>
        <v>8235</v>
      </c>
      <c r="H56" s="155">
        <f>IF(OR(H57=0,H58=0),"",SUM(H57:H58))</f>
        <v>8505</v>
      </c>
      <c r="I56" s="81">
        <v>8075</v>
      </c>
      <c r="J56" s="53">
        <f t="shared" si="21"/>
        <v>-5.172413793103445</v>
      </c>
      <c r="K56" s="54">
        <f t="shared" si="22"/>
        <v>8.37438423645321</v>
      </c>
      <c r="L56" s="53">
        <f t="shared" si="23"/>
        <v>-3.1746031746031775</v>
      </c>
      <c r="M56" s="55">
        <f t="shared" si="24"/>
        <v>1.9814241486068056</v>
      </c>
      <c r="N56" s="56">
        <f t="shared" si="27"/>
        <v>37431.81818181818</v>
      </c>
      <c r="O56" s="57">
        <f t="shared" si="28"/>
        <v>36659.48275862069</v>
      </c>
      <c r="P56" s="58">
        <f t="shared" si="29"/>
        <v>39778.32512315271</v>
      </c>
    </row>
    <row r="57" spans="1:16" ht="12.75">
      <c r="A57" s="59" t="s">
        <v>63</v>
      </c>
      <c r="B57" s="45">
        <v>2</v>
      </c>
      <c r="C57" s="46">
        <v>35</v>
      </c>
      <c r="D57" s="160">
        <v>35</v>
      </c>
      <c r="E57" s="60">
        <v>28</v>
      </c>
      <c r="F57" s="49">
        <v>2</v>
      </c>
      <c r="G57" s="50">
        <v>1735</v>
      </c>
      <c r="H57" s="155">
        <v>1736</v>
      </c>
      <c r="I57" s="80">
        <v>1169</v>
      </c>
      <c r="J57" s="53">
        <f t="shared" si="21"/>
        <v>0</v>
      </c>
      <c r="K57" s="54">
        <f t="shared" si="22"/>
        <v>25</v>
      </c>
      <c r="L57" s="53">
        <f t="shared" si="23"/>
        <v>-0.05760368663594306</v>
      </c>
      <c r="M57" s="55">
        <f t="shared" si="24"/>
        <v>48.417450812660405</v>
      </c>
      <c r="N57" s="56">
        <f t="shared" si="27"/>
        <v>49571.42857142857</v>
      </c>
      <c r="O57" s="57">
        <f t="shared" si="28"/>
        <v>49600</v>
      </c>
      <c r="P57" s="58">
        <f t="shared" si="29"/>
        <v>41750</v>
      </c>
    </row>
    <row r="58" spans="1:16" ht="12.75">
      <c r="A58" s="59" t="s">
        <v>64</v>
      </c>
      <c r="B58" s="45">
        <v>2</v>
      </c>
      <c r="C58" s="46">
        <v>185</v>
      </c>
      <c r="D58" s="160">
        <v>197</v>
      </c>
      <c r="E58" s="60">
        <v>176</v>
      </c>
      <c r="F58" s="49">
        <v>2</v>
      </c>
      <c r="G58" s="50">
        <v>6500</v>
      </c>
      <c r="H58" s="155">
        <v>6769</v>
      </c>
      <c r="I58" s="80">
        <v>6906</v>
      </c>
      <c r="J58" s="53">
        <f t="shared" si="21"/>
        <v>-6.09137055837563</v>
      </c>
      <c r="K58" s="54">
        <f t="shared" si="22"/>
        <v>5.11363636363636</v>
      </c>
      <c r="L58" s="53">
        <f t="shared" si="23"/>
        <v>-3.9739991136061406</v>
      </c>
      <c r="M58" s="55">
        <f t="shared" si="24"/>
        <v>-5.878945844193453</v>
      </c>
      <c r="N58" s="56">
        <f t="shared" si="27"/>
        <v>35135.13513513514</v>
      </c>
      <c r="O58" s="57">
        <f t="shared" si="28"/>
        <v>34360.406091370554</v>
      </c>
      <c r="P58" s="58">
        <f t="shared" si="29"/>
        <v>39238.63636363637</v>
      </c>
    </row>
    <row r="59" spans="1:16" ht="12.75">
      <c r="A59" s="44" t="s">
        <v>65</v>
      </c>
      <c r="B59" s="45">
        <v>1</v>
      </c>
      <c r="C59" s="46">
        <f>IF(OR(C60=0,C61=0),"",SUM(C60:C61))</f>
        <v>81</v>
      </c>
      <c r="D59" s="160">
        <f>IF(OR(D60=0,D61=0),"",SUM(D60:D61))</f>
        <v>74</v>
      </c>
      <c r="E59" s="48">
        <v>80</v>
      </c>
      <c r="F59" s="49"/>
      <c r="G59" s="83">
        <f>IF(OR(G60=0,G61=0),"",SUM(G60:G61))</f>
      </c>
      <c r="H59" s="155">
        <f>IF(OR(H60=0,H61=0),"",SUM(H60:H61))</f>
        <v>3240</v>
      </c>
      <c r="I59" s="85">
        <v>3029</v>
      </c>
      <c r="J59" s="53">
        <f t="shared" si="21"/>
        <v>9.459459459459453</v>
      </c>
      <c r="K59" s="54">
        <f t="shared" si="22"/>
        <v>1.25</v>
      </c>
      <c r="L59" s="53"/>
      <c r="M59" s="55"/>
      <c r="N59" s="56"/>
      <c r="O59" s="57">
        <f t="shared" si="28"/>
        <v>43783.78378378378</v>
      </c>
      <c r="P59" s="58">
        <f t="shared" si="29"/>
        <v>37862.5</v>
      </c>
    </row>
    <row r="60" spans="1:16" ht="12.75">
      <c r="A60" s="59" t="s">
        <v>66</v>
      </c>
      <c r="B60" s="45">
        <v>1</v>
      </c>
      <c r="C60" s="46">
        <v>10</v>
      </c>
      <c r="D60" s="160">
        <v>10</v>
      </c>
      <c r="E60" s="60">
        <v>11</v>
      </c>
      <c r="F60" s="49">
        <v>2</v>
      </c>
      <c r="G60" s="50">
        <v>600</v>
      </c>
      <c r="H60" s="155">
        <v>940</v>
      </c>
      <c r="I60" s="80">
        <v>688</v>
      </c>
      <c r="J60" s="53">
        <f t="shared" si="21"/>
        <v>0</v>
      </c>
      <c r="K60" s="54">
        <f t="shared" si="22"/>
        <v>-9.090909090909093</v>
      </c>
      <c r="L60" s="53">
        <f t="shared" si="23"/>
        <v>-36.170212765957444</v>
      </c>
      <c r="M60" s="55">
        <f t="shared" si="24"/>
        <v>-12.79069767441861</v>
      </c>
      <c r="N60" s="56">
        <f t="shared" si="27"/>
        <v>60000</v>
      </c>
      <c r="O60" s="57">
        <f t="shared" si="28"/>
        <v>94000</v>
      </c>
      <c r="P60" s="58">
        <f t="shared" si="29"/>
        <v>62545.454545454544</v>
      </c>
    </row>
    <row r="61" spans="1:16" ht="12.75">
      <c r="A61" s="59" t="s">
        <v>67</v>
      </c>
      <c r="B61" s="45">
        <v>1</v>
      </c>
      <c r="C61" s="46">
        <v>71</v>
      </c>
      <c r="D61" s="160">
        <v>64</v>
      </c>
      <c r="E61" s="60">
        <v>69</v>
      </c>
      <c r="F61" s="49"/>
      <c r="G61" s="50"/>
      <c r="H61" s="155">
        <v>2300</v>
      </c>
      <c r="I61" s="80">
        <v>2342</v>
      </c>
      <c r="J61" s="53">
        <f t="shared" si="21"/>
        <v>10.9375</v>
      </c>
      <c r="K61" s="54">
        <f t="shared" si="22"/>
        <v>2.8985507246376727</v>
      </c>
      <c r="L61" s="53">
        <f t="shared" si="23"/>
      </c>
      <c r="M61" s="55">
        <f t="shared" si="24"/>
      </c>
      <c r="N61" s="56">
        <f t="shared" si="27"/>
        <v>0</v>
      </c>
      <c r="O61" s="57">
        <f t="shared" si="28"/>
        <v>35937.5</v>
      </c>
      <c r="P61" s="58">
        <f t="shared" si="29"/>
        <v>33942.02898550725</v>
      </c>
    </row>
    <row r="62" spans="1:16" ht="12.75">
      <c r="A62" s="59" t="s">
        <v>68</v>
      </c>
      <c r="B62" s="45"/>
      <c r="C62" s="46"/>
      <c r="D62" s="160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21"/>
      </c>
      <c r="K62" s="54">
        <f t="shared" si="22"/>
      </c>
      <c r="L62" s="53">
        <f t="shared" si="23"/>
      </c>
      <c r="M62" s="55">
        <f t="shared" si="24"/>
      </c>
      <c r="N62" s="56"/>
      <c r="O62" s="57"/>
      <c r="P62" s="58"/>
    </row>
    <row r="63" spans="1:16" ht="12.75">
      <c r="A63" s="44" t="s">
        <v>69</v>
      </c>
      <c r="B63" s="45">
        <v>1</v>
      </c>
      <c r="C63" s="46">
        <f>IF(OR(C64=0,C65=0),"",SUM(C64:C65))</f>
        <v>141</v>
      </c>
      <c r="D63" s="160">
        <f>IF(OR(D64=0,D65=0),"",SUM(D64:D65))</f>
        <v>160</v>
      </c>
      <c r="E63" s="48">
        <v>159</v>
      </c>
      <c r="F63" s="49">
        <v>1</v>
      </c>
      <c r="G63" s="50">
        <f>IF(OR(G64=0,G65=0),"",SUM(G64:G65))</f>
        <v>4505</v>
      </c>
      <c r="H63" s="155">
        <f>IF(OR(H64=0,H65=0),"",SUM(H64:H65))</f>
        <v>4480</v>
      </c>
      <c r="I63" s="81">
        <v>4522</v>
      </c>
      <c r="J63" s="53">
        <f t="shared" si="21"/>
        <v>-11.875</v>
      </c>
      <c r="K63" s="54">
        <f t="shared" si="22"/>
        <v>-11.320754716981128</v>
      </c>
      <c r="L63" s="53">
        <f t="shared" si="23"/>
        <v>0.5580357142857224</v>
      </c>
      <c r="M63" s="55">
        <f t="shared" si="24"/>
        <v>-0.3759398496240607</v>
      </c>
      <c r="N63" s="56">
        <f t="shared" si="27"/>
        <v>31950.35460992908</v>
      </c>
      <c r="O63" s="57">
        <f aca="true" t="shared" si="30" ref="O63:O86">(H63/D63)*1000</f>
        <v>28000</v>
      </c>
      <c r="P63" s="58">
        <f aca="true" t="shared" si="31" ref="P63:P86">(I63/E63)*1000</f>
        <v>28440.25157232704</v>
      </c>
    </row>
    <row r="64" spans="1:16" ht="12.75">
      <c r="A64" s="59" t="s">
        <v>70</v>
      </c>
      <c r="B64" s="45">
        <v>1</v>
      </c>
      <c r="C64" s="46">
        <v>121</v>
      </c>
      <c r="D64" s="160">
        <v>140</v>
      </c>
      <c r="E64" s="60">
        <v>140</v>
      </c>
      <c r="F64" s="49">
        <v>1</v>
      </c>
      <c r="G64" s="50">
        <v>3500</v>
      </c>
      <c r="H64" s="155">
        <v>3480</v>
      </c>
      <c r="I64" s="80">
        <v>3522</v>
      </c>
      <c r="J64" s="53">
        <f t="shared" si="21"/>
        <v>-13.57142857142857</v>
      </c>
      <c r="K64" s="54">
        <f t="shared" si="22"/>
        <v>-13.57142857142857</v>
      </c>
      <c r="L64" s="53">
        <f t="shared" si="23"/>
        <v>0.5747126436781684</v>
      </c>
      <c r="M64" s="55">
        <f t="shared" si="24"/>
        <v>-0.6246450880181698</v>
      </c>
      <c r="N64" s="56">
        <f t="shared" si="27"/>
        <v>28925.619834710746</v>
      </c>
      <c r="O64" s="57">
        <f t="shared" si="30"/>
        <v>24857.14285714286</v>
      </c>
      <c r="P64" s="58">
        <f t="shared" si="31"/>
        <v>25157.14285714286</v>
      </c>
    </row>
    <row r="65" spans="1:16" ht="12.75">
      <c r="A65" s="59" t="s">
        <v>71</v>
      </c>
      <c r="B65" s="45">
        <v>1</v>
      </c>
      <c r="C65" s="46">
        <v>20</v>
      </c>
      <c r="D65" s="160">
        <v>20</v>
      </c>
      <c r="E65" s="60">
        <v>20</v>
      </c>
      <c r="F65" s="49">
        <v>2</v>
      </c>
      <c r="G65" s="50">
        <v>1005</v>
      </c>
      <c r="H65" s="155">
        <v>1000</v>
      </c>
      <c r="I65" s="80">
        <v>1000</v>
      </c>
      <c r="J65" s="53">
        <f t="shared" si="21"/>
        <v>0</v>
      </c>
      <c r="K65" s="54">
        <f t="shared" si="22"/>
        <v>0</v>
      </c>
      <c r="L65" s="53">
        <f t="shared" si="23"/>
        <v>0.4999999999999858</v>
      </c>
      <c r="M65" s="55">
        <f t="shared" si="24"/>
        <v>0.4999999999999858</v>
      </c>
      <c r="N65" s="56">
        <f t="shared" si="27"/>
        <v>50250</v>
      </c>
      <c r="O65" s="57">
        <f t="shared" si="30"/>
        <v>50000</v>
      </c>
      <c r="P65" s="58">
        <f t="shared" si="31"/>
        <v>50000</v>
      </c>
    </row>
    <row r="66" spans="1:16" ht="12.75">
      <c r="A66" s="44" t="s">
        <v>72</v>
      </c>
      <c r="B66" s="45"/>
      <c r="C66" s="86">
        <f>IF(OR(C67=0,C68=0,C69=0),"",SUM(C67:C69))</f>
      </c>
      <c r="D66" s="160">
        <f>IF(OR(D67=0,D68=0,D69=0),"",SUM(D67:D69))</f>
        <v>1589</v>
      </c>
      <c r="E66" s="88">
        <v>1590</v>
      </c>
      <c r="F66" s="49"/>
      <c r="G66" s="89">
        <f>IF(OR(G67=0,G68=0,G69=0),"",SUM(G67:G69))</f>
      </c>
      <c r="H66" s="155">
        <f>IF(OR(H67=0,H68=0,H69=0),"",SUM(H67:H69))</f>
        <v>51875</v>
      </c>
      <c r="I66" s="90">
        <v>51036</v>
      </c>
      <c r="J66" s="53"/>
      <c r="K66" s="54"/>
      <c r="L66" s="53"/>
      <c r="M66" s="55"/>
      <c r="N66" s="56"/>
      <c r="O66" s="57">
        <f t="shared" si="30"/>
        <v>32646.318439269984</v>
      </c>
      <c r="P66" s="58">
        <f t="shared" si="31"/>
        <v>32098.113207547172</v>
      </c>
    </row>
    <row r="67" spans="1:16" ht="12.75">
      <c r="A67" s="59" t="s">
        <v>73</v>
      </c>
      <c r="B67" s="91">
        <v>2</v>
      </c>
      <c r="C67" s="46">
        <v>344</v>
      </c>
      <c r="D67" s="160">
        <v>335</v>
      </c>
      <c r="E67" s="60">
        <v>351</v>
      </c>
      <c r="F67" s="49">
        <v>2</v>
      </c>
      <c r="G67" s="50">
        <v>11000</v>
      </c>
      <c r="H67" s="155">
        <v>10990</v>
      </c>
      <c r="I67" s="80">
        <v>11128</v>
      </c>
      <c r="J67" s="53">
        <f t="shared" si="21"/>
        <v>2.6865671641790954</v>
      </c>
      <c r="K67" s="54">
        <f t="shared" si="22"/>
        <v>-1.994301994301992</v>
      </c>
      <c r="L67" s="53">
        <f t="shared" si="23"/>
        <v>0.09099181073703733</v>
      </c>
      <c r="M67" s="55">
        <f t="shared" si="24"/>
        <v>-1.1502516175413433</v>
      </c>
      <c r="N67" s="56">
        <f t="shared" si="27"/>
        <v>31976.744186046515</v>
      </c>
      <c r="O67" s="57">
        <f t="shared" si="30"/>
        <v>32805.97014925373</v>
      </c>
      <c r="P67" s="58">
        <f t="shared" si="31"/>
        <v>31703.7037037037</v>
      </c>
    </row>
    <row r="68" spans="1:16" ht="12.75">
      <c r="A68" s="59" t="s">
        <v>140</v>
      </c>
      <c r="B68" s="45"/>
      <c r="C68" s="46"/>
      <c r="D68" s="160">
        <v>1125</v>
      </c>
      <c r="E68" s="60">
        <v>1085</v>
      </c>
      <c r="F68" s="49"/>
      <c r="G68" s="50"/>
      <c r="H68" s="155">
        <v>35435</v>
      </c>
      <c r="I68" s="80">
        <v>34546</v>
      </c>
      <c r="J68" s="53">
        <f t="shared" si="21"/>
      </c>
      <c r="K68" s="54">
        <f t="shared" si="22"/>
      </c>
      <c r="L68" s="53">
        <f t="shared" si="23"/>
      </c>
      <c r="M68" s="55">
        <f t="shared" si="24"/>
      </c>
      <c r="N68" s="56"/>
      <c r="O68" s="57">
        <f t="shared" si="30"/>
        <v>31497.777777777777</v>
      </c>
      <c r="P68" s="58">
        <f t="shared" si="31"/>
        <v>31839.63133640553</v>
      </c>
    </row>
    <row r="69" spans="1:16" ht="12.75">
      <c r="A69" s="59" t="s">
        <v>75</v>
      </c>
      <c r="B69" s="45"/>
      <c r="C69" s="46"/>
      <c r="D69" s="160">
        <v>129</v>
      </c>
      <c r="E69" s="60">
        <v>154</v>
      </c>
      <c r="F69" s="49"/>
      <c r="G69" s="50"/>
      <c r="H69" s="155">
        <v>5450</v>
      </c>
      <c r="I69" s="80">
        <v>5362</v>
      </c>
      <c r="J69" s="53">
        <f t="shared" si="21"/>
      </c>
      <c r="K69" s="54">
        <f t="shared" si="22"/>
      </c>
      <c r="L69" s="53">
        <f t="shared" si="23"/>
      </c>
      <c r="M69" s="55">
        <f t="shared" si="24"/>
      </c>
      <c r="N69" s="56"/>
      <c r="O69" s="57">
        <f t="shared" si="30"/>
        <v>42248.06201550388</v>
      </c>
      <c r="P69" s="58">
        <f t="shared" si="31"/>
        <v>34818.18181818182</v>
      </c>
    </row>
    <row r="70" spans="1:16" ht="12.75">
      <c r="A70" s="59" t="s">
        <v>76</v>
      </c>
      <c r="B70" s="45">
        <v>2</v>
      </c>
      <c r="C70" s="46">
        <v>1019</v>
      </c>
      <c r="D70" s="160">
        <v>1085</v>
      </c>
      <c r="E70" s="60">
        <v>1032</v>
      </c>
      <c r="F70" s="49"/>
      <c r="G70" s="50"/>
      <c r="H70" s="155">
        <v>22355</v>
      </c>
      <c r="I70" s="80">
        <v>24115</v>
      </c>
      <c r="J70" s="53">
        <f t="shared" si="21"/>
        <v>-6.082949308755758</v>
      </c>
      <c r="K70" s="54">
        <f t="shared" si="22"/>
        <v>-1.259689922480618</v>
      </c>
      <c r="L70" s="53">
        <f t="shared" si="23"/>
      </c>
      <c r="M70" s="55">
        <f t="shared" si="24"/>
      </c>
      <c r="N70" s="56">
        <f t="shared" si="27"/>
        <v>0</v>
      </c>
      <c r="O70" s="57">
        <f t="shared" si="30"/>
        <v>20603.6866359447</v>
      </c>
      <c r="P70" s="58">
        <f t="shared" si="31"/>
        <v>23367.248062015504</v>
      </c>
    </row>
    <row r="71" spans="1:16" ht="12.75">
      <c r="A71" s="59" t="s">
        <v>77</v>
      </c>
      <c r="B71" s="45"/>
      <c r="C71" s="46"/>
      <c r="D71" s="160">
        <v>450</v>
      </c>
      <c r="E71" s="60">
        <v>422</v>
      </c>
      <c r="F71" s="49"/>
      <c r="G71" s="50"/>
      <c r="H71" s="155">
        <v>21950</v>
      </c>
      <c r="I71" s="80">
        <v>21820</v>
      </c>
      <c r="J71" s="53">
        <f t="shared" si="21"/>
      </c>
      <c r="K71" s="54">
        <f t="shared" si="22"/>
      </c>
      <c r="L71" s="53">
        <f t="shared" si="23"/>
      </c>
      <c r="M71" s="55">
        <f t="shared" si="24"/>
      </c>
      <c r="N71" s="56"/>
      <c r="O71" s="57">
        <f t="shared" si="30"/>
        <v>48777.77777777778</v>
      </c>
      <c r="P71" s="58">
        <f t="shared" si="31"/>
        <v>51706.16113744076</v>
      </c>
    </row>
    <row r="72" spans="1:16" ht="12.75">
      <c r="A72" s="59" t="s">
        <v>78</v>
      </c>
      <c r="B72" s="45">
        <v>1</v>
      </c>
      <c r="C72" s="46">
        <v>13</v>
      </c>
      <c r="D72" s="160">
        <v>15</v>
      </c>
      <c r="E72" s="60">
        <v>13</v>
      </c>
      <c r="F72" s="49">
        <v>2</v>
      </c>
      <c r="G72" s="50">
        <v>390</v>
      </c>
      <c r="H72" s="155">
        <v>445</v>
      </c>
      <c r="I72" s="80">
        <v>396</v>
      </c>
      <c r="J72" s="53">
        <f t="shared" si="21"/>
        <v>-13.333333333333329</v>
      </c>
      <c r="K72" s="54">
        <f t="shared" si="22"/>
        <v>0</v>
      </c>
      <c r="L72" s="53">
        <f t="shared" si="23"/>
        <v>-12.359550561797747</v>
      </c>
      <c r="M72" s="55">
        <f t="shared" si="24"/>
        <v>-1.5151515151515156</v>
      </c>
      <c r="N72" s="56">
        <f t="shared" si="27"/>
        <v>30000</v>
      </c>
      <c r="O72" s="57">
        <f t="shared" si="30"/>
        <v>29666.666666666668</v>
      </c>
      <c r="P72" s="58">
        <f t="shared" si="31"/>
        <v>30461.53846153846</v>
      </c>
    </row>
    <row r="73" spans="1:16" ht="12.75">
      <c r="A73" s="59" t="s">
        <v>79</v>
      </c>
      <c r="B73" s="45">
        <v>1</v>
      </c>
      <c r="C73" s="46">
        <v>197</v>
      </c>
      <c r="D73" s="160">
        <v>195</v>
      </c>
      <c r="E73" s="60">
        <v>187</v>
      </c>
      <c r="F73" s="49">
        <v>2</v>
      </c>
      <c r="G73" s="50">
        <v>3158</v>
      </c>
      <c r="H73" s="155">
        <v>3039</v>
      </c>
      <c r="I73" s="80">
        <v>3114</v>
      </c>
      <c r="J73" s="53">
        <f t="shared" si="21"/>
        <v>1.025641025641022</v>
      </c>
      <c r="K73" s="54">
        <f t="shared" si="22"/>
        <v>5.347593582887697</v>
      </c>
      <c r="L73" s="53">
        <f t="shared" si="23"/>
        <v>3.915761763738061</v>
      </c>
      <c r="M73" s="55">
        <f t="shared" si="24"/>
        <v>1.4129736673089326</v>
      </c>
      <c r="N73" s="56">
        <f t="shared" si="27"/>
        <v>16030.456852791878</v>
      </c>
      <c r="O73" s="57">
        <f t="shared" si="30"/>
        <v>15584.615384615385</v>
      </c>
      <c r="P73" s="58">
        <f t="shared" si="31"/>
        <v>16652.4064171123</v>
      </c>
    </row>
    <row r="74" spans="1:16" ht="12.75">
      <c r="A74" s="59" t="s">
        <v>80</v>
      </c>
      <c r="B74" s="45">
        <v>1</v>
      </c>
      <c r="C74" s="46">
        <v>194</v>
      </c>
      <c r="D74" s="160">
        <v>200</v>
      </c>
      <c r="E74" s="60">
        <v>193</v>
      </c>
      <c r="F74" s="49">
        <v>1</v>
      </c>
      <c r="G74" s="50">
        <v>7300</v>
      </c>
      <c r="H74" s="155">
        <v>4970</v>
      </c>
      <c r="I74" s="80">
        <v>7348</v>
      </c>
      <c r="J74" s="53">
        <f t="shared" si="21"/>
        <v>-3</v>
      </c>
      <c r="K74" s="54">
        <f t="shared" si="22"/>
        <v>0.5181347150259086</v>
      </c>
      <c r="L74" s="53">
        <f t="shared" si="23"/>
        <v>46.88128772635815</v>
      </c>
      <c r="M74" s="55">
        <f t="shared" si="24"/>
        <v>-0.6532389765922773</v>
      </c>
      <c r="N74" s="56">
        <f t="shared" si="27"/>
        <v>37628.865979381444</v>
      </c>
      <c r="O74" s="57">
        <f t="shared" si="30"/>
        <v>24850</v>
      </c>
      <c r="P74" s="58">
        <f t="shared" si="31"/>
        <v>38072.538860103625</v>
      </c>
    </row>
    <row r="75" spans="1:16" ht="12.75">
      <c r="A75" s="59" t="s">
        <v>81</v>
      </c>
      <c r="B75" s="45">
        <v>1</v>
      </c>
      <c r="C75" s="46">
        <v>78</v>
      </c>
      <c r="D75" s="160">
        <v>81</v>
      </c>
      <c r="E75" s="60">
        <v>80</v>
      </c>
      <c r="F75" s="49"/>
      <c r="G75" s="50"/>
      <c r="H75" s="155">
        <v>1115</v>
      </c>
      <c r="I75" s="80">
        <v>1055</v>
      </c>
      <c r="J75" s="53">
        <f t="shared" si="21"/>
        <v>-3.7037037037037095</v>
      </c>
      <c r="K75" s="54">
        <f t="shared" si="22"/>
        <v>-2.5</v>
      </c>
      <c r="L75" s="53">
        <f t="shared" si="23"/>
      </c>
      <c r="M75" s="55">
        <f t="shared" si="24"/>
      </c>
      <c r="N75" s="56">
        <f t="shared" si="27"/>
        <v>0</v>
      </c>
      <c r="O75" s="57">
        <f t="shared" si="30"/>
        <v>13765.432098765432</v>
      </c>
      <c r="P75" s="58">
        <f t="shared" si="31"/>
        <v>13187.5</v>
      </c>
    </row>
    <row r="76" spans="1:16" ht="12.75">
      <c r="A76" s="44" t="s">
        <v>82</v>
      </c>
      <c r="B76" s="45"/>
      <c r="C76" s="46">
        <f>IF(OR(C77=0,C78=0,C79=0),"",SUM(C77:C79))</f>
      </c>
      <c r="D76" s="160">
        <f>IF(OR(D77=0,D78=0,D79=0),"",SUM(D77:D79))</f>
        <v>235</v>
      </c>
      <c r="E76" s="48">
        <v>227</v>
      </c>
      <c r="F76" s="49"/>
      <c r="G76" s="50">
        <f>IF(OR(G77=0,G78=0,G79=0),"",SUM(G77:G79))</f>
      </c>
      <c r="H76" s="155">
        <f>IF(OR(H77=0,H78=0,H79=0),"",SUM(H77:H79))</f>
        <v>8825</v>
      </c>
      <c r="I76" s="81">
        <v>7051</v>
      </c>
      <c r="J76" s="53"/>
      <c r="K76" s="54"/>
      <c r="L76" s="53"/>
      <c r="M76" s="55"/>
      <c r="N76" s="56"/>
      <c r="O76" s="57">
        <f t="shared" si="30"/>
        <v>37553.1914893617</v>
      </c>
      <c r="P76" s="58">
        <f t="shared" si="31"/>
        <v>31061.674008810573</v>
      </c>
    </row>
    <row r="77" spans="1:16" ht="12.75">
      <c r="A77" s="59" t="s">
        <v>83</v>
      </c>
      <c r="B77" s="45">
        <v>2</v>
      </c>
      <c r="C77" s="46">
        <v>80</v>
      </c>
      <c r="D77" s="160">
        <v>78</v>
      </c>
      <c r="E77" s="60">
        <v>76</v>
      </c>
      <c r="F77" s="49"/>
      <c r="G77" s="50"/>
      <c r="H77" s="155">
        <v>2904</v>
      </c>
      <c r="I77" s="80">
        <v>2221</v>
      </c>
      <c r="J77" s="53">
        <f t="shared" si="21"/>
        <v>2.564102564102555</v>
      </c>
      <c r="K77" s="54">
        <f t="shared" si="22"/>
        <v>5.263157894736835</v>
      </c>
      <c r="L77" s="53">
        <f t="shared" si="23"/>
      </c>
      <c r="M77" s="55">
        <f t="shared" si="24"/>
      </c>
      <c r="N77" s="56">
        <f t="shared" si="27"/>
        <v>0</v>
      </c>
      <c r="O77" s="57">
        <f t="shared" si="30"/>
        <v>37230.769230769234</v>
      </c>
      <c r="P77" s="58">
        <f t="shared" si="31"/>
        <v>29223.684210526317</v>
      </c>
    </row>
    <row r="78" spans="1:16" ht="12.75">
      <c r="A78" s="59" t="s">
        <v>84</v>
      </c>
      <c r="B78" s="45">
        <v>2</v>
      </c>
      <c r="C78" s="46">
        <v>84</v>
      </c>
      <c r="D78" s="160">
        <v>88</v>
      </c>
      <c r="E78" s="60">
        <v>86</v>
      </c>
      <c r="F78" s="49"/>
      <c r="G78" s="50"/>
      <c r="H78" s="155">
        <v>3351</v>
      </c>
      <c r="I78" s="80">
        <v>2952</v>
      </c>
      <c r="J78" s="53">
        <f t="shared" si="21"/>
        <v>-4.545454545454547</v>
      </c>
      <c r="K78" s="54">
        <f t="shared" si="22"/>
        <v>-2.3255813953488484</v>
      </c>
      <c r="L78" s="53">
        <f t="shared" si="23"/>
      </c>
      <c r="M78" s="55">
        <f t="shared" si="24"/>
      </c>
      <c r="N78" s="56">
        <f t="shared" si="27"/>
        <v>0</v>
      </c>
      <c r="O78" s="57">
        <f t="shared" si="30"/>
        <v>38079.545454545456</v>
      </c>
      <c r="P78" s="58">
        <f t="shared" si="31"/>
        <v>34325.58139534883</v>
      </c>
    </row>
    <row r="79" spans="1:16" ht="12.75">
      <c r="A79" s="59" t="s">
        <v>141</v>
      </c>
      <c r="B79" s="45"/>
      <c r="C79" s="46"/>
      <c r="D79" s="160">
        <v>69</v>
      </c>
      <c r="E79" s="60">
        <v>65</v>
      </c>
      <c r="F79" s="49"/>
      <c r="G79" s="50"/>
      <c r="H79" s="155">
        <v>2570</v>
      </c>
      <c r="I79" s="80">
        <v>1878</v>
      </c>
      <c r="J79" s="53">
        <f t="shared" si="21"/>
      </c>
      <c r="K79" s="54">
        <f t="shared" si="22"/>
      </c>
      <c r="L79" s="53">
        <f t="shared" si="23"/>
      </c>
      <c r="M79" s="55">
        <f t="shared" si="24"/>
      </c>
      <c r="N79" s="56"/>
      <c r="O79" s="57">
        <f t="shared" si="30"/>
        <v>37246.3768115942</v>
      </c>
      <c r="P79" s="58">
        <f t="shared" si="31"/>
        <v>28892.30769230769</v>
      </c>
    </row>
    <row r="80" spans="1:16" ht="12.75">
      <c r="A80" s="92" t="s">
        <v>86</v>
      </c>
      <c r="B80" s="45">
        <v>1</v>
      </c>
      <c r="C80" s="46">
        <v>2070</v>
      </c>
      <c r="D80" s="160">
        <v>2028</v>
      </c>
      <c r="E80" s="60">
        <v>1973</v>
      </c>
      <c r="F80" s="49">
        <v>1</v>
      </c>
      <c r="G80" s="50">
        <v>114000</v>
      </c>
      <c r="H80" s="155">
        <v>113340</v>
      </c>
      <c r="I80" s="80">
        <v>110672</v>
      </c>
      <c r="J80" s="53">
        <f t="shared" si="21"/>
        <v>2.0710059171597663</v>
      </c>
      <c r="K80" s="54">
        <f t="shared" si="22"/>
        <v>4.9163710086163235</v>
      </c>
      <c r="L80" s="53">
        <f t="shared" si="23"/>
        <v>0.582318687136052</v>
      </c>
      <c r="M80" s="55">
        <f t="shared" si="24"/>
        <v>3.0070839959520015</v>
      </c>
      <c r="N80" s="57">
        <f t="shared" si="27"/>
        <v>55072.463768115944</v>
      </c>
      <c r="O80" s="57">
        <f t="shared" si="30"/>
        <v>55887.573964497045</v>
      </c>
      <c r="P80" s="58">
        <f t="shared" si="31"/>
        <v>56093.2589964521</v>
      </c>
    </row>
    <row r="81" spans="1:16" ht="12.75">
      <c r="A81" s="92" t="s">
        <v>87</v>
      </c>
      <c r="B81" s="45"/>
      <c r="C81" s="46"/>
      <c r="D81" s="160">
        <v>390</v>
      </c>
      <c r="E81" s="60">
        <v>380</v>
      </c>
      <c r="F81" s="49"/>
      <c r="G81" s="50"/>
      <c r="H81" s="155">
        <v>8416</v>
      </c>
      <c r="I81" s="80">
        <v>6325</v>
      </c>
      <c r="J81" s="53">
        <f t="shared" si="21"/>
      </c>
      <c r="K81" s="54">
        <f t="shared" si="22"/>
      </c>
      <c r="L81" s="53">
        <f t="shared" si="23"/>
      </c>
      <c r="M81" s="55">
        <f t="shared" si="24"/>
      </c>
      <c r="N81" s="56"/>
      <c r="O81" s="57">
        <f t="shared" si="30"/>
        <v>21579.48717948718</v>
      </c>
      <c r="P81" s="58">
        <f t="shared" si="31"/>
        <v>16644.736842105263</v>
      </c>
    </row>
    <row r="82" spans="1:16" ht="12.75">
      <c r="A82" s="92" t="s">
        <v>88</v>
      </c>
      <c r="B82" s="45"/>
      <c r="C82" s="46"/>
      <c r="D82" s="160">
        <v>20</v>
      </c>
      <c r="E82" s="60">
        <v>20</v>
      </c>
      <c r="F82" s="49"/>
      <c r="G82" s="50"/>
      <c r="H82" s="155">
        <v>400</v>
      </c>
      <c r="I82" s="80">
        <v>405</v>
      </c>
      <c r="J82" s="53">
        <f t="shared" si="21"/>
      </c>
      <c r="K82" s="54">
        <f t="shared" si="22"/>
      </c>
      <c r="L82" s="53">
        <f t="shared" si="23"/>
      </c>
      <c r="M82" s="55">
        <f t="shared" si="24"/>
      </c>
      <c r="N82" s="56"/>
      <c r="O82" s="57">
        <f t="shared" si="30"/>
        <v>20000</v>
      </c>
      <c r="P82" s="58">
        <f t="shared" si="31"/>
        <v>20250</v>
      </c>
    </row>
    <row r="83" spans="1:16" ht="12.75">
      <c r="A83" s="92" t="s">
        <v>89</v>
      </c>
      <c r="B83" s="45"/>
      <c r="C83" s="46"/>
      <c r="D83" s="160">
        <v>14</v>
      </c>
      <c r="E83" s="60">
        <v>11</v>
      </c>
      <c r="F83" s="49"/>
      <c r="G83" s="50"/>
      <c r="H83" s="155">
        <v>506</v>
      </c>
      <c r="I83" s="80">
        <v>384</v>
      </c>
      <c r="J83" s="53">
        <f t="shared" si="21"/>
      </c>
      <c r="K83" s="54">
        <f t="shared" si="22"/>
      </c>
      <c r="L83" s="53">
        <f t="shared" si="23"/>
      </c>
      <c r="M83" s="55">
        <f t="shared" si="24"/>
      </c>
      <c r="N83" s="56"/>
      <c r="O83" s="57">
        <f t="shared" si="30"/>
        <v>36142.857142857145</v>
      </c>
      <c r="P83" s="58">
        <f t="shared" si="31"/>
        <v>34909.090909090904</v>
      </c>
    </row>
    <row r="84" spans="1:16" ht="12.75">
      <c r="A84" s="59" t="s">
        <v>90</v>
      </c>
      <c r="B84" s="45"/>
      <c r="C84" s="46"/>
      <c r="D84" s="160">
        <v>60</v>
      </c>
      <c r="E84" s="60">
        <v>54</v>
      </c>
      <c r="F84" s="49"/>
      <c r="G84" s="50"/>
      <c r="H84" s="155">
        <v>695</v>
      </c>
      <c r="I84" s="80">
        <v>685</v>
      </c>
      <c r="J84" s="53">
        <f t="shared" si="21"/>
      </c>
      <c r="K84" s="54">
        <f t="shared" si="22"/>
      </c>
      <c r="L84" s="53">
        <f t="shared" si="23"/>
      </c>
      <c r="M84" s="55">
        <f t="shared" si="24"/>
      </c>
      <c r="N84" s="56"/>
      <c r="O84" s="57">
        <f t="shared" si="30"/>
        <v>11583.333333333334</v>
      </c>
      <c r="P84" s="58">
        <f t="shared" si="31"/>
        <v>12685.185185185184</v>
      </c>
    </row>
    <row r="85" spans="1:16" ht="12.75">
      <c r="A85" s="59" t="s">
        <v>91</v>
      </c>
      <c r="B85" s="45">
        <v>1</v>
      </c>
      <c r="C85" s="46">
        <v>56</v>
      </c>
      <c r="D85" s="160">
        <v>45</v>
      </c>
      <c r="E85" s="60">
        <v>50</v>
      </c>
      <c r="F85" s="49"/>
      <c r="G85" s="50"/>
      <c r="H85" s="155">
        <v>385</v>
      </c>
      <c r="I85" s="80">
        <v>760</v>
      </c>
      <c r="J85" s="53">
        <f t="shared" si="21"/>
        <v>24.444444444444443</v>
      </c>
      <c r="K85" s="54">
        <f t="shared" si="22"/>
        <v>12.000000000000014</v>
      </c>
      <c r="L85" s="53">
        <f t="shared" si="23"/>
      </c>
      <c r="M85" s="55">
        <f t="shared" si="24"/>
      </c>
      <c r="N85" s="56">
        <f>(G85/C85)*1000</f>
        <v>0</v>
      </c>
      <c r="O85" s="57">
        <f t="shared" si="30"/>
        <v>8555.555555555555</v>
      </c>
      <c r="P85" s="58">
        <f t="shared" si="31"/>
        <v>15200</v>
      </c>
    </row>
    <row r="86" spans="1:16" ht="12.75">
      <c r="A86" s="59" t="s">
        <v>92</v>
      </c>
      <c r="B86" s="45">
        <v>1</v>
      </c>
      <c r="C86" s="46">
        <v>84</v>
      </c>
      <c r="D86" s="160">
        <v>140</v>
      </c>
      <c r="E86" s="60">
        <v>111</v>
      </c>
      <c r="F86" s="49">
        <v>1</v>
      </c>
      <c r="G86" s="50">
        <v>660</v>
      </c>
      <c r="H86" s="155">
        <v>1334</v>
      </c>
      <c r="I86" s="80">
        <v>875</v>
      </c>
      <c r="J86" s="53">
        <f t="shared" si="21"/>
        <v>-40</v>
      </c>
      <c r="K86" s="54">
        <f t="shared" si="22"/>
        <v>-24.324324324324323</v>
      </c>
      <c r="L86" s="53">
        <f t="shared" si="23"/>
        <v>-50.52473763118441</v>
      </c>
      <c r="M86" s="55">
        <f t="shared" si="24"/>
        <v>-24.57142857142857</v>
      </c>
      <c r="N86" s="56">
        <f>(G86/C86)*1000</f>
        <v>7857.142857142857</v>
      </c>
      <c r="O86" s="57">
        <f t="shared" si="30"/>
        <v>9528.57142857143</v>
      </c>
      <c r="P86" s="58">
        <f t="shared" si="31"/>
        <v>7882.882882882883</v>
      </c>
    </row>
    <row r="87" spans="1:16" ht="12.75">
      <c r="A87" s="59" t="s">
        <v>93</v>
      </c>
      <c r="B87" s="45"/>
      <c r="C87" s="46"/>
      <c r="D87" s="160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21"/>
      </c>
      <c r="K87" s="54">
        <f t="shared" si="22"/>
      </c>
      <c r="L87" s="53">
        <f t="shared" si="23"/>
      </c>
      <c r="M87" s="55">
        <f t="shared" si="24"/>
      </c>
      <c r="N87" s="56"/>
      <c r="O87" s="57"/>
      <c r="P87" s="58"/>
    </row>
    <row r="88" spans="1:16" ht="12.75">
      <c r="A88" s="59" t="s">
        <v>94</v>
      </c>
      <c r="B88" s="45"/>
      <c r="C88" s="46"/>
      <c r="D88" s="160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21"/>
      </c>
      <c r="K88" s="54">
        <f t="shared" si="22"/>
      </c>
      <c r="L88" s="53">
        <f t="shared" si="23"/>
      </c>
      <c r="M88" s="55">
        <f t="shared" si="24"/>
      </c>
      <c r="N88" s="56"/>
      <c r="O88" s="57"/>
      <c r="P88" s="58"/>
    </row>
    <row r="89" spans="1:16" s="43" customFormat="1" ht="15.75">
      <c r="A89" s="29" t="s">
        <v>95</v>
      </c>
      <c r="B89" s="67"/>
      <c r="C89" s="68"/>
      <c r="D89" s="162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96</v>
      </c>
      <c r="B90" s="45">
        <v>1</v>
      </c>
      <c r="C90" s="46">
        <v>235</v>
      </c>
      <c r="D90" s="160">
        <v>235</v>
      </c>
      <c r="E90" s="60">
        <v>235</v>
      </c>
      <c r="F90" s="49">
        <v>1</v>
      </c>
      <c r="G90" s="93">
        <v>369984</v>
      </c>
      <c r="H90" s="158">
        <f>30832*12</f>
        <v>369984</v>
      </c>
      <c r="I90" s="80">
        <v>302304</v>
      </c>
      <c r="J90" s="53">
        <f>IF(OR(D90=0,C90=0,D90&lt;1),"",C90/D90*100-100)</f>
        <v>0</v>
      </c>
      <c r="K90" s="54">
        <f>IF(OR(E90=0,C90=0,E90&lt;1),"",C90/E90*100-100)</f>
        <v>0</v>
      </c>
      <c r="L90" s="53">
        <f>IF(OR(H90=0,G90=0,H90&lt;1),"",G90/H90*100-100)</f>
        <v>0</v>
      </c>
      <c r="M90" s="55">
        <f>IF(OR(I90=0,G90=0,I90&lt;1),"",G90/I90*100-100)</f>
        <v>22.388059701492537</v>
      </c>
      <c r="N90" s="56">
        <f aca="true" t="shared" si="32" ref="N90:P91">(G90/C90)*1000</f>
        <v>1574400</v>
      </c>
      <c r="O90" s="57">
        <f t="shared" si="32"/>
        <v>1574400</v>
      </c>
      <c r="P90" s="58">
        <f t="shared" si="32"/>
        <v>1286400</v>
      </c>
    </row>
    <row r="91" spans="1:16" ht="12.75">
      <c r="A91" s="59" t="s">
        <v>97</v>
      </c>
      <c r="B91" s="45">
        <v>2</v>
      </c>
      <c r="C91" s="94">
        <v>25</v>
      </c>
      <c r="D91" s="160">
        <v>25</v>
      </c>
      <c r="E91" s="60">
        <v>25</v>
      </c>
      <c r="F91" s="49">
        <v>2</v>
      </c>
      <c r="G91" s="93">
        <v>1356</v>
      </c>
      <c r="H91" s="158">
        <v>1356</v>
      </c>
      <c r="I91" s="80">
        <v>1575</v>
      </c>
      <c r="J91" s="53">
        <f>IF(OR(D91=0,C91=0,D91&lt;1),"",C91/D91*100-100)</f>
        <v>0</v>
      </c>
      <c r="K91" s="54">
        <f>IF(OR(E91=0,C91=0,E91&lt;1),"",C91/E91*100-100)</f>
        <v>0</v>
      </c>
      <c r="L91" s="53">
        <f>IF(OR(H91=0,G91=0,H91&lt;1),"",G91/H91*100-100)</f>
        <v>0</v>
      </c>
      <c r="M91" s="55">
        <f>IF(OR(I91=0,G91=0,I91&lt;1),"",G91/I91*100-100)</f>
        <v>-13.904761904761912</v>
      </c>
      <c r="N91" s="57">
        <f t="shared" si="32"/>
        <v>54240</v>
      </c>
      <c r="O91" s="57">
        <f t="shared" si="32"/>
        <v>54240</v>
      </c>
      <c r="P91" s="58">
        <f t="shared" si="32"/>
        <v>63000</v>
      </c>
    </row>
    <row r="92" spans="1:16" s="43" customFormat="1" ht="15.75">
      <c r="A92" s="29" t="s">
        <v>98</v>
      </c>
      <c r="B92" s="67"/>
      <c r="C92" s="68"/>
      <c r="D92" s="69"/>
      <c r="E92" s="70"/>
      <c r="F92" s="71"/>
      <c r="G92" s="72"/>
      <c r="H92" s="157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99</v>
      </c>
      <c r="B93" s="45"/>
      <c r="C93" s="46"/>
      <c r="D93" s="47">
        <v>2182</v>
      </c>
      <c r="E93" s="60">
        <v>2185</v>
      </c>
      <c r="F93" s="49"/>
      <c r="G93" s="50"/>
      <c r="H93" s="155">
        <v>44642</v>
      </c>
      <c r="I93" s="95">
        <v>45927</v>
      </c>
      <c r="J93" s="53">
        <f aca="true" t="shared" si="33" ref="J93:J99">IF(OR(D93=0,C93=0,D93&lt;1),"",C93/D93*100-100)</f>
      </c>
      <c r="K93" s="54">
        <f aca="true" t="shared" si="34" ref="K93:K99">IF(OR(E93=0,C93=0,E93&lt;1),"",C93/E93*100-100)</f>
      </c>
      <c r="L93" s="53">
        <f aca="true" t="shared" si="35" ref="L93:L99">IF(OR(H93=0,G93=0,H93&lt;1),"",G93/H93*100-100)</f>
      </c>
      <c r="M93" s="55">
        <f aca="true" t="shared" si="36" ref="M93:M99">IF(OR(I93=0,G93=0,I93&lt;1),"",G93/I93*100-100)</f>
      </c>
      <c r="N93" s="56"/>
      <c r="O93" s="57">
        <f aca="true" t="shared" si="37" ref="O93:O99">(H93/D93)*1000</f>
        <v>20459.211732355638</v>
      </c>
      <c r="P93" s="58">
        <f aca="true" t="shared" si="38" ref="P93:P99">(I93/E93)*1000</f>
        <v>21019.221967963385</v>
      </c>
    </row>
    <row r="94" spans="1:16" ht="12.75">
      <c r="A94" s="44" t="s">
        <v>100</v>
      </c>
      <c r="B94" s="45"/>
      <c r="C94" s="46"/>
      <c r="D94" s="47">
        <f>IF(OR(D95=0,D96=0,D97=0),"",SUM(D95:D97))</f>
        <v>566</v>
      </c>
      <c r="E94" s="60">
        <v>576</v>
      </c>
      <c r="F94" s="49"/>
      <c r="G94" s="96"/>
      <c r="H94" s="155">
        <f>IF(OR(H95=0,H96=0,H97=0),"",SUM(H95:H97))</f>
        <v>12750</v>
      </c>
      <c r="I94" s="81">
        <v>8836</v>
      </c>
      <c r="J94" s="53">
        <f t="shared" si="33"/>
      </c>
      <c r="K94" s="54">
        <f t="shared" si="34"/>
      </c>
      <c r="L94" s="53">
        <f t="shared" si="35"/>
      </c>
      <c r="M94" s="55">
        <f t="shared" si="36"/>
      </c>
      <c r="N94" s="56"/>
      <c r="O94" s="57">
        <f t="shared" si="37"/>
        <v>22526.50176678445</v>
      </c>
      <c r="P94" s="58">
        <f t="shared" si="38"/>
        <v>15340.27777777778</v>
      </c>
    </row>
    <row r="95" spans="1:16" ht="12.75">
      <c r="A95" s="59" t="s">
        <v>101</v>
      </c>
      <c r="B95" s="45"/>
      <c r="C95" s="46"/>
      <c r="D95" s="47">
        <v>130</v>
      </c>
      <c r="E95" s="60">
        <v>136</v>
      </c>
      <c r="F95" s="49"/>
      <c r="G95" s="50"/>
      <c r="H95" s="155">
        <v>1014</v>
      </c>
      <c r="I95" s="95">
        <v>1965</v>
      </c>
      <c r="J95" s="53">
        <f t="shared" si="33"/>
      </c>
      <c r="K95" s="54">
        <f t="shared" si="34"/>
      </c>
      <c r="L95" s="53">
        <f t="shared" si="35"/>
      </c>
      <c r="M95" s="55">
        <f t="shared" si="36"/>
      </c>
      <c r="N95" s="56"/>
      <c r="O95" s="57">
        <f t="shared" si="37"/>
        <v>7800</v>
      </c>
      <c r="P95" s="58">
        <f t="shared" si="38"/>
        <v>14448.529411764706</v>
      </c>
    </row>
    <row r="96" spans="1:16" ht="12.75">
      <c r="A96" s="59" t="s">
        <v>102</v>
      </c>
      <c r="B96" s="45"/>
      <c r="C96" s="46"/>
      <c r="D96" s="47">
        <v>213</v>
      </c>
      <c r="E96" s="60">
        <v>215</v>
      </c>
      <c r="F96" s="49"/>
      <c r="G96" s="50"/>
      <c r="H96" s="155">
        <v>4187</v>
      </c>
      <c r="I96" s="95">
        <v>2430</v>
      </c>
      <c r="J96" s="53">
        <f t="shared" si="33"/>
      </c>
      <c r="K96" s="54">
        <f t="shared" si="34"/>
      </c>
      <c r="L96" s="53">
        <f t="shared" si="35"/>
      </c>
      <c r="M96" s="55">
        <f t="shared" si="36"/>
      </c>
      <c r="N96" s="56"/>
      <c r="O96" s="57">
        <f t="shared" si="37"/>
        <v>19657.276995305165</v>
      </c>
      <c r="P96" s="58">
        <f t="shared" si="38"/>
        <v>11302.32558139535</v>
      </c>
    </row>
    <row r="97" spans="1:16" ht="12.75">
      <c r="A97" s="59" t="s">
        <v>103</v>
      </c>
      <c r="B97" s="45"/>
      <c r="C97" s="46"/>
      <c r="D97" s="47">
        <v>223</v>
      </c>
      <c r="E97" s="60">
        <v>226</v>
      </c>
      <c r="F97" s="49"/>
      <c r="G97" s="50"/>
      <c r="H97" s="155">
        <v>7549</v>
      </c>
      <c r="I97" s="95">
        <v>4442</v>
      </c>
      <c r="J97" s="53">
        <f t="shared" si="33"/>
      </c>
      <c r="K97" s="54">
        <f t="shared" si="34"/>
      </c>
      <c r="L97" s="53">
        <f t="shared" si="35"/>
      </c>
      <c r="M97" s="55">
        <f t="shared" si="36"/>
      </c>
      <c r="N97" s="56"/>
      <c r="O97" s="57">
        <f t="shared" si="37"/>
        <v>33852.01793721973</v>
      </c>
      <c r="P97" s="58">
        <f t="shared" si="38"/>
        <v>19654.867256637168</v>
      </c>
    </row>
    <row r="98" spans="1:16" ht="12.75">
      <c r="A98" s="59" t="s">
        <v>104</v>
      </c>
      <c r="B98" s="45"/>
      <c r="C98" s="46"/>
      <c r="D98" s="47">
        <v>16</v>
      </c>
      <c r="E98" s="60">
        <v>16</v>
      </c>
      <c r="F98" s="49"/>
      <c r="G98" s="50"/>
      <c r="H98" s="155">
        <v>434</v>
      </c>
      <c r="I98" s="95">
        <v>462</v>
      </c>
      <c r="J98" s="53">
        <f t="shared" si="33"/>
      </c>
      <c r="K98" s="54">
        <f t="shared" si="34"/>
      </c>
      <c r="L98" s="53">
        <f t="shared" si="35"/>
      </c>
      <c r="M98" s="55">
        <f t="shared" si="36"/>
      </c>
      <c r="N98" s="56"/>
      <c r="O98" s="57">
        <f t="shared" si="37"/>
        <v>27125</v>
      </c>
      <c r="P98" s="58">
        <f t="shared" si="38"/>
        <v>28875</v>
      </c>
    </row>
    <row r="99" spans="1:16" ht="12.75">
      <c r="A99" s="59" t="s">
        <v>105</v>
      </c>
      <c r="B99" s="45"/>
      <c r="C99" s="46"/>
      <c r="D99" s="47">
        <v>116</v>
      </c>
      <c r="E99" s="60">
        <v>116</v>
      </c>
      <c r="F99" s="49"/>
      <c r="G99" s="50"/>
      <c r="H99" s="155">
        <v>3364</v>
      </c>
      <c r="I99" s="95">
        <v>3782</v>
      </c>
      <c r="J99" s="53">
        <f t="shared" si="33"/>
      </c>
      <c r="K99" s="54">
        <f t="shared" si="34"/>
      </c>
      <c r="L99" s="53">
        <f t="shared" si="35"/>
      </c>
      <c r="M99" s="55">
        <f t="shared" si="36"/>
      </c>
      <c r="N99" s="56"/>
      <c r="O99" s="57">
        <f t="shared" si="37"/>
        <v>29000</v>
      </c>
      <c r="P99" s="58">
        <f t="shared" si="38"/>
        <v>32603.448275862072</v>
      </c>
    </row>
    <row r="100" spans="1:16" s="43" customFormat="1" ht="15.75">
      <c r="A100" s="29" t="s">
        <v>106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/>
      <c r="D101" s="47">
        <v>16</v>
      </c>
      <c r="E101" s="60">
        <v>16</v>
      </c>
      <c r="F101" s="49"/>
      <c r="G101" s="50"/>
      <c r="H101" s="155">
        <v>135</v>
      </c>
      <c r="I101" s="80">
        <v>62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>
        <f aca="true" t="shared" si="39" ref="O101:O114">(H101/D101)*1000</f>
        <v>8437.5</v>
      </c>
      <c r="P101" s="58">
        <f aca="true" t="shared" si="40" ref="P101:P107">(I101/E101)*1000</f>
        <v>3875</v>
      </c>
    </row>
    <row r="102" spans="1:16" ht="12.75">
      <c r="A102" s="59" t="s">
        <v>108</v>
      </c>
      <c r="B102" s="45"/>
      <c r="C102" s="46"/>
      <c r="D102" s="47">
        <v>88</v>
      </c>
      <c r="E102" s="60">
        <v>88</v>
      </c>
      <c r="F102" s="49"/>
      <c r="G102" s="50"/>
      <c r="H102" s="155">
        <v>307</v>
      </c>
      <c r="I102" s="80">
        <v>183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>
        <f t="shared" si="39"/>
        <v>3488.636363636364</v>
      </c>
      <c r="P102" s="58">
        <f t="shared" si="40"/>
        <v>2079.5454545454545</v>
      </c>
    </row>
    <row r="103" spans="1:16" ht="12.75">
      <c r="A103" s="59" t="s">
        <v>109</v>
      </c>
      <c r="B103" s="45"/>
      <c r="C103" s="46"/>
      <c r="D103" s="47">
        <v>24</v>
      </c>
      <c r="E103" s="60">
        <v>23</v>
      </c>
      <c r="F103" s="49"/>
      <c r="G103" s="50"/>
      <c r="H103" s="155">
        <v>253</v>
      </c>
      <c r="I103" s="80">
        <v>96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</c>
      <c r="N103" s="56"/>
      <c r="O103" s="57">
        <f t="shared" si="39"/>
        <v>10541.666666666666</v>
      </c>
      <c r="P103" s="58">
        <f t="shared" si="40"/>
        <v>4173.913043478261</v>
      </c>
    </row>
    <row r="104" spans="1:16" ht="12.75">
      <c r="A104" s="59" t="s">
        <v>110</v>
      </c>
      <c r="B104" s="45"/>
      <c r="C104" s="46"/>
      <c r="D104" s="47">
        <v>24</v>
      </c>
      <c r="E104" s="60">
        <v>23</v>
      </c>
      <c r="F104" s="49"/>
      <c r="G104" s="50"/>
      <c r="H104" s="155">
        <v>85</v>
      </c>
      <c r="I104" s="80">
        <v>40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</c>
      <c r="M104" s="55">
        <f>IF(OR(I104=0,G104=0,I104&lt;1),"",G104/I104*100-100)</f>
      </c>
      <c r="N104" s="56"/>
      <c r="O104" s="57">
        <f t="shared" si="39"/>
        <v>3541.6666666666665</v>
      </c>
      <c r="P104" s="58">
        <f t="shared" si="40"/>
        <v>1739.1304347826087</v>
      </c>
    </row>
    <row r="105" spans="1:16" ht="12.75">
      <c r="A105" s="59" t="s">
        <v>111</v>
      </c>
      <c r="B105" s="45"/>
      <c r="C105" s="46"/>
      <c r="D105" s="47">
        <v>19</v>
      </c>
      <c r="E105" s="60">
        <v>19</v>
      </c>
      <c r="F105" s="49"/>
      <c r="G105" s="50"/>
      <c r="H105" s="155">
        <v>70</v>
      </c>
      <c r="I105" s="80">
        <v>25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</c>
      <c r="M105" s="55">
        <f>IF(OR(I105=0,G105=0,I105&lt;1),"",G105/I105*100-100)</f>
      </c>
      <c r="N105" s="56"/>
      <c r="O105" s="57">
        <f t="shared" si="39"/>
        <v>3684.2105263157896</v>
      </c>
      <c r="P105" s="58">
        <f t="shared" si="40"/>
        <v>1315.7894736842106</v>
      </c>
    </row>
    <row r="106" spans="1:16" ht="12.75">
      <c r="A106" s="44" t="s">
        <v>112</v>
      </c>
      <c r="B106" s="45"/>
      <c r="C106" s="46"/>
      <c r="D106" s="47">
        <f>IF(OR(D107=0,D108=0),"",SUM(D107:D108))</f>
        <v>90</v>
      </c>
      <c r="E106" s="60">
        <v>85</v>
      </c>
      <c r="F106" s="49"/>
      <c r="G106" s="50"/>
      <c r="H106" s="155">
        <f>IF(OR(H107=0,H108=0),"",SUM(H107:H108))</f>
        <v>590</v>
      </c>
      <c r="I106" s="81">
        <v>267</v>
      </c>
      <c r="J106" s="53"/>
      <c r="K106" s="54">
        <f>IF(OR(G106=0,F106=0,G106&lt;1),"",F106/G106*100-100)</f>
      </c>
      <c r="L106" s="53"/>
      <c r="M106" s="53"/>
      <c r="N106" s="56"/>
      <c r="O106" s="57">
        <f t="shared" si="39"/>
        <v>6555.555555555556</v>
      </c>
      <c r="P106" s="58">
        <f t="shared" si="40"/>
        <v>3141.176470588235</v>
      </c>
    </row>
    <row r="107" spans="1:16" ht="12.75">
      <c r="A107" s="59" t="s">
        <v>113</v>
      </c>
      <c r="B107" s="45"/>
      <c r="C107" s="46"/>
      <c r="D107" s="47">
        <v>84</v>
      </c>
      <c r="E107" s="60">
        <v>81</v>
      </c>
      <c r="F107" s="49"/>
      <c r="G107" s="50"/>
      <c r="H107" s="155">
        <v>565</v>
      </c>
      <c r="I107" s="80">
        <v>259</v>
      </c>
      <c r="J107" s="53">
        <f aca="true" t="shared" si="41" ref="J107:J119">IF(OR(D107=0,C107=0,D107&lt;1),"",C107/D107*100-100)</f>
      </c>
      <c r="K107" s="54">
        <f aca="true" t="shared" si="42" ref="K107:K119">IF(OR(E107=0,C107=0,E107&lt;1),"",C107/E107*100-100)</f>
      </c>
      <c r="L107" s="53">
        <f aca="true" t="shared" si="43" ref="L107:L119">IF(OR(H107=0,G107=0,H107&lt;1),"",G107/H107*100-100)</f>
      </c>
      <c r="M107" s="55">
        <f aca="true" t="shared" si="44" ref="M107:M119">IF(OR(I107=0,G107=0,I107&lt;1),"",G107/I107*100-100)</f>
      </c>
      <c r="N107" s="56"/>
      <c r="O107" s="57">
        <f t="shared" si="39"/>
        <v>6726.190476190476</v>
      </c>
      <c r="P107" s="58">
        <f t="shared" si="40"/>
        <v>3197.5308641975307</v>
      </c>
    </row>
    <row r="108" spans="1:16" ht="12.75">
      <c r="A108" s="59" t="s">
        <v>114</v>
      </c>
      <c r="B108" s="45"/>
      <c r="C108" s="46"/>
      <c r="D108" s="47">
        <v>6</v>
      </c>
      <c r="E108" s="60">
        <v>4</v>
      </c>
      <c r="F108" s="49"/>
      <c r="G108" s="50"/>
      <c r="H108" s="155">
        <v>25</v>
      </c>
      <c r="I108" s="80">
        <v>8</v>
      </c>
      <c r="J108" s="53">
        <f t="shared" si="41"/>
      </c>
      <c r="K108" s="54">
        <f t="shared" si="42"/>
      </c>
      <c r="L108" s="53">
        <f t="shared" si="43"/>
      </c>
      <c r="M108" s="55">
        <f t="shared" si="44"/>
      </c>
      <c r="N108" s="56"/>
      <c r="O108" s="57">
        <f t="shared" si="39"/>
        <v>4166.666666666667</v>
      </c>
      <c r="P108" s="58"/>
    </row>
    <row r="109" spans="1:16" ht="12.75">
      <c r="A109" s="59" t="s">
        <v>115</v>
      </c>
      <c r="B109" s="45"/>
      <c r="C109" s="46"/>
      <c r="D109" s="47">
        <v>31</v>
      </c>
      <c r="E109" s="60">
        <v>31</v>
      </c>
      <c r="F109" s="49"/>
      <c r="G109" s="50"/>
      <c r="H109" s="155">
        <v>400</v>
      </c>
      <c r="I109" s="80">
        <v>137</v>
      </c>
      <c r="J109" s="53">
        <f t="shared" si="41"/>
      </c>
      <c r="K109" s="54">
        <f t="shared" si="42"/>
      </c>
      <c r="L109" s="53">
        <f t="shared" si="43"/>
      </c>
      <c r="M109" s="55">
        <f t="shared" si="44"/>
      </c>
      <c r="N109" s="56"/>
      <c r="O109" s="57">
        <f t="shared" si="39"/>
        <v>12903.225806451612</v>
      </c>
      <c r="P109" s="58">
        <f>(I109/E109)*1000</f>
        <v>4419.354838709677</v>
      </c>
    </row>
    <row r="110" spans="1:16" ht="12.75">
      <c r="A110" s="59" t="s">
        <v>116</v>
      </c>
      <c r="B110" s="45"/>
      <c r="C110" s="46"/>
      <c r="D110" s="47">
        <v>35</v>
      </c>
      <c r="E110" s="60">
        <v>35</v>
      </c>
      <c r="F110" s="49"/>
      <c r="G110" s="50"/>
      <c r="H110" s="155">
        <v>35</v>
      </c>
      <c r="I110" s="80">
        <v>34</v>
      </c>
      <c r="J110" s="53">
        <f t="shared" si="41"/>
      </c>
      <c r="K110" s="54">
        <f t="shared" si="42"/>
      </c>
      <c r="L110" s="53">
        <f t="shared" si="43"/>
      </c>
      <c r="M110" s="55">
        <f t="shared" si="44"/>
      </c>
      <c r="N110" s="56"/>
      <c r="O110" s="57">
        <f t="shared" si="39"/>
        <v>1000</v>
      </c>
      <c r="P110" s="58">
        <f>(I110/E110)*1000</f>
        <v>971.4285714285714</v>
      </c>
    </row>
    <row r="111" spans="1:16" ht="12.75">
      <c r="A111" s="59" t="s">
        <v>117</v>
      </c>
      <c r="B111" s="45"/>
      <c r="C111" s="46"/>
      <c r="D111" s="47">
        <v>31</v>
      </c>
      <c r="E111" s="60">
        <v>31</v>
      </c>
      <c r="F111" s="49"/>
      <c r="G111" s="50"/>
      <c r="H111" s="155">
        <v>430</v>
      </c>
      <c r="I111" s="80">
        <v>159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13870.967741935485</v>
      </c>
      <c r="P111" s="58">
        <f>(I111/E111)*1000</f>
        <v>5129.032258064516</v>
      </c>
    </row>
    <row r="112" spans="1:16" ht="12.75">
      <c r="A112" s="59" t="s">
        <v>118</v>
      </c>
      <c r="B112" s="45"/>
      <c r="C112" s="46"/>
      <c r="D112" s="47">
        <v>1569</v>
      </c>
      <c r="E112" s="60">
        <v>637</v>
      </c>
      <c r="F112" s="49"/>
      <c r="G112" s="50"/>
      <c r="H112" s="155">
        <v>6150</v>
      </c>
      <c r="I112" s="80">
        <v>4399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3919.6940726577436</v>
      </c>
      <c r="P112" s="58">
        <f>(I112/E112)*1000</f>
        <v>6905.8084772370485</v>
      </c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41"/>
      </c>
      <c r="K113" s="54">
        <f t="shared" si="42"/>
      </c>
      <c r="L113" s="53">
        <f t="shared" si="43"/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121</v>
      </c>
      <c r="B115" s="45"/>
      <c r="C115" s="46"/>
      <c r="D115" s="47">
        <v>1975</v>
      </c>
      <c r="E115" s="60">
        <v>1032</v>
      </c>
      <c r="F115" s="49"/>
      <c r="G115" s="50"/>
      <c r="H115" s="155">
        <v>1619</v>
      </c>
      <c r="I115" s="80">
        <v>878</v>
      </c>
      <c r="J115" s="53">
        <f t="shared" si="41"/>
      </c>
      <c r="K115" s="54">
        <f t="shared" si="42"/>
      </c>
      <c r="L115" s="53">
        <f t="shared" si="43"/>
      </c>
      <c r="M115" s="55">
        <f t="shared" si="44"/>
      </c>
      <c r="N115" s="56"/>
      <c r="O115" s="57">
        <f aca="true" t="shared" si="45" ref="O115:P119">(H115/D115)*1000</f>
        <v>819.746835443038</v>
      </c>
      <c r="P115" s="58">
        <f t="shared" si="45"/>
        <v>850.7751937984495</v>
      </c>
    </row>
    <row r="116" spans="1:16" ht="12.75">
      <c r="A116" s="59" t="s">
        <v>122</v>
      </c>
      <c r="B116" s="45"/>
      <c r="C116" s="46"/>
      <c r="D116" s="47">
        <v>13</v>
      </c>
      <c r="E116" s="60">
        <v>12</v>
      </c>
      <c r="F116" s="49"/>
      <c r="G116" s="50"/>
      <c r="H116" s="155">
        <v>20</v>
      </c>
      <c r="I116" s="80">
        <v>41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 t="shared" si="45"/>
        <v>1538.4615384615386</v>
      </c>
      <c r="P116" s="58">
        <f t="shared" si="45"/>
        <v>3416.6666666666665</v>
      </c>
    </row>
    <row r="117" spans="1:16" ht="12.75">
      <c r="A117" s="59" t="s">
        <v>123</v>
      </c>
      <c r="B117" s="45"/>
      <c r="C117" s="46"/>
      <c r="D117" s="47">
        <v>412</v>
      </c>
      <c r="E117" s="60">
        <v>371</v>
      </c>
      <c r="F117" s="49"/>
      <c r="G117" s="50"/>
      <c r="H117" s="155">
        <v>545</v>
      </c>
      <c r="I117" s="80">
        <v>1392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 t="shared" si="45"/>
        <v>1322.8155339805826</v>
      </c>
      <c r="P117" s="58"/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41"/>
      </c>
      <c r="K118" s="54">
        <f t="shared" si="42"/>
      </c>
      <c r="L118" s="53">
        <f t="shared" si="43"/>
      </c>
      <c r="M118" s="55">
        <f t="shared" si="44"/>
      </c>
      <c r="N118" s="56"/>
      <c r="O118" s="57">
        <f t="shared" si="45"/>
        <v>1000</v>
      </c>
      <c r="P118" s="58"/>
    </row>
    <row r="119" spans="1:16" ht="12.75">
      <c r="A119" s="59" t="s">
        <v>125</v>
      </c>
      <c r="B119" s="45"/>
      <c r="C119" s="46"/>
      <c r="D119" s="47">
        <v>23</v>
      </c>
      <c r="E119" s="60">
        <v>23</v>
      </c>
      <c r="F119" s="49">
        <v>2</v>
      </c>
      <c r="G119" s="50">
        <v>230</v>
      </c>
      <c r="H119" s="155">
        <v>230</v>
      </c>
      <c r="I119" s="80">
        <v>230</v>
      </c>
      <c r="J119" s="53">
        <f t="shared" si="41"/>
      </c>
      <c r="K119" s="54">
        <f t="shared" si="42"/>
      </c>
      <c r="L119" s="53">
        <f t="shared" si="43"/>
        <v>0</v>
      </c>
      <c r="M119" s="55">
        <f t="shared" si="44"/>
        <v>0</v>
      </c>
      <c r="N119" s="56"/>
      <c r="O119" s="57">
        <f t="shared" si="45"/>
        <v>10000</v>
      </c>
      <c r="P119" s="58"/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35</v>
      </c>
      <c r="E121" s="60">
        <v>30</v>
      </c>
      <c r="F121" s="49"/>
      <c r="G121" s="50"/>
      <c r="H121" s="155">
        <v>55</v>
      </c>
      <c r="I121" s="80">
        <v>56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>
        <f>(H121/D121)*1000</f>
        <v>1571.4285714285713</v>
      </c>
      <c r="P121" s="58">
        <f>(I121/E121)*1000</f>
        <v>1866.6666666666667</v>
      </c>
    </row>
    <row r="122" spans="1:16" ht="12.75">
      <c r="A122" s="59" t="s">
        <v>128</v>
      </c>
      <c r="B122" s="45"/>
      <c r="C122" s="46"/>
      <c r="D122" s="47">
        <v>30810</v>
      </c>
      <c r="E122" s="60">
        <v>27262</v>
      </c>
      <c r="F122" s="49"/>
      <c r="G122" s="50"/>
      <c r="H122" s="155">
        <v>75000</v>
      </c>
      <c r="I122" s="80">
        <v>59654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>
        <f>(H122/D122)*1000</f>
        <v>2434.2745861733206</v>
      </c>
      <c r="P122" s="58">
        <f>(I122/E122)*1000</f>
        <v>2188.174015112611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13000</v>
      </c>
      <c r="I123" s="80">
        <v>10520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9"/>
      <c r="E124" s="70"/>
      <c r="F124" s="71"/>
      <c r="G124" s="72"/>
      <c r="H124" s="157"/>
      <c r="I124" s="73"/>
      <c r="J124" s="74"/>
      <c r="K124" s="75"/>
      <c r="L124" s="74"/>
      <c r="M124" s="76"/>
      <c r="N124" s="77"/>
      <c r="O124" s="78"/>
      <c r="P124" s="79"/>
    </row>
    <row r="125" spans="1:16" ht="12.75">
      <c r="A125" s="59" t="s">
        <v>131</v>
      </c>
      <c r="B125" s="45"/>
      <c r="C125" s="46"/>
      <c r="D125" s="47">
        <v>246</v>
      </c>
      <c r="E125" s="60">
        <v>236</v>
      </c>
      <c r="F125" s="49"/>
      <c r="G125" s="50"/>
      <c r="H125" s="155">
        <v>1210</v>
      </c>
      <c r="I125" s="80">
        <v>1470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</c>
      <c r="M125" s="55">
        <f>IF(OR(I125=0,G125=0,I125&lt;1),"",G125/I125*100-100)</f>
      </c>
      <c r="N125" s="56"/>
      <c r="O125" s="57">
        <f aca="true" t="shared" si="46" ref="O125:P127">(H125/D125)*1000</f>
        <v>4918.69918699187</v>
      </c>
      <c r="P125" s="58">
        <f t="shared" si="46"/>
        <v>6228.813559322034</v>
      </c>
    </row>
    <row r="126" spans="1:16" ht="12.75">
      <c r="A126" s="59" t="s">
        <v>132</v>
      </c>
      <c r="B126" s="45"/>
      <c r="C126" s="46"/>
      <c r="D126" s="47">
        <v>9690</v>
      </c>
      <c r="E126" s="60">
        <v>9690</v>
      </c>
      <c r="F126" s="49"/>
      <c r="G126" s="50"/>
      <c r="H126" s="155">
        <v>57247</v>
      </c>
      <c r="I126" s="80">
        <v>66370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</c>
      <c r="M126" s="55">
        <f>IF(OR(I126=0,G126=0,I126&lt;1),"",G126/I126*100-100)</f>
      </c>
      <c r="N126" s="56"/>
      <c r="O126" s="57">
        <f t="shared" si="46"/>
        <v>5907.843137254902</v>
      </c>
      <c r="P126" s="58">
        <f t="shared" si="46"/>
        <v>6849.329205366357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>
        <f t="shared" si="46"/>
        <v>1000</v>
      </c>
      <c r="P127" s="58"/>
    </row>
    <row r="128" spans="1:16" ht="12.75">
      <c r="A128" s="59" t="s">
        <v>134</v>
      </c>
      <c r="B128" s="45"/>
      <c r="C128" s="46"/>
      <c r="D128" s="47"/>
      <c r="E128" s="60"/>
      <c r="F128" s="49"/>
      <c r="G128" s="50"/>
      <c r="H128" s="155">
        <v>471746</v>
      </c>
      <c r="I128" s="80">
        <v>534902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</c>
      <c r="M128" s="55">
        <f>IF(OR(I128=0,G128=0,I128&lt;1),"",G128/I128*100-100)</f>
      </c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9"/>
      <c r="E129" s="70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14">
        <v>0.01</v>
      </c>
      <c r="E130" s="115">
        <v>0</v>
      </c>
      <c r="F130" s="103"/>
      <c r="G130" s="104"/>
      <c r="H130" s="159">
        <v>0.01</v>
      </c>
      <c r="I130" s="105">
        <v>0</v>
      </c>
      <c r="J130" s="106">
        <f>IF(OR(D130=0,C130=0,D130&lt;1),"",C130/D130*100-100)</f>
      </c>
      <c r="K130" s="107">
        <f>IF(OR(E130=0,C130=0,E130&lt;1),"",C130/E130*100-100)</f>
      </c>
      <c r="L130" s="106">
        <f>IF(OR(H130=0,G130=0,H130&lt;1),"",G130/H130*100-100)</f>
      </c>
      <c r="M130" s="108">
        <f>IF(OR(I130=0,G130=0,I130&lt;1),"",G130/I130*100-100)</f>
      </c>
      <c r="N130" s="109"/>
      <c r="O130" s="110"/>
      <c r="P130" s="111"/>
    </row>
    <row r="131" ht="13.5" thickTop="1">
      <c r="A131" s="1" t="s">
        <v>137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28                      DE FEBRERO  DEL AÑO 2.022&amp;C&amp;"Arial,Normal"&amp;11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="120" zoomScaleNormal="120" zoomScaleSheetLayoutView="95" workbookViewId="0" topLeftCell="A96">
      <selection activeCell="H124" sqref="H124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9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142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7" t="s">
        <v>171</v>
      </c>
      <c r="B2" s="8"/>
      <c r="C2" s="9"/>
      <c r="D2" s="8"/>
      <c r="E2" s="148" t="s">
        <v>4</v>
      </c>
      <c r="F2" s="11"/>
      <c r="G2" s="12"/>
      <c r="H2" s="164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65">
        <v>2021</v>
      </c>
      <c r="E3" s="146" t="s">
        <v>167</v>
      </c>
      <c r="F3" s="21" t="s">
        <v>9</v>
      </c>
      <c r="G3" s="19">
        <v>2022</v>
      </c>
      <c r="H3" s="165">
        <v>2021</v>
      </c>
      <c r="I3" s="146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1"/>
      <c r="E4" s="33"/>
      <c r="F4" s="34"/>
      <c r="G4" s="31"/>
      <c r="H4" s="31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IF(OR(C6=0,C7=0),"",SUM(C6:C7))</f>
        <v>63000</v>
      </c>
      <c r="D5" s="152">
        <f>IF(OR(D6=0,D7=0),"",SUM(D6:D7))</f>
        <v>60198</v>
      </c>
      <c r="E5" s="48">
        <v>62599</v>
      </c>
      <c r="F5" s="49">
        <v>2</v>
      </c>
      <c r="G5" s="50">
        <f>IF(OR(G6=0,G7=0),"",SUM(G6:G7))</f>
        <v>172400</v>
      </c>
      <c r="H5" s="155">
        <f>IF(OR(H6=0,H7=0),"",SUM(H6:H7))</f>
        <v>156316</v>
      </c>
      <c r="I5" s="52">
        <v>239036</v>
      </c>
      <c r="J5" s="53">
        <f aca="true" t="shared" si="0" ref="J5:J16">IF(OR(D5=0,C5=0,D5&lt;1),"",C5/D5*100-100)</f>
        <v>4.654639689026226</v>
      </c>
      <c r="K5" s="54">
        <f aca="true" t="shared" si="1" ref="K5:K16">IF(OR(E5=0,C5=0,E5&lt;1),"",C5/E5*100-100)</f>
        <v>0.6405853128644168</v>
      </c>
      <c r="L5" s="53">
        <f aca="true" t="shared" si="2" ref="L5:L16">IF(OR(H5=0,G5=0,H5&lt;1),"",G5/H5*100-100)</f>
        <v>10.289413751631301</v>
      </c>
      <c r="M5" s="55">
        <f aca="true" t="shared" si="3" ref="M5:M16">IF(OR(I5=0,G5=0,I5&lt;1),"",G5/I5*100-100)</f>
        <v>-27.876972506233372</v>
      </c>
      <c r="N5" s="56">
        <f aca="true" t="shared" si="4" ref="N5:N14">(G5/C5)*1000</f>
        <v>2736.5079365079364</v>
      </c>
      <c r="O5" s="57">
        <f aca="true" t="shared" si="5" ref="O5:O13">(H5/D5)*1000</f>
        <v>2596.6975647031463</v>
      </c>
      <c r="P5" s="58">
        <f aca="true" t="shared" si="6" ref="P5:P13">(I5/E5)*1000</f>
        <v>3818.527452515216</v>
      </c>
    </row>
    <row r="6" spans="1:16" ht="12.75">
      <c r="A6" s="59" t="s">
        <v>12</v>
      </c>
      <c r="B6" s="45">
        <v>2</v>
      </c>
      <c r="C6" s="46">
        <v>23000</v>
      </c>
      <c r="D6" s="152">
        <v>22290</v>
      </c>
      <c r="E6" s="60">
        <v>19563</v>
      </c>
      <c r="F6" s="49">
        <v>2</v>
      </c>
      <c r="G6" s="50">
        <v>64400</v>
      </c>
      <c r="H6" s="155">
        <v>57392</v>
      </c>
      <c r="I6" s="61">
        <v>69646</v>
      </c>
      <c r="J6" s="53">
        <f t="shared" si="0"/>
        <v>3.185284881112608</v>
      </c>
      <c r="K6" s="54">
        <f t="shared" si="1"/>
        <v>17.568880028625472</v>
      </c>
      <c r="L6" s="53">
        <f t="shared" si="2"/>
        <v>12.21076108168387</v>
      </c>
      <c r="M6" s="55">
        <f t="shared" si="3"/>
        <v>-7.532378026017284</v>
      </c>
      <c r="N6" s="56">
        <f t="shared" si="4"/>
        <v>2800</v>
      </c>
      <c r="O6" s="57">
        <f t="shared" si="5"/>
        <v>2574.7868999551365</v>
      </c>
      <c r="P6" s="58">
        <f t="shared" si="6"/>
        <v>3560.0879210754997</v>
      </c>
    </row>
    <row r="7" spans="1:16" ht="12.75">
      <c r="A7" s="62" t="s">
        <v>13</v>
      </c>
      <c r="B7" s="45">
        <v>2</v>
      </c>
      <c r="C7" s="46">
        <v>40000</v>
      </c>
      <c r="D7" s="152">
        <v>37908</v>
      </c>
      <c r="E7" s="60">
        <v>43036</v>
      </c>
      <c r="F7" s="49">
        <v>2</v>
      </c>
      <c r="G7" s="50">
        <v>108000</v>
      </c>
      <c r="H7" s="155">
        <v>98924</v>
      </c>
      <c r="I7" s="61">
        <v>169390</v>
      </c>
      <c r="J7" s="53">
        <f t="shared" si="0"/>
        <v>5.518624037142558</v>
      </c>
      <c r="K7" s="54">
        <f t="shared" si="1"/>
        <v>-7.054558973882337</v>
      </c>
      <c r="L7" s="53">
        <f t="shared" si="2"/>
        <v>9.174719987060769</v>
      </c>
      <c r="M7" s="55">
        <f t="shared" si="3"/>
        <v>-36.24180884349726</v>
      </c>
      <c r="N7" s="56">
        <f t="shared" si="4"/>
        <v>2700</v>
      </c>
      <c r="O7" s="57">
        <f t="shared" si="5"/>
        <v>2609.5810910625723</v>
      </c>
      <c r="P7" s="58">
        <f t="shared" si="6"/>
        <v>3936.007063853518</v>
      </c>
    </row>
    <row r="8" spans="1:16" ht="12.75">
      <c r="A8" s="44" t="s">
        <v>14</v>
      </c>
      <c r="B8" s="45">
        <v>2</v>
      </c>
      <c r="C8" s="46">
        <f>IF(OR(C9=0,C10=0),"",SUM(C9:C10))</f>
        <v>17000</v>
      </c>
      <c r="D8" s="152">
        <f>IF(OR(D9=0,D10=0),"",SUM(D9:D10))</f>
        <v>18076</v>
      </c>
      <c r="E8" s="48">
        <v>19539</v>
      </c>
      <c r="F8" s="49">
        <v>2</v>
      </c>
      <c r="G8" s="63">
        <f>IF(OR(G9=0,G10=0),"",SUM(G9:G10))</f>
        <v>25500</v>
      </c>
      <c r="H8" s="156">
        <f>IF(OR(H9=0,H10=0),"",SUM(H9:H10))</f>
        <v>40221</v>
      </c>
      <c r="I8" s="65">
        <v>57088</v>
      </c>
      <c r="J8" s="53">
        <f t="shared" si="0"/>
        <v>-5.95264439035185</v>
      </c>
      <c r="K8" s="54">
        <f t="shared" si="1"/>
        <v>-12.994523772966886</v>
      </c>
      <c r="L8" s="53">
        <f t="shared" si="2"/>
        <v>-36.600283434027006</v>
      </c>
      <c r="M8" s="55">
        <f t="shared" si="3"/>
        <v>-55.33211883408072</v>
      </c>
      <c r="N8" s="56">
        <f t="shared" si="4"/>
        <v>1500</v>
      </c>
      <c r="O8" s="57">
        <f t="shared" si="5"/>
        <v>2225.105111750387</v>
      </c>
      <c r="P8" s="58">
        <f t="shared" si="6"/>
        <v>2921.7462510875685</v>
      </c>
    </row>
    <row r="9" spans="1:16" ht="12.75">
      <c r="A9" s="59" t="s">
        <v>15</v>
      </c>
      <c r="B9" s="45">
        <v>2</v>
      </c>
      <c r="C9" s="46">
        <v>5000</v>
      </c>
      <c r="D9" s="152">
        <v>5757</v>
      </c>
      <c r="E9" s="60">
        <v>6106</v>
      </c>
      <c r="F9" s="49">
        <v>2</v>
      </c>
      <c r="G9" s="50">
        <v>7500</v>
      </c>
      <c r="H9" s="155">
        <v>12661</v>
      </c>
      <c r="I9" s="61">
        <v>16616</v>
      </c>
      <c r="J9" s="53">
        <f t="shared" si="0"/>
        <v>-13.149209657807887</v>
      </c>
      <c r="K9" s="54">
        <f t="shared" si="1"/>
        <v>-18.113331149688833</v>
      </c>
      <c r="L9" s="53">
        <f t="shared" si="2"/>
        <v>-40.76297290893295</v>
      </c>
      <c r="M9" s="55">
        <f t="shared" si="3"/>
        <v>-54.862782859894075</v>
      </c>
      <c r="N9" s="56">
        <f t="shared" si="4"/>
        <v>1500</v>
      </c>
      <c r="O9" s="57">
        <f t="shared" si="5"/>
        <v>2199.2357130449886</v>
      </c>
      <c r="P9" s="58">
        <f t="shared" si="6"/>
        <v>2721.257779233541</v>
      </c>
    </row>
    <row r="10" spans="1:16" ht="12.75">
      <c r="A10" s="62" t="s">
        <v>16</v>
      </c>
      <c r="B10" s="45">
        <v>2</v>
      </c>
      <c r="C10" s="46">
        <v>12000</v>
      </c>
      <c r="D10" s="152">
        <v>12319</v>
      </c>
      <c r="E10" s="60">
        <v>13434</v>
      </c>
      <c r="F10" s="49">
        <v>2</v>
      </c>
      <c r="G10" s="50">
        <v>18000</v>
      </c>
      <c r="H10" s="155">
        <v>27560</v>
      </c>
      <c r="I10" s="61">
        <v>40472</v>
      </c>
      <c r="J10" s="53">
        <f t="shared" si="0"/>
        <v>-2.589495900641282</v>
      </c>
      <c r="K10" s="54">
        <f t="shared" si="1"/>
        <v>-10.67440821795445</v>
      </c>
      <c r="L10" s="53">
        <f t="shared" si="2"/>
        <v>-34.68795355587808</v>
      </c>
      <c r="M10" s="55">
        <f t="shared" si="3"/>
        <v>-55.52480727416486</v>
      </c>
      <c r="N10" s="56">
        <f t="shared" si="4"/>
        <v>1500</v>
      </c>
      <c r="O10" s="57">
        <f t="shared" si="5"/>
        <v>2237.1945774819383</v>
      </c>
      <c r="P10" s="58">
        <f t="shared" si="6"/>
        <v>3012.6544588357897</v>
      </c>
    </row>
    <row r="11" spans="1:16" ht="12.75">
      <c r="A11" s="59" t="s">
        <v>17</v>
      </c>
      <c r="B11" s="45">
        <v>2</v>
      </c>
      <c r="C11" s="46">
        <v>25000</v>
      </c>
      <c r="D11" s="152">
        <v>27477</v>
      </c>
      <c r="E11" s="60">
        <v>28406</v>
      </c>
      <c r="F11" s="49">
        <v>2</v>
      </c>
      <c r="G11" s="50">
        <v>37500</v>
      </c>
      <c r="H11" s="155">
        <v>56239</v>
      </c>
      <c r="I11" s="61">
        <v>69837</v>
      </c>
      <c r="J11" s="53">
        <f t="shared" si="0"/>
        <v>-9.014812388543149</v>
      </c>
      <c r="K11" s="54">
        <f t="shared" si="1"/>
        <v>-11.990424558191933</v>
      </c>
      <c r="L11" s="53">
        <f t="shared" si="2"/>
        <v>-33.320293746332624</v>
      </c>
      <c r="M11" s="55">
        <f t="shared" si="3"/>
        <v>-46.3035353752309</v>
      </c>
      <c r="N11" s="56">
        <f t="shared" si="4"/>
        <v>1500</v>
      </c>
      <c r="O11" s="57">
        <f t="shared" si="5"/>
        <v>2046.7663864322888</v>
      </c>
      <c r="P11" s="58">
        <f t="shared" si="6"/>
        <v>2458.52988805182</v>
      </c>
    </row>
    <row r="12" spans="1:16" ht="12.75">
      <c r="A12" s="59" t="s">
        <v>18</v>
      </c>
      <c r="B12" s="45">
        <v>2</v>
      </c>
      <c r="C12" s="46">
        <v>250</v>
      </c>
      <c r="D12" s="152">
        <v>244</v>
      </c>
      <c r="E12" s="60">
        <v>354</v>
      </c>
      <c r="F12" s="49">
        <v>2</v>
      </c>
      <c r="G12" s="50">
        <v>375</v>
      </c>
      <c r="H12" s="155">
        <v>488</v>
      </c>
      <c r="I12" s="61">
        <v>694</v>
      </c>
      <c r="J12" s="53">
        <f t="shared" si="0"/>
        <v>2.45901639344261</v>
      </c>
      <c r="K12" s="54">
        <f t="shared" si="1"/>
        <v>-29.378531073446325</v>
      </c>
      <c r="L12" s="53">
        <f t="shared" si="2"/>
        <v>-23.15573770491804</v>
      </c>
      <c r="M12" s="55">
        <f t="shared" si="3"/>
        <v>-45.96541786743516</v>
      </c>
      <c r="N12" s="56">
        <f t="shared" si="4"/>
        <v>1500</v>
      </c>
      <c r="O12" s="57">
        <f t="shared" si="5"/>
        <v>2000</v>
      </c>
      <c r="P12" s="58">
        <f t="shared" si="6"/>
        <v>1960.45197740113</v>
      </c>
    </row>
    <row r="13" spans="1:16" ht="12.75">
      <c r="A13" s="62" t="s">
        <v>19</v>
      </c>
      <c r="B13" s="45">
        <v>2</v>
      </c>
      <c r="C13" s="66">
        <v>8000</v>
      </c>
      <c r="D13" s="153">
        <v>9777</v>
      </c>
      <c r="E13" s="60">
        <v>7387</v>
      </c>
      <c r="F13" s="49">
        <v>2</v>
      </c>
      <c r="G13" s="50">
        <v>19000</v>
      </c>
      <c r="H13" s="155">
        <v>24022</v>
      </c>
      <c r="I13" s="61">
        <v>21944</v>
      </c>
      <c r="J13" s="53">
        <f t="shared" si="0"/>
        <v>-18.175309399611322</v>
      </c>
      <c r="K13" s="54">
        <f t="shared" si="1"/>
        <v>8.298361987274944</v>
      </c>
      <c r="L13" s="53">
        <f t="shared" si="2"/>
        <v>-20.90583631670968</v>
      </c>
      <c r="M13" s="55">
        <f t="shared" si="3"/>
        <v>-13.415967918337586</v>
      </c>
      <c r="N13" s="56">
        <f t="shared" si="4"/>
        <v>2375</v>
      </c>
      <c r="O13" s="57">
        <f t="shared" si="5"/>
        <v>2456.9908970031706</v>
      </c>
      <c r="P13" s="58">
        <f t="shared" si="6"/>
        <v>2970.6240693109517</v>
      </c>
    </row>
    <row r="14" spans="1:16" ht="12.75">
      <c r="A14" s="59" t="s">
        <v>20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52">
        <v>682</v>
      </c>
      <c r="E15" s="60">
        <v>2117</v>
      </c>
      <c r="F15" s="49"/>
      <c r="G15" s="50"/>
      <c r="H15" s="155">
        <v>8184</v>
      </c>
      <c r="I15" s="61">
        <v>25654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12000</v>
      </c>
      <c r="P15" s="58">
        <f>(I15/E15)*1000</f>
        <v>12118.09163911195</v>
      </c>
    </row>
    <row r="16" spans="1:16" ht="12.75">
      <c r="A16" s="59" t="s">
        <v>22</v>
      </c>
      <c r="B16" s="45"/>
      <c r="C16" s="46"/>
      <c r="D16" s="152">
        <v>61</v>
      </c>
      <c r="E16" s="60">
        <v>82</v>
      </c>
      <c r="F16" s="49"/>
      <c r="G16" s="50"/>
      <c r="H16" s="155">
        <v>420</v>
      </c>
      <c r="I16" s="61">
        <v>491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6885.245901639344</v>
      </c>
      <c r="P16" s="58">
        <f>(I16/E16)*1000</f>
        <v>5987.804878048781</v>
      </c>
    </row>
    <row r="17" spans="1:16" s="43" customFormat="1" ht="15.75">
      <c r="A17" s="29" t="s">
        <v>23</v>
      </c>
      <c r="B17" s="67"/>
      <c r="C17" s="68"/>
      <c r="D17" s="154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24</v>
      </c>
      <c r="B18" s="45"/>
      <c r="C18" s="46"/>
      <c r="D18" s="152">
        <v>0.01</v>
      </c>
      <c r="E18" s="60">
        <v>1</v>
      </c>
      <c r="F18" s="49"/>
      <c r="G18" s="50"/>
      <c r="H18" s="155">
        <v>0.01</v>
      </c>
      <c r="I18" s="80">
        <v>2</v>
      </c>
      <c r="J18" s="53">
        <f aca="true" t="shared" si="7" ref="J18:J25">IF(OR(D18=0,C18=0,D18&lt;1),"",C18/D18*100-100)</f>
      </c>
      <c r="K18" s="54">
        <f aca="true" t="shared" si="8" ref="K18:K25">IF(OR(E18=0,C18=0,E18&lt;1),"",C18/E18*100-100)</f>
      </c>
      <c r="L18" s="53">
        <f aca="true" t="shared" si="9" ref="L18:L25">IF(OR(H18=0,G18=0,H18&lt;1),"",G18/H18*100-100)</f>
      </c>
      <c r="M18" s="55">
        <f aca="true" t="shared" si="10" ref="M18:M25">IF(OR(I18=0,G18=0,I18&lt;1),"",G18/I18*100-100)</f>
      </c>
      <c r="N18" s="56"/>
      <c r="O18" s="57"/>
      <c r="P18" s="58"/>
    </row>
    <row r="19" spans="1:16" ht="12.75">
      <c r="A19" s="59" t="s">
        <v>25</v>
      </c>
      <c r="B19" s="45">
        <v>2</v>
      </c>
      <c r="C19" s="46">
        <v>4000</v>
      </c>
      <c r="D19" s="152">
        <v>3903</v>
      </c>
      <c r="E19" s="60">
        <v>3632</v>
      </c>
      <c r="F19" s="49"/>
      <c r="G19" s="50"/>
      <c r="H19" s="155">
        <v>4005</v>
      </c>
      <c r="I19" s="80">
        <v>6156</v>
      </c>
      <c r="J19" s="53">
        <f t="shared" si="7"/>
        <v>2.485267742761991</v>
      </c>
      <c r="K19" s="54">
        <f t="shared" si="8"/>
        <v>10.132158590308364</v>
      </c>
      <c r="L19" s="53">
        <f t="shared" si="9"/>
      </c>
      <c r="M19" s="55">
        <f t="shared" si="10"/>
      </c>
      <c r="N19" s="56">
        <f>(G19/C19)*1000</f>
        <v>0</v>
      </c>
      <c r="O19" s="57">
        <f>(H19/D19)*1000</f>
        <v>1026.1337432744042</v>
      </c>
      <c r="P19" s="58">
        <f>(I19/E19)*1000</f>
        <v>1694.9339207048458</v>
      </c>
    </row>
    <row r="20" spans="1:16" ht="12.75">
      <c r="A20" s="59" t="s">
        <v>26</v>
      </c>
      <c r="B20" s="45"/>
      <c r="C20" s="46">
        <v>0.01</v>
      </c>
      <c r="D20" s="152">
        <v>0.01</v>
      </c>
      <c r="E20" s="60">
        <v>2</v>
      </c>
      <c r="F20" s="49"/>
      <c r="G20" s="50"/>
      <c r="H20" s="155">
        <v>0.01</v>
      </c>
      <c r="I20" s="80">
        <v>2</v>
      </c>
      <c r="J20" s="53">
        <f t="shared" si="7"/>
      </c>
      <c r="K20" s="54">
        <f t="shared" si="8"/>
        <v>-99.5</v>
      </c>
      <c r="L20" s="53">
        <f t="shared" si="9"/>
      </c>
      <c r="M20" s="55">
        <f t="shared" si="10"/>
      </c>
      <c r="N20" s="56"/>
      <c r="O20" s="57"/>
      <c r="P20" s="58"/>
    </row>
    <row r="21" spans="1:16" ht="12.75">
      <c r="A21" s="59" t="s">
        <v>27</v>
      </c>
      <c r="B21" s="45">
        <v>2</v>
      </c>
      <c r="C21" s="46">
        <v>3000</v>
      </c>
      <c r="D21" s="152">
        <v>2989</v>
      </c>
      <c r="E21" s="60">
        <v>3858</v>
      </c>
      <c r="F21" s="49"/>
      <c r="G21" s="50"/>
      <c r="H21" s="155">
        <v>3190</v>
      </c>
      <c r="I21" s="80">
        <v>5994</v>
      </c>
      <c r="J21" s="53">
        <f t="shared" si="7"/>
        <v>0.36801605888257427</v>
      </c>
      <c r="K21" s="54">
        <f t="shared" si="8"/>
        <v>-22.239502332814936</v>
      </c>
      <c r="L21" s="53">
        <f t="shared" si="9"/>
      </c>
      <c r="M21" s="55">
        <f t="shared" si="10"/>
      </c>
      <c r="N21" s="56">
        <f aca="true" t="shared" si="11" ref="N21:P25">(G21/C21)*1000</f>
        <v>0</v>
      </c>
      <c r="O21" s="57">
        <f t="shared" si="11"/>
        <v>1067.2465707594513</v>
      </c>
      <c r="P21" s="58">
        <f t="shared" si="11"/>
        <v>1553.654743390358</v>
      </c>
    </row>
    <row r="22" spans="1:16" ht="12.75">
      <c r="A22" s="59" t="s">
        <v>28</v>
      </c>
      <c r="B22" s="45">
        <v>1</v>
      </c>
      <c r="C22" s="46">
        <v>6500</v>
      </c>
      <c r="D22" s="152">
        <v>6125</v>
      </c>
      <c r="E22" s="60">
        <v>6610</v>
      </c>
      <c r="F22" s="49"/>
      <c r="G22" s="50"/>
      <c r="H22" s="155">
        <v>6264</v>
      </c>
      <c r="I22" s="80">
        <v>10950</v>
      </c>
      <c r="J22" s="53">
        <f t="shared" si="7"/>
        <v>6.122448979591837</v>
      </c>
      <c r="K22" s="54">
        <f t="shared" si="8"/>
        <v>-1.6641452344931906</v>
      </c>
      <c r="L22" s="53">
        <f t="shared" si="9"/>
      </c>
      <c r="M22" s="55">
        <f t="shared" si="10"/>
      </c>
      <c r="N22" s="56">
        <f t="shared" si="11"/>
        <v>0</v>
      </c>
      <c r="O22" s="57">
        <f t="shared" si="11"/>
        <v>1022.6938775510204</v>
      </c>
      <c r="P22" s="58">
        <f t="shared" si="11"/>
        <v>1656.5809379727684</v>
      </c>
    </row>
    <row r="23" spans="1:16" ht="12.75">
      <c r="A23" s="59" t="s">
        <v>29</v>
      </c>
      <c r="B23" s="45">
        <v>2</v>
      </c>
      <c r="C23" s="46">
        <v>400</v>
      </c>
      <c r="D23" s="152">
        <v>405</v>
      </c>
      <c r="E23" s="60">
        <v>308</v>
      </c>
      <c r="F23" s="49"/>
      <c r="G23" s="50"/>
      <c r="H23" s="155">
        <v>407</v>
      </c>
      <c r="I23" s="80">
        <v>419</v>
      </c>
      <c r="J23" s="53">
        <f t="shared" si="7"/>
        <v>-1.2345679012345698</v>
      </c>
      <c r="K23" s="54">
        <f t="shared" si="8"/>
        <v>29.87012987012986</v>
      </c>
      <c r="L23" s="53">
        <f t="shared" si="9"/>
      </c>
      <c r="M23" s="55">
        <f t="shared" si="10"/>
      </c>
      <c r="N23" s="56">
        <f t="shared" si="11"/>
        <v>0</v>
      </c>
      <c r="O23" s="57">
        <f t="shared" si="11"/>
        <v>1004.9382716049382</v>
      </c>
      <c r="P23" s="58">
        <f t="shared" si="11"/>
        <v>1360.3896103896104</v>
      </c>
    </row>
    <row r="24" spans="1:16" ht="12.75">
      <c r="A24" s="59" t="s">
        <v>30</v>
      </c>
      <c r="B24" s="45">
        <v>2</v>
      </c>
      <c r="C24" s="46">
        <v>40</v>
      </c>
      <c r="D24" s="152">
        <v>38</v>
      </c>
      <c r="E24" s="60">
        <v>33</v>
      </c>
      <c r="F24" s="49"/>
      <c r="G24" s="50"/>
      <c r="H24" s="155">
        <v>38</v>
      </c>
      <c r="I24" s="80">
        <v>44</v>
      </c>
      <c r="J24" s="53">
        <f t="shared" si="7"/>
        <v>5.263157894736835</v>
      </c>
      <c r="K24" s="54">
        <f t="shared" si="8"/>
        <v>21.212121212121218</v>
      </c>
      <c r="L24" s="53">
        <f t="shared" si="9"/>
      </c>
      <c r="M24" s="55">
        <f t="shared" si="10"/>
      </c>
      <c r="N24" s="56">
        <f t="shared" si="11"/>
        <v>0</v>
      </c>
      <c r="O24" s="57">
        <f t="shared" si="11"/>
        <v>1000</v>
      </c>
      <c r="P24" s="58">
        <f t="shared" si="11"/>
        <v>1333.3333333333333</v>
      </c>
    </row>
    <row r="25" spans="1:16" ht="12.75">
      <c r="A25" s="59" t="s">
        <v>31</v>
      </c>
      <c r="B25" s="45">
        <v>1</v>
      </c>
      <c r="C25" s="46">
        <v>30</v>
      </c>
      <c r="D25" s="152">
        <v>0.01</v>
      </c>
      <c r="E25" s="60">
        <v>66</v>
      </c>
      <c r="F25" s="49"/>
      <c r="G25" s="50"/>
      <c r="H25" s="155">
        <v>0.01</v>
      </c>
      <c r="I25" s="80">
        <v>70</v>
      </c>
      <c r="J25" s="53">
        <f t="shared" si="7"/>
      </c>
      <c r="K25" s="54">
        <f t="shared" si="8"/>
        <v>-54.54545454545455</v>
      </c>
      <c r="L25" s="53">
        <f t="shared" si="9"/>
      </c>
      <c r="M25" s="55">
        <f t="shared" si="10"/>
      </c>
      <c r="N25" s="56">
        <f t="shared" si="11"/>
        <v>0</v>
      </c>
      <c r="O25" s="57">
        <f t="shared" si="11"/>
        <v>1000</v>
      </c>
      <c r="P25" s="58">
        <f t="shared" si="11"/>
        <v>1060.6060606060605</v>
      </c>
    </row>
    <row r="26" spans="1:16" s="43" customFormat="1" ht="15.75">
      <c r="A26" s="29" t="s">
        <v>32</v>
      </c>
      <c r="B26" s="67"/>
      <c r="C26" s="68"/>
      <c r="D26" s="154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6">
        <f>IF(OR(C28=0,C29=0,C30=0,C31=0),"",SUM(C28:C31))</f>
      </c>
      <c r="D27" s="152">
        <f>IF(OR(D28=0,D29=0,D30=0,D31=0),"",SUM(D28:D31))</f>
        <v>599.01</v>
      </c>
      <c r="E27" s="48">
        <v>673</v>
      </c>
      <c r="F27" s="49"/>
      <c r="G27" s="50">
        <f>IF(OR(G28=0,G29=0,G30=0,G31=0),"",SUM(G28:G31))</f>
      </c>
      <c r="H27" s="155">
        <f>IF(OR(H28=0,H29=0,H30=0,H31=0),"",SUM(H28:H31))</f>
        <v>19163.010000000002</v>
      </c>
      <c r="I27" s="81">
        <v>25590</v>
      </c>
      <c r="J27" s="53"/>
      <c r="K27" s="54"/>
      <c r="L27" s="53"/>
      <c r="M27" s="53"/>
      <c r="N27" s="56"/>
      <c r="O27" s="57">
        <f>(H27/D27)*1000</f>
        <v>31991.135373366054</v>
      </c>
      <c r="P27" s="58">
        <f>(I27/E27)*1000</f>
        <v>38023.77414561664</v>
      </c>
    </row>
    <row r="28" spans="1:16" ht="12.75">
      <c r="A28" s="59" t="s">
        <v>34</v>
      </c>
      <c r="B28" s="45"/>
      <c r="C28" s="46">
        <v>0.01</v>
      </c>
      <c r="D28" s="152">
        <v>0.01</v>
      </c>
      <c r="E28" s="60">
        <v>0</v>
      </c>
      <c r="F28" s="49"/>
      <c r="G28" s="50">
        <v>0.01</v>
      </c>
      <c r="H28" s="155">
        <v>0.01</v>
      </c>
      <c r="I28" s="80">
        <v>0</v>
      </c>
      <c r="J28" s="53">
        <f>IF(OR(D28=0,C28=0,D28&lt;1),"",C28/D28*100-100)</f>
      </c>
      <c r="K28" s="54">
        <f>IF(OR(E28=0,C28=0,E28&lt;1),"",C28/E28*100-100)</f>
      </c>
      <c r="L28" s="53">
        <f>IF(OR(H28=0,G28=0,H28&lt;1),"",G28/H28*100-100)</f>
      </c>
      <c r="M28" s="55">
        <f>IF(OR(I28=0,G28=0,I28&lt;1),"",G28/I28*100-100)</f>
      </c>
      <c r="N28" s="56"/>
      <c r="O28" s="57"/>
      <c r="P28" s="58"/>
    </row>
    <row r="29" spans="1:16" ht="12.75">
      <c r="A29" s="59" t="s">
        <v>35</v>
      </c>
      <c r="B29" s="45">
        <v>2</v>
      </c>
      <c r="C29" s="46">
        <v>120</v>
      </c>
      <c r="D29" s="152">
        <v>122</v>
      </c>
      <c r="E29" s="60">
        <v>125</v>
      </c>
      <c r="F29" s="49"/>
      <c r="G29" s="50"/>
      <c r="H29" s="155">
        <v>3400</v>
      </c>
      <c r="I29" s="80">
        <v>4349</v>
      </c>
      <c r="J29" s="53">
        <f>IF(OR(D29=0,C29=0,D29&lt;1),"",C29/D29*100-100)</f>
        <v>-1.639344262295083</v>
      </c>
      <c r="K29" s="54">
        <f>IF(OR(E29=0,C29=0,E29&lt;1),"",C29/E29*100-100)</f>
        <v>-4</v>
      </c>
      <c r="L29" s="53">
        <f>IF(OR(H29=0,G29=0,H29&lt;1),"",G29/H29*100-100)</f>
      </c>
      <c r="M29" s="55">
        <f>IF(OR(I29=0,G29=0,I29&lt;1),"",G29/I29*100-100)</f>
      </c>
      <c r="N29" s="56">
        <f aca="true" t="shared" si="12" ref="N29:P31">(G29/C29)*1000</f>
        <v>0</v>
      </c>
      <c r="O29" s="57">
        <f t="shared" si="12"/>
        <v>27868.852459016394</v>
      </c>
      <c r="P29" s="58">
        <f t="shared" si="12"/>
        <v>34792</v>
      </c>
    </row>
    <row r="30" spans="1:16" ht="12.75">
      <c r="A30" s="59" t="s">
        <v>36</v>
      </c>
      <c r="B30" s="45">
        <v>2</v>
      </c>
      <c r="C30" s="46">
        <v>420</v>
      </c>
      <c r="D30" s="152">
        <v>417</v>
      </c>
      <c r="E30" s="60">
        <v>460</v>
      </c>
      <c r="F30" s="49"/>
      <c r="G30" s="50"/>
      <c r="H30" s="155">
        <v>14578</v>
      </c>
      <c r="I30" s="80">
        <v>18205</v>
      </c>
      <c r="J30" s="53">
        <f>IF(OR(D30=0,C30=0,D30&lt;1),"",C30/D30*100-100)</f>
        <v>0.7194244604316538</v>
      </c>
      <c r="K30" s="54">
        <f>IF(OR(E30=0,C30=0,E30&lt;1),"",C30/E30*100-100)</f>
        <v>-8.695652173913047</v>
      </c>
      <c r="L30" s="53">
        <f>IF(OR(H30=0,G30=0,H30&lt;1),"",G30/H30*100-100)</f>
      </c>
      <c r="M30" s="55">
        <f>IF(OR(I30=0,G30=0,I30&lt;1),"",G30/I30*100-100)</f>
      </c>
      <c r="N30" s="56">
        <f t="shared" si="12"/>
        <v>0</v>
      </c>
      <c r="O30" s="57">
        <f t="shared" si="12"/>
        <v>34959.23261390888</v>
      </c>
      <c r="P30" s="58">
        <f t="shared" si="12"/>
        <v>39576.08695652174</v>
      </c>
    </row>
    <row r="31" spans="1:16" ht="12.75">
      <c r="A31" s="59" t="s">
        <v>37</v>
      </c>
      <c r="B31" s="45"/>
      <c r="C31" s="46"/>
      <c r="D31" s="152">
        <v>60</v>
      </c>
      <c r="E31" s="60">
        <v>87</v>
      </c>
      <c r="F31" s="49"/>
      <c r="G31" s="50"/>
      <c r="H31" s="155">
        <v>1185</v>
      </c>
      <c r="I31" s="80">
        <v>3036</v>
      </c>
      <c r="J31" s="53">
        <f>IF(OR(D31=0,C31=0,D31&lt;1),"",C31/D31*100-100)</f>
      </c>
      <c r="K31" s="54">
        <f>IF(OR(E31=0,C31=0,E31&lt;1),"",C31/E31*100-100)</f>
      </c>
      <c r="L31" s="53">
        <f>IF(OR(H31=0,G31=0,H31&lt;1),"",G31/H31*100-100)</f>
      </c>
      <c r="M31" s="55">
        <f>IF(OR(I31=0,G31=0,I31&lt;1),"",G31/I31*100-100)</f>
      </c>
      <c r="N31" s="56"/>
      <c r="O31" s="57">
        <f t="shared" si="12"/>
        <v>19750</v>
      </c>
      <c r="P31" s="58">
        <f t="shared" si="12"/>
        <v>34896.55172413793</v>
      </c>
    </row>
    <row r="32" spans="1:16" s="43" customFormat="1" ht="15.75">
      <c r="A32" s="29" t="s">
        <v>38</v>
      </c>
      <c r="B32" s="67"/>
      <c r="C32" s="68"/>
      <c r="D32" s="154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39</v>
      </c>
      <c r="B33" s="45">
        <v>1</v>
      </c>
      <c r="C33" s="46">
        <v>20</v>
      </c>
      <c r="D33" s="152">
        <v>19</v>
      </c>
      <c r="E33" s="60">
        <v>19</v>
      </c>
      <c r="F33" s="49"/>
      <c r="G33" s="50"/>
      <c r="H33" s="155">
        <v>1150</v>
      </c>
      <c r="I33" s="80">
        <v>1086</v>
      </c>
      <c r="J33" s="53">
        <f aca="true" t="shared" si="13" ref="J33:J39">IF(OR(D33=0,C33=0,D33&lt;1),"",C33/D33*100-100)</f>
        <v>5.263157894736835</v>
      </c>
      <c r="K33" s="54">
        <f aca="true" t="shared" si="14" ref="K33:K39">IF(OR(E33=0,C33=0,E33&lt;1),"",C33/E33*100-100)</f>
        <v>5.263157894736835</v>
      </c>
      <c r="L33" s="53">
        <f aca="true" t="shared" si="15" ref="L33:L39">IF(OR(H33=0,G33=0,H33&lt;1),"",G33/H33*100-100)</f>
      </c>
      <c r="M33" s="55">
        <f aca="true" t="shared" si="16" ref="M33:M39">IF(OR(I33=0,G33=0,I33&lt;1),"",G33/I33*100-100)</f>
      </c>
      <c r="N33" s="56">
        <f>(G33/C33)*1000</f>
        <v>0</v>
      </c>
      <c r="O33" s="57">
        <f aca="true" t="shared" si="17" ref="O33:O38">(H33/D33)*1000</f>
        <v>60526.31578947369</v>
      </c>
      <c r="P33" s="58">
        <f aca="true" t="shared" si="18" ref="P33:P38">(I33/E33)*1000</f>
        <v>57157.8947368421</v>
      </c>
    </row>
    <row r="34" spans="1:16" ht="12.75">
      <c r="A34" s="59" t="s">
        <v>40</v>
      </c>
      <c r="B34" s="45"/>
      <c r="C34" s="46"/>
      <c r="D34" s="152">
        <v>3452</v>
      </c>
      <c r="E34" s="60">
        <v>4547</v>
      </c>
      <c r="F34" s="49"/>
      <c r="G34" s="50"/>
      <c r="H34" s="155">
        <v>10194</v>
      </c>
      <c r="I34" s="80">
        <v>13198</v>
      </c>
      <c r="J34" s="53">
        <f t="shared" si="13"/>
      </c>
      <c r="K34" s="54">
        <f t="shared" si="14"/>
      </c>
      <c r="L34" s="53">
        <f t="shared" si="15"/>
      </c>
      <c r="M34" s="55">
        <f t="shared" si="16"/>
      </c>
      <c r="N34" s="56"/>
      <c r="O34" s="57">
        <f t="shared" si="17"/>
        <v>2953.0706836616455</v>
      </c>
      <c r="P34" s="58">
        <f t="shared" si="18"/>
        <v>2902.573125137453</v>
      </c>
    </row>
    <row r="35" spans="1:16" ht="12.75">
      <c r="A35" s="59" t="s">
        <v>41</v>
      </c>
      <c r="B35" s="45">
        <v>2</v>
      </c>
      <c r="C35" s="46">
        <v>23000</v>
      </c>
      <c r="D35" s="152">
        <v>25079</v>
      </c>
      <c r="E35" s="60">
        <v>29613</v>
      </c>
      <c r="F35" s="49"/>
      <c r="G35" s="50"/>
      <c r="H35" s="155">
        <v>26984</v>
      </c>
      <c r="I35" s="80">
        <v>37928</v>
      </c>
      <c r="J35" s="53">
        <f t="shared" si="13"/>
        <v>-8.289804218669005</v>
      </c>
      <c r="K35" s="54">
        <f t="shared" si="14"/>
        <v>-22.331408503022317</v>
      </c>
      <c r="L35" s="53">
        <f t="shared" si="15"/>
      </c>
      <c r="M35" s="55">
        <f t="shared" si="16"/>
      </c>
      <c r="N35" s="56">
        <f>(G35/C35)*1000</f>
        <v>0</v>
      </c>
      <c r="O35" s="57">
        <f t="shared" si="17"/>
        <v>1075.9599665058415</v>
      </c>
      <c r="P35" s="58">
        <f t="shared" si="18"/>
        <v>1280.7888427379867</v>
      </c>
    </row>
    <row r="36" spans="1:16" ht="12.75">
      <c r="A36" s="59" t="s">
        <v>42</v>
      </c>
      <c r="B36" s="45"/>
      <c r="C36" s="46"/>
      <c r="D36" s="152">
        <v>0.01</v>
      </c>
      <c r="E36" s="60">
        <v>2</v>
      </c>
      <c r="F36" s="49"/>
      <c r="G36" s="50"/>
      <c r="H36" s="155">
        <v>0.01</v>
      </c>
      <c r="I36" s="80">
        <v>1</v>
      </c>
      <c r="J36" s="53">
        <f t="shared" si="13"/>
      </c>
      <c r="K36" s="54">
        <f t="shared" si="14"/>
      </c>
      <c r="L36" s="53">
        <f t="shared" si="15"/>
      </c>
      <c r="M36" s="55">
        <f t="shared" si="16"/>
      </c>
      <c r="N36" s="56"/>
      <c r="O36" s="57">
        <f t="shared" si="17"/>
        <v>1000</v>
      </c>
      <c r="P36" s="58">
        <f t="shared" si="18"/>
        <v>500</v>
      </c>
    </row>
    <row r="37" spans="1:16" ht="12.75">
      <c r="A37" s="59" t="s">
        <v>43</v>
      </c>
      <c r="B37" s="45"/>
      <c r="C37" s="46"/>
      <c r="D37" s="152">
        <v>60</v>
      </c>
      <c r="E37" s="60">
        <v>34</v>
      </c>
      <c r="F37" s="49"/>
      <c r="G37" s="50"/>
      <c r="H37" s="155">
        <v>72</v>
      </c>
      <c r="I37" s="80">
        <v>37</v>
      </c>
      <c r="J37" s="53">
        <f t="shared" si="13"/>
      </c>
      <c r="K37" s="54">
        <f t="shared" si="14"/>
      </c>
      <c r="L37" s="53">
        <f t="shared" si="15"/>
      </c>
      <c r="M37" s="55">
        <f t="shared" si="16"/>
      </c>
      <c r="N37" s="56"/>
      <c r="O37" s="57">
        <f t="shared" si="17"/>
        <v>1200</v>
      </c>
      <c r="P37" s="58">
        <f t="shared" si="18"/>
        <v>1088.235294117647</v>
      </c>
    </row>
    <row r="38" spans="1:16" ht="12.75">
      <c r="A38" s="59" t="s">
        <v>44</v>
      </c>
      <c r="B38" s="45">
        <v>2</v>
      </c>
      <c r="C38" s="46">
        <v>1000</v>
      </c>
      <c r="D38" s="152">
        <v>1086</v>
      </c>
      <c r="E38" s="60">
        <v>3371</v>
      </c>
      <c r="F38" s="49"/>
      <c r="G38" s="50"/>
      <c r="H38" s="155">
        <v>1500</v>
      </c>
      <c r="I38" s="80">
        <v>4009</v>
      </c>
      <c r="J38" s="53">
        <f t="shared" si="13"/>
        <v>-7.918968692449354</v>
      </c>
      <c r="K38" s="54">
        <f t="shared" si="14"/>
        <v>-70.33521210323346</v>
      </c>
      <c r="L38" s="53">
        <f t="shared" si="15"/>
      </c>
      <c r="M38" s="55">
        <f t="shared" si="16"/>
      </c>
      <c r="N38" s="56">
        <f>(G38/C38)*1000</f>
        <v>0</v>
      </c>
      <c r="O38" s="57">
        <f t="shared" si="17"/>
        <v>1381.2154696132598</v>
      </c>
      <c r="P38" s="58">
        <f t="shared" si="18"/>
        <v>1189.2613467813703</v>
      </c>
    </row>
    <row r="39" spans="1:16" ht="12.75">
      <c r="A39" s="59" t="s">
        <v>45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3"/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43" customFormat="1" ht="15.75">
      <c r="A40" s="29" t="s">
        <v>46</v>
      </c>
      <c r="B40" s="67"/>
      <c r="C40" s="68"/>
      <c r="D40" s="154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47</v>
      </c>
      <c r="B41" s="45"/>
      <c r="C41" s="46"/>
      <c r="D41" s="152">
        <v>70</v>
      </c>
      <c r="E41" s="60">
        <v>20</v>
      </c>
      <c r="F41" s="49"/>
      <c r="G41" s="50"/>
      <c r="H41" s="155">
        <v>3100</v>
      </c>
      <c r="I41" s="80">
        <v>988</v>
      </c>
      <c r="J41" s="53">
        <f>IF(OR(D41=0,C41=0,D41&lt;1),"",C41/D41*100-100)</f>
      </c>
      <c r="K41" s="54">
        <f>IF(OR(E41=0,C41=0,E41&lt;1),"",C41/E41*100-100)</f>
      </c>
      <c r="L41" s="53">
        <f>IF(OR(H41=0,G41=0,H41&lt;1),"",G41/H41*100-100)</f>
      </c>
      <c r="M41" s="55">
        <f>IF(OR(I41=0,G41=0,I41&lt;1),"",G41/I41*100-100)</f>
      </c>
      <c r="N41" s="56"/>
      <c r="O41" s="57">
        <f aca="true" t="shared" si="19" ref="N41:P43">(H41/D41)*1000</f>
        <v>44285.71428571428</v>
      </c>
      <c r="P41" s="58">
        <f t="shared" si="19"/>
        <v>49400</v>
      </c>
    </row>
    <row r="42" spans="1:16" ht="12.75">
      <c r="A42" s="59" t="s">
        <v>48</v>
      </c>
      <c r="B42" s="45"/>
      <c r="C42" s="46"/>
      <c r="D42" s="152">
        <v>736</v>
      </c>
      <c r="E42" s="60">
        <v>1031</v>
      </c>
      <c r="F42" s="49"/>
      <c r="G42" s="50"/>
      <c r="H42" s="155">
        <v>44160</v>
      </c>
      <c r="I42" s="80">
        <v>62182</v>
      </c>
      <c r="J42" s="53">
        <f>IF(OR(D42=0,C42=0,D42&lt;1),"",C42/D42*100-100)</f>
      </c>
      <c r="K42" s="54">
        <f>IF(OR(E42=0,C42=0,E42&lt;1),"",C42/E42*100-100)</f>
      </c>
      <c r="L42" s="53">
        <f>IF(OR(H42=0,G42=0,H42&lt;1),"",G42/H42*100-100)</f>
      </c>
      <c r="M42" s="55">
        <f>IF(OR(I42=0,G42=0,I42&lt;1),"",G42/I42*100-100)</f>
      </c>
      <c r="N42" s="56"/>
      <c r="O42" s="57">
        <f t="shared" si="19"/>
        <v>60000</v>
      </c>
      <c r="P42" s="58">
        <f t="shared" si="19"/>
        <v>60312.318137730355</v>
      </c>
    </row>
    <row r="43" spans="1:16" ht="12.75">
      <c r="A43" s="59" t="s">
        <v>49</v>
      </c>
      <c r="B43" s="45">
        <v>2</v>
      </c>
      <c r="C43" s="46">
        <v>100</v>
      </c>
      <c r="D43" s="152">
        <v>70</v>
      </c>
      <c r="E43" s="60">
        <v>217</v>
      </c>
      <c r="F43" s="49"/>
      <c r="G43" s="50"/>
      <c r="H43" s="155">
        <v>1540</v>
      </c>
      <c r="I43" s="80">
        <v>3435</v>
      </c>
      <c r="J43" s="53">
        <f>IF(OR(D43=0,C43=0,D43&lt;1),"",C43/D43*100-100)</f>
        <v>42.85714285714286</v>
      </c>
      <c r="K43" s="54">
        <f>IF(OR(E43=0,C43=0,E43&lt;1),"",C43/E43*100-100)</f>
        <v>-53.91705069124424</v>
      </c>
      <c r="L43" s="53">
        <f>IF(OR(H43=0,G43=0,H43&lt;1),"",G43/H43*100-100)</f>
      </c>
      <c r="M43" s="55">
        <f>IF(OR(I43=0,G43=0,I43&lt;1),"",G43/I43*100-100)</f>
      </c>
      <c r="N43" s="56">
        <f t="shared" si="19"/>
        <v>0</v>
      </c>
      <c r="O43" s="57">
        <f t="shared" si="19"/>
        <v>22000</v>
      </c>
      <c r="P43" s="58">
        <f t="shared" si="19"/>
        <v>15829.493087557603</v>
      </c>
    </row>
    <row r="44" spans="1:16" s="82" customFormat="1" ht="15.75">
      <c r="A44" s="29" t="s">
        <v>50</v>
      </c>
      <c r="B44" s="67"/>
      <c r="C44" s="68"/>
      <c r="D44" s="154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51</v>
      </c>
      <c r="B45" s="45"/>
      <c r="C45" s="46"/>
      <c r="D45" s="152">
        <v>1</v>
      </c>
      <c r="E45" s="60">
        <v>22</v>
      </c>
      <c r="F45" s="49"/>
      <c r="G45" s="50"/>
      <c r="H45" s="155">
        <v>25</v>
      </c>
      <c r="I45" s="80">
        <v>537</v>
      </c>
      <c r="J45" s="53">
        <f aca="true" t="shared" si="20" ref="J45:J88">IF(OR(D45=0,C45=0,D45&lt;1),"",C45/D45*100-100)</f>
      </c>
      <c r="K45" s="54">
        <f aca="true" t="shared" si="21" ref="K45:K88">IF(OR(E45=0,C45=0,E45&lt;1),"",C45/E45*100-100)</f>
      </c>
      <c r="L45" s="53">
        <f aca="true" t="shared" si="22" ref="L45:L88">IF(OR(H45=0,G45=0,H45&lt;1),"",G45/H45*100-100)</f>
      </c>
      <c r="M45" s="55">
        <f aca="true" t="shared" si="23" ref="M45:M88">IF(OR(I45=0,G45=0,I45&lt;1),"",G45/I45*100-100)</f>
      </c>
      <c r="N45" s="56"/>
      <c r="O45" s="57">
        <f>(H45/D45)*1000</f>
        <v>25000</v>
      </c>
      <c r="P45" s="58">
        <f>(I45/E45)*1000</f>
        <v>24409.09090909091</v>
      </c>
    </row>
    <row r="46" spans="1:16" ht="12.75">
      <c r="A46" s="59" t="s">
        <v>52</v>
      </c>
      <c r="B46" s="45"/>
      <c r="C46" s="46"/>
      <c r="D46" s="152">
        <v>12</v>
      </c>
      <c r="E46" s="60">
        <v>0</v>
      </c>
      <c r="F46" s="49"/>
      <c r="G46" s="50"/>
      <c r="H46" s="155">
        <v>240</v>
      </c>
      <c r="I46" s="80">
        <v>12</v>
      </c>
      <c r="J46" s="53">
        <f t="shared" si="20"/>
      </c>
      <c r="K46" s="54">
        <f t="shared" si="21"/>
      </c>
      <c r="L46" s="53">
        <f t="shared" si="22"/>
      </c>
      <c r="M46" s="55">
        <f t="shared" si="23"/>
      </c>
      <c r="N46" s="56"/>
      <c r="O46" s="57"/>
      <c r="P46" s="58"/>
    </row>
    <row r="47" spans="1:16" ht="12.75">
      <c r="A47" s="59" t="s">
        <v>53</v>
      </c>
      <c r="B47" s="45"/>
      <c r="C47" s="46"/>
      <c r="D47" s="152">
        <v>285</v>
      </c>
      <c r="E47" s="60">
        <v>312</v>
      </c>
      <c r="F47" s="49"/>
      <c r="G47" s="50"/>
      <c r="H47" s="155">
        <v>1092</v>
      </c>
      <c r="I47" s="80">
        <v>1317</v>
      </c>
      <c r="J47" s="53">
        <f t="shared" si="20"/>
      </c>
      <c r="K47" s="54">
        <f t="shared" si="21"/>
      </c>
      <c r="L47" s="53">
        <f t="shared" si="22"/>
      </c>
      <c r="M47" s="55">
        <f t="shared" si="23"/>
      </c>
      <c r="N47" s="56"/>
      <c r="O47" s="57">
        <f>(H47/D47)*1000</f>
        <v>3831.578947368421</v>
      </c>
      <c r="P47" s="58">
        <f>(I47/E47)*1000</f>
        <v>4221.153846153846</v>
      </c>
    </row>
    <row r="48" spans="1:16" ht="12.75">
      <c r="A48" s="59" t="s">
        <v>54</v>
      </c>
      <c r="B48" s="45"/>
      <c r="C48" s="46"/>
      <c r="D48" s="152">
        <v>0.01</v>
      </c>
      <c r="E48" s="60">
        <v>0</v>
      </c>
      <c r="F48" s="49"/>
      <c r="G48" s="50"/>
      <c r="H48" s="155">
        <v>0.01</v>
      </c>
      <c r="I48" s="80">
        <v>0</v>
      </c>
      <c r="J48" s="53">
        <f t="shared" si="20"/>
      </c>
      <c r="K48" s="54">
        <f t="shared" si="21"/>
      </c>
      <c r="L48" s="53">
        <f t="shared" si="22"/>
      </c>
      <c r="M48" s="55">
        <f t="shared" si="23"/>
      </c>
      <c r="N48" s="56"/>
      <c r="O48" s="57"/>
      <c r="P48" s="58"/>
    </row>
    <row r="49" spans="1:16" ht="12.75">
      <c r="A49" s="62" t="s">
        <v>55</v>
      </c>
      <c r="B49" s="45">
        <v>2</v>
      </c>
      <c r="C49" s="46">
        <v>30</v>
      </c>
      <c r="D49" s="152">
        <v>26</v>
      </c>
      <c r="E49" s="60">
        <v>75</v>
      </c>
      <c r="F49" s="49"/>
      <c r="G49" s="50"/>
      <c r="H49" s="155">
        <v>624</v>
      </c>
      <c r="I49" s="80">
        <v>1865</v>
      </c>
      <c r="J49" s="53">
        <f t="shared" si="20"/>
        <v>15.384615384615373</v>
      </c>
      <c r="K49" s="54">
        <f t="shared" si="21"/>
        <v>-60</v>
      </c>
      <c r="L49" s="53">
        <f t="shared" si="22"/>
      </c>
      <c r="M49" s="55">
        <f t="shared" si="23"/>
      </c>
      <c r="N49" s="56">
        <f>(G49/C49)*1000</f>
        <v>0</v>
      </c>
      <c r="O49" s="57">
        <f aca="true" t="shared" si="24" ref="O49:P51">(H49/D49)*1000</f>
        <v>24000</v>
      </c>
      <c r="P49" s="58">
        <f t="shared" si="24"/>
        <v>24866.666666666668</v>
      </c>
    </row>
    <row r="50" spans="1:16" ht="12.75">
      <c r="A50" s="62" t="s">
        <v>56</v>
      </c>
      <c r="B50" s="45"/>
      <c r="C50" s="46"/>
      <c r="D50" s="152">
        <v>0.01</v>
      </c>
      <c r="E50" s="60">
        <v>6</v>
      </c>
      <c r="F50" s="49"/>
      <c r="G50" s="50"/>
      <c r="H50" s="155">
        <v>0.01</v>
      </c>
      <c r="I50" s="80">
        <v>115</v>
      </c>
      <c r="J50" s="53">
        <f t="shared" si="20"/>
      </c>
      <c r="K50" s="54">
        <f t="shared" si="21"/>
      </c>
      <c r="L50" s="53">
        <f t="shared" si="22"/>
      </c>
      <c r="M50" s="55">
        <f t="shared" si="23"/>
      </c>
      <c r="N50" s="56"/>
      <c r="O50" s="57">
        <f t="shared" si="24"/>
        <v>1000</v>
      </c>
      <c r="P50" s="58">
        <f t="shared" si="24"/>
        <v>19166.666666666668</v>
      </c>
    </row>
    <row r="51" spans="1:16" ht="12.75">
      <c r="A51" s="62" t="s">
        <v>57</v>
      </c>
      <c r="B51" s="45">
        <v>2</v>
      </c>
      <c r="C51" s="46">
        <v>180</v>
      </c>
      <c r="D51" s="152">
        <v>183</v>
      </c>
      <c r="E51" s="60">
        <v>66</v>
      </c>
      <c r="F51" s="49"/>
      <c r="G51" s="50"/>
      <c r="H51" s="155">
        <v>3660</v>
      </c>
      <c r="I51" s="80">
        <v>1320</v>
      </c>
      <c r="J51" s="53">
        <f t="shared" si="20"/>
        <v>-1.639344262295083</v>
      </c>
      <c r="K51" s="54">
        <f t="shared" si="21"/>
        <v>172.7272727272727</v>
      </c>
      <c r="L51" s="53">
        <f t="shared" si="22"/>
      </c>
      <c r="M51" s="55">
        <f t="shared" si="23"/>
      </c>
      <c r="N51" s="56">
        <f>(G51/C51)*1000</f>
        <v>0</v>
      </c>
      <c r="O51" s="57">
        <f t="shared" si="24"/>
        <v>20000</v>
      </c>
      <c r="P51" s="58">
        <f t="shared" si="24"/>
        <v>20000</v>
      </c>
    </row>
    <row r="52" spans="1:16" ht="12.75">
      <c r="A52" s="62" t="s">
        <v>58</v>
      </c>
      <c r="B52" s="45"/>
      <c r="C52" s="46"/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20"/>
      </c>
      <c r="K52" s="54">
        <f t="shared" si="21"/>
      </c>
      <c r="L52" s="53">
        <f t="shared" si="22"/>
      </c>
      <c r="M52" s="55">
        <f t="shared" si="23"/>
      </c>
      <c r="N52" s="56"/>
      <c r="O52" s="57"/>
      <c r="P52" s="58"/>
    </row>
    <row r="53" spans="1:16" ht="12.75">
      <c r="A53" s="59" t="s">
        <v>59</v>
      </c>
      <c r="B53" s="45"/>
      <c r="C53" s="46"/>
      <c r="D53" s="152">
        <v>448</v>
      </c>
      <c r="E53" s="60">
        <v>457</v>
      </c>
      <c r="F53" s="49"/>
      <c r="G53" s="50"/>
      <c r="H53" s="155">
        <v>11554</v>
      </c>
      <c r="I53" s="80">
        <v>12692</v>
      </c>
      <c r="J53" s="53">
        <f t="shared" si="20"/>
      </c>
      <c r="K53" s="54">
        <f t="shared" si="21"/>
      </c>
      <c r="L53" s="53">
        <f t="shared" si="22"/>
      </c>
      <c r="M53" s="55">
        <f t="shared" si="23"/>
      </c>
      <c r="N53" s="56"/>
      <c r="O53" s="57">
        <f aca="true" t="shared" si="25" ref="O53:P56">(H53/D53)*1000</f>
        <v>25790.178571428572</v>
      </c>
      <c r="P53" s="58">
        <f t="shared" si="25"/>
        <v>27772.42888402626</v>
      </c>
    </row>
    <row r="54" spans="1:16" ht="12.75" customHeight="1">
      <c r="A54" s="59" t="s">
        <v>60</v>
      </c>
      <c r="B54" s="45"/>
      <c r="C54" s="46"/>
      <c r="D54" s="152">
        <v>347</v>
      </c>
      <c r="E54" s="60">
        <v>261</v>
      </c>
      <c r="F54" s="49"/>
      <c r="G54" s="50"/>
      <c r="H54" s="155">
        <v>7755</v>
      </c>
      <c r="I54" s="80">
        <v>5642</v>
      </c>
      <c r="J54" s="53">
        <f t="shared" si="20"/>
      </c>
      <c r="K54" s="54">
        <f t="shared" si="21"/>
      </c>
      <c r="L54" s="53">
        <f t="shared" si="22"/>
      </c>
      <c r="M54" s="55">
        <f t="shared" si="23"/>
      </c>
      <c r="N54" s="56"/>
      <c r="O54" s="57">
        <f t="shared" si="25"/>
        <v>22348.70317002882</v>
      </c>
      <c r="P54" s="58">
        <f t="shared" si="25"/>
        <v>21616.85823754789</v>
      </c>
    </row>
    <row r="55" spans="1:16" ht="12.75" customHeight="1">
      <c r="A55" s="59" t="s">
        <v>61</v>
      </c>
      <c r="B55" s="45"/>
      <c r="C55" s="46"/>
      <c r="D55" s="152">
        <v>45</v>
      </c>
      <c r="E55" s="60">
        <v>29</v>
      </c>
      <c r="F55" s="49"/>
      <c r="G55" s="50"/>
      <c r="H55" s="155">
        <v>1017</v>
      </c>
      <c r="I55" s="80">
        <v>570</v>
      </c>
      <c r="J55" s="53">
        <f t="shared" si="20"/>
      </c>
      <c r="K55" s="54">
        <f t="shared" si="21"/>
      </c>
      <c r="L55" s="53">
        <f t="shared" si="22"/>
      </c>
      <c r="M55" s="55">
        <f t="shared" si="23"/>
      </c>
      <c r="N55" s="56"/>
      <c r="O55" s="57">
        <f t="shared" si="25"/>
        <v>22600</v>
      </c>
      <c r="P55" s="58">
        <f t="shared" si="25"/>
        <v>19655.1724137931</v>
      </c>
    </row>
    <row r="56" spans="1:16" ht="12.75">
      <c r="A56" s="44" t="s">
        <v>62</v>
      </c>
      <c r="B56" s="45">
        <v>2</v>
      </c>
      <c r="C56" s="46">
        <f>IF(OR(C57=0,C58=0),"",SUM(C57:C58))</f>
        <v>80.01</v>
      </c>
      <c r="D56" s="152">
        <f>IF(OR(D57=0,D58=0),"",SUM(D57:D58))</f>
        <v>79.01</v>
      </c>
      <c r="E56" s="48">
        <v>84</v>
      </c>
      <c r="F56" s="49">
        <v>2</v>
      </c>
      <c r="G56" s="50">
        <f>IF(OR(G57=0,G58=0),"",SUM(G57:G58))</f>
        <v>3160.01</v>
      </c>
      <c r="H56" s="155">
        <f>IF(OR(H57=0,H58=0),"",SUM(H57:H58))</f>
        <v>2645.01</v>
      </c>
      <c r="I56" s="81">
        <v>2865</v>
      </c>
      <c r="J56" s="53">
        <f t="shared" si="20"/>
        <v>1.2656625743576768</v>
      </c>
      <c r="K56" s="54">
        <f t="shared" si="21"/>
        <v>-4.75</v>
      </c>
      <c r="L56" s="53">
        <f t="shared" si="22"/>
        <v>19.470625819940196</v>
      </c>
      <c r="M56" s="55">
        <f t="shared" si="23"/>
        <v>10.297033158813278</v>
      </c>
      <c r="N56" s="56">
        <f>(G56/C56)*1000</f>
        <v>39495.188101487314</v>
      </c>
      <c r="O56" s="57">
        <f t="shared" si="25"/>
        <v>33476.901658017974</v>
      </c>
      <c r="P56" s="58">
        <f t="shared" si="25"/>
        <v>34107.142857142855</v>
      </c>
    </row>
    <row r="57" spans="1:16" ht="12.75">
      <c r="A57" s="59" t="s">
        <v>63</v>
      </c>
      <c r="B57" s="45">
        <v>0</v>
      </c>
      <c r="C57" s="46">
        <v>0.01</v>
      </c>
      <c r="D57" s="152">
        <v>0.01</v>
      </c>
      <c r="E57" s="60">
        <v>0</v>
      </c>
      <c r="F57" s="49"/>
      <c r="G57" s="50">
        <v>0.01</v>
      </c>
      <c r="H57" s="155">
        <v>0.01</v>
      </c>
      <c r="I57" s="80">
        <v>0</v>
      </c>
      <c r="J57" s="53">
        <f t="shared" si="20"/>
      </c>
      <c r="K57" s="54">
        <f t="shared" si="21"/>
      </c>
      <c r="L57" s="53">
        <f t="shared" si="22"/>
      </c>
      <c r="M57" s="55">
        <f t="shared" si="23"/>
      </c>
      <c r="N57" s="56"/>
      <c r="O57" s="57"/>
      <c r="P57" s="58"/>
    </row>
    <row r="58" spans="1:16" ht="12.75">
      <c r="A58" s="59" t="s">
        <v>64</v>
      </c>
      <c r="B58" s="45">
        <v>2</v>
      </c>
      <c r="C58" s="46">
        <v>80</v>
      </c>
      <c r="D58" s="152">
        <v>79</v>
      </c>
      <c r="E58" s="60">
        <v>84</v>
      </c>
      <c r="F58" s="49">
        <v>2</v>
      </c>
      <c r="G58" s="50">
        <v>3160</v>
      </c>
      <c r="H58" s="155">
        <v>2645</v>
      </c>
      <c r="I58" s="80">
        <v>2865</v>
      </c>
      <c r="J58" s="53">
        <f t="shared" si="20"/>
        <v>1.2658227848101262</v>
      </c>
      <c r="K58" s="54">
        <f t="shared" si="21"/>
        <v>-4.761904761904773</v>
      </c>
      <c r="L58" s="53">
        <f t="shared" si="22"/>
        <v>19.47069943289226</v>
      </c>
      <c r="M58" s="55">
        <f t="shared" si="23"/>
        <v>10.296684118673639</v>
      </c>
      <c r="N58" s="56">
        <f aca="true" t="shared" si="26" ref="N58:P59">(G58/C58)*1000</f>
        <v>39500</v>
      </c>
      <c r="O58" s="57">
        <f t="shared" si="26"/>
        <v>33481.012658227846</v>
      </c>
      <c r="P58" s="58">
        <f t="shared" si="26"/>
        <v>34107.142857142855</v>
      </c>
    </row>
    <row r="59" spans="1:16" ht="12.75">
      <c r="A59" s="44" t="s">
        <v>65</v>
      </c>
      <c r="B59" s="45"/>
      <c r="C59" s="46">
        <f>IF(OR(C60=0,C61=0),"",SUM(C60:C61))</f>
        <v>0.02</v>
      </c>
      <c r="D59" s="152">
        <f>IF(OR(D60=0,D61=0),"",SUM(D60:D61))</f>
        <v>1.01</v>
      </c>
      <c r="E59" s="48">
        <v>28</v>
      </c>
      <c r="F59" s="49"/>
      <c r="G59" s="83">
        <f>IF(OR(G60=0,G61=0),"",SUM(G60:G61))</f>
      </c>
      <c r="H59" s="155">
        <f>IF(OR(H60=0,H61=0),"",SUM(H60:H61))</f>
        <v>31.01</v>
      </c>
      <c r="I59" s="85">
        <v>833</v>
      </c>
      <c r="J59" s="53">
        <f t="shared" si="20"/>
        <v>-98.01980198019803</v>
      </c>
      <c r="K59" s="54">
        <f t="shared" si="21"/>
        <v>-99.92857142857143</v>
      </c>
      <c r="L59" s="53"/>
      <c r="M59" s="55"/>
      <c r="N59" s="56"/>
      <c r="O59" s="57">
        <f t="shared" si="26"/>
        <v>30702.970297029704</v>
      </c>
      <c r="P59" s="58">
        <f t="shared" si="26"/>
        <v>29750</v>
      </c>
    </row>
    <row r="60" spans="1:16" ht="12.75">
      <c r="A60" s="59" t="s">
        <v>66</v>
      </c>
      <c r="B60" s="45"/>
      <c r="C60" s="46">
        <v>0.01</v>
      </c>
      <c r="D60" s="152">
        <v>0.01</v>
      </c>
      <c r="E60" s="60">
        <v>0</v>
      </c>
      <c r="F60" s="49"/>
      <c r="G60" s="50">
        <v>0.01</v>
      </c>
      <c r="H60" s="155">
        <v>0.01</v>
      </c>
      <c r="I60" s="80">
        <v>0</v>
      </c>
      <c r="J60" s="53">
        <f t="shared" si="20"/>
      </c>
      <c r="K60" s="54">
        <f t="shared" si="21"/>
      </c>
      <c r="L60" s="53">
        <f t="shared" si="22"/>
      </c>
      <c r="M60" s="55">
        <f t="shared" si="23"/>
      </c>
      <c r="N60" s="56"/>
      <c r="O60" s="57"/>
      <c r="P60" s="58"/>
    </row>
    <row r="61" spans="1:16" ht="12.75">
      <c r="A61" s="59" t="s">
        <v>67</v>
      </c>
      <c r="B61" s="45"/>
      <c r="C61" s="46">
        <v>0.01</v>
      </c>
      <c r="D61" s="152">
        <v>1</v>
      </c>
      <c r="E61" s="60">
        <v>28</v>
      </c>
      <c r="F61" s="49"/>
      <c r="G61" s="50"/>
      <c r="H61" s="155">
        <v>31</v>
      </c>
      <c r="I61" s="80">
        <v>833</v>
      </c>
      <c r="J61" s="53">
        <f t="shared" si="20"/>
        <v>-99</v>
      </c>
      <c r="K61" s="54">
        <f t="shared" si="21"/>
        <v>-99.96428571428571</v>
      </c>
      <c r="L61" s="53">
        <f t="shared" si="22"/>
      </c>
      <c r="M61" s="55">
        <f t="shared" si="23"/>
      </c>
      <c r="N61" s="56">
        <f>(G61/C61)*1000</f>
        <v>0</v>
      </c>
      <c r="O61" s="57">
        <f aca="true" t="shared" si="27" ref="O61:P64">(H61/D61)*1000</f>
        <v>31000</v>
      </c>
      <c r="P61" s="58">
        <f t="shared" si="27"/>
        <v>29750</v>
      </c>
    </row>
    <row r="62" spans="1:16" ht="12.75">
      <c r="A62" s="59" t="s">
        <v>68</v>
      </c>
      <c r="B62" s="45"/>
      <c r="C62" s="46"/>
      <c r="D62" s="152">
        <v>0.01</v>
      </c>
      <c r="E62" s="60">
        <v>6</v>
      </c>
      <c r="F62" s="49"/>
      <c r="G62" s="50"/>
      <c r="H62" s="155">
        <v>0.01</v>
      </c>
      <c r="I62" s="80">
        <v>66</v>
      </c>
      <c r="J62" s="53">
        <f t="shared" si="20"/>
      </c>
      <c r="K62" s="54">
        <f t="shared" si="21"/>
      </c>
      <c r="L62" s="53">
        <f t="shared" si="22"/>
      </c>
      <c r="M62" s="55">
        <f t="shared" si="23"/>
      </c>
      <c r="N62" s="56"/>
      <c r="O62" s="57">
        <f t="shared" si="27"/>
        <v>1000</v>
      </c>
      <c r="P62" s="58">
        <f t="shared" si="27"/>
        <v>11000</v>
      </c>
    </row>
    <row r="63" spans="1:16" ht="12.75">
      <c r="A63" s="44" t="s">
        <v>69</v>
      </c>
      <c r="B63" s="45">
        <v>1</v>
      </c>
      <c r="C63" s="46">
        <f>IF(OR(C64=0,C65=0),"",SUM(C64:C65))</f>
        <v>21.01</v>
      </c>
      <c r="D63" s="152">
        <f>IF(OR(D64=0,D65=0),"",SUM(D64:D65))</f>
        <v>25.01</v>
      </c>
      <c r="E63" s="48">
        <v>29</v>
      </c>
      <c r="F63" s="49">
        <v>1</v>
      </c>
      <c r="G63" s="50">
        <f>IF(OR(G64=0,G65=0),"",SUM(G64:G65))</f>
        <v>525.01</v>
      </c>
      <c r="H63" s="155">
        <f>IF(OR(H64=0,H65=0),"",SUM(H64:H65))</f>
        <v>688.01</v>
      </c>
      <c r="I63" s="81">
        <v>777</v>
      </c>
      <c r="J63" s="53">
        <f t="shared" si="20"/>
        <v>-15.993602558976406</v>
      </c>
      <c r="K63" s="54">
        <f t="shared" si="21"/>
        <v>-27.551724137931032</v>
      </c>
      <c r="L63" s="53">
        <f t="shared" si="22"/>
        <v>-23.69151611168442</v>
      </c>
      <c r="M63" s="55">
        <f t="shared" si="23"/>
        <v>-32.43114543114544</v>
      </c>
      <c r="N63" s="56">
        <f>(G63/C63)*1000</f>
        <v>24988.576868158016</v>
      </c>
      <c r="O63" s="57">
        <f t="shared" si="27"/>
        <v>27509.396241503397</v>
      </c>
      <c r="P63" s="58">
        <f t="shared" si="27"/>
        <v>26793.103448275862</v>
      </c>
    </row>
    <row r="64" spans="1:16" ht="12.75">
      <c r="A64" s="59" t="s">
        <v>70</v>
      </c>
      <c r="B64" s="45">
        <v>1</v>
      </c>
      <c r="C64" s="46">
        <v>21</v>
      </c>
      <c r="D64" s="152">
        <v>25</v>
      </c>
      <c r="E64" s="60">
        <v>29</v>
      </c>
      <c r="F64" s="49">
        <v>1</v>
      </c>
      <c r="G64" s="50">
        <v>525</v>
      </c>
      <c r="H64" s="155">
        <v>688</v>
      </c>
      <c r="I64" s="80">
        <v>777</v>
      </c>
      <c r="J64" s="53">
        <f t="shared" si="20"/>
        <v>-16</v>
      </c>
      <c r="K64" s="54">
        <f t="shared" si="21"/>
        <v>-27.58620689655173</v>
      </c>
      <c r="L64" s="53">
        <f t="shared" si="22"/>
        <v>-23.691860465116278</v>
      </c>
      <c r="M64" s="55">
        <f t="shared" si="23"/>
        <v>-32.432432432432435</v>
      </c>
      <c r="N64" s="56">
        <f>(G64/C64)*1000</f>
        <v>25000</v>
      </c>
      <c r="O64" s="57">
        <f t="shared" si="27"/>
        <v>27520</v>
      </c>
      <c r="P64" s="58">
        <f t="shared" si="27"/>
        <v>26793.103448275862</v>
      </c>
    </row>
    <row r="65" spans="1:16" ht="12.75">
      <c r="A65" s="59" t="s">
        <v>71</v>
      </c>
      <c r="B65" s="45"/>
      <c r="C65" s="46">
        <v>0.01</v>
      </c>
      <c r="D65" s="152">
        <v>0.01</v>
      </c>
      <c r="E65" s="60">
        <v>0</v>
      </c>
      <c r="F65" s="49">
        <v>1</v>
      </c>
      <c r="G65" s="50">
        <v>0.01</v>
      </c>
      <c r="H65" s="155">
        <v>0.01</v>
      </c>
      <c r="I65" s="80">
        <v>0</v>
      </c>
      <c r="J65" s="53">
        <f t="shared" si="20"/>
      </c>
      <c r="K65" s="54">
        <f t="shared" si="21"/>
      </c>
      <c r="L65" s="53">
        <f t="shared" si="22"/>
      </c>
      <c r="M65" s="55">
        <f t="shared" si="23"/>
      </c>
      <c r="N65" s="56">
        <f>(G65/C65)*1000</f>
        <v>1000</v>
      </c>
      <c r="O65" s="57"/>
      <c r="P65" s="58"/>
    </row>
    <row r="66" spans="1:16" ht="12.75">
      <c r="A66" s="44" t="s">
        <v>72</v>
      </c>
      <c r="B66" s="45"/>
      <c r="C66" s="86">
        <f>IF(OR(C67=0,C68=0,C69=0),"",SUM(C67:C69))</f>
      </c>
      <c r="D66" s="152">
        <f>IF(OR(D67=0,D68=0,D69=0),"",SUM(D67:D69))</f>
        <v>152.01999999999998</v>
      </c>
      <c r="E66" s="88">
        <v>128</v>
      </c>
      <c r="F66" s="49"/>
      <c r="G66" s="89">
        <f>IF(OR(G67=0,G68=0,G69=0),"",SUM(G67:G69))</f>
      </c>
      <c r="H66" s="155">
        <f>IF(OR(H67=0,H68=0,H69=0),"",SUM(H67:H69))</f>
        <v>5016.02</v>
      </c>
      <c r="I66" s="90">
        <v>4394</v>
      </c>
      <c r="J66" s="53"/>
      <c r="K66" s="54"/>
      <c r="L66" s="53"/>
      <c r="M66" s="55"/>
      <c r="N66" s="56"/>
      <c r="O66" s="57">
        <f aca="true" t="shared" si="28" ref="O66:P70">(H66/D66)*1000</f>
        <v>32995.79002762795</v>
      </c>
      <c r="P66" s="58">
        <f t="shared" si="28"/>
        <v>34328.125</v>
      </c>
    </row>
    <row r="67" spans="1:16" ht="12.75">
      <c r="A67" s="59" t="s">
        <v>73</v>
      </c>
      <c r="B67" s="91"/>
      <c r="C67" s="46">
        <v>0.01</v>
      </c>
      <c r="D67" s="152">
        <v>0.01</v>
      </c>
      <c r="E67" s="60">
        <v>0</v>
      </c>
      <c r="F67" s="49"/>
      <c r="G67" s="50">
        <v>0.01</v>
      </c>
      <c r="H67" s="155">
        <v>0.01</v>
      </c>
      <c r="I67" s="80">
        <v>0</v>
      </c>
      <c r="J67" s="53">
        <f t="shared" si="20"/>
      </c>
      <c r="K67" s="54">
        <f t="shared" si="21"/>
      </c>
      <c r="L67" s="53">
        <f t="shared" si="22"/>
      </c>
      <c r="M67" s="55">
        <f t="shared" si="23"/>
      </c>
      <c r="N67" s="56"/>
      <c r="O67" s="57">
        <f t="shared" si="28"/>
        <v>1000</v>
      </c>
      <c r="P67" s="58"/>
    </row>
    <row r="68" spans="1:16" ht="12.75">
      <c r="A68" s="59" t="s">
        <v>74</v>
      </c>
      <c r="B68" s="45"/>
      <c r="C68" s="46"/>
      <c r="D68" s="152">
        <v>152</v>
      </c>
      <c r="E68" s="60">
        <v>128</v>
      </c>
      <c r="F68" s="49"/>
      <c r="G68" s="50"/>
      <c r="H68" s="155">
        <v>5016</v>
      </c>
      <c r="I68" s="80">
        <v>4394</v>
      </c>
      <c r="J68" s="53">
        <f t="shared" si="20"/>
      </c>
      <c r="K68" s="54">
        <f t="shared" si="21"/>
      </c>
      <c r="L68" s="53">
        <f t="shared" si="22"/>
      </c>
      <c r="M68" s="55">
        <f t="shared" si="23"/>
      </c>
      <c r="N68" s="56"/>
      <c r="O68" s="57">
        <f t="shared" si="28"/>
        <v>33000</v>
      </c>
      <c r="P68" s="58">
        <f t="shared" si="28"/>
        <v>34328.125</v>
      </c>
    </row>
    <row r="69" spans="1:16" ht="12.75">
      <c r="A69" s="59" t="s">
        <v>75</v>
      </c>
      <c r="B69" s="45"/>
      <c r="C69" s="46"/>
      <c r="D69" s="152">
        <v>0.01</v>
      </c>
      <c r="E69" s="60">
        <v>0</v>
      </c>
      <c r="F69" s="49"/>
      <c r="G69" s="50"/>
      <c r="H69" s="155">
        <v>0.01</v>
      </c>
      <c r="I69" s="80">
        <v>0</v>
      </c>
      <c r="J69" s="53">
        <f t="shared" si="20"/>
      </c>
      <c r="K69" s="54">
        <f t="shared" si="21"/>
      </c>
      <c r="L69" s="53">
        <f t="shared" si="22"/>
      </c>
      <c r="M69" s="55">
        <f t="shared" si="23"/>
      </c>
      <c r="N69" s="56"/>
      <c r="O69" s="57">
        <f t="shared" si="28"/>
        <v>1000</v>
      </c>
      <c r="P69" s="58"/>
    </row>
    <row r="70" spans="1:16" ht="12.75">
      <c r="A70" s="59" t="s">
        <v>76</v>
      </c>
      <c r="B70" s="45"/>
      <c r="C70" s="46"/>
      <c r="D70" s="152">
        <v>50</v>
      </c>
      <c r="E70" s="60">
        <v>32</v>
      </c>
      <c r="F70" s="49"/>
      <c r="G70" s="50"/>
      <c r="H70" s="155">
        <v>2525</v>
      </c>
      <c r="I70" s="80">
        <v>1663</v>
      </c>
      <c r="J70" s="53">
        <f t="shared" si="20"/>
      </c>
      <c r="K70" s="54">
        <f t="shared" si="21"/>
      </c>
      <c r="L70" s="53">
        <f t="shared" si="22"/>
      </c>
      <c r="M70" s="55">
        <f t="shared" si="23"/>
      </c>
      <c r="N70" s="56"/>
      <c r="O70" s="57">
        <f t="shared" si="28"/>
        <v>50500</v>
      </c>
      <c r="P70" s="58">
        <f t="shared" si="28"/>
        <v>51968.75</v>
      </c>
    </row>
    <row r="71" spans="1:16" ht="12.75">
      <c r="A71" s="59" t="s">
        <v>77</v>
      </c>
      <c r="B71" s="45"/>
      <c r="C71" s="46"/>
      <c r="D71" s="152">
        <v>152</v>
      </c>
      <c r="E71" s="60">
        <v>150</v>
      </c>
      <c r="F71" s="49"/>
      <c r="G71" s="50"/>
      <c r="H71" s="155">
        <v>3259</v>
      </c>
      <c r="I71" s="80">
        <v>3050</v>
      </c>
      <c r="J71" s="53">
        <f t="shared" si="20"/>
      </c>
      <c r="K71" s="54">
        <f t="shared" si="21"/>
      </c>
      <c r="L71" s="53">
        <f t="shared" si="22"/>
      </c>
      <c r="M71" s="55">
        <f t="shared" si="23"/>
      </c>
      <c r="N71" s="56"/>
      <c r="O71" s="57">
        <f>(H71/D71)*1000</f>
        <v>21440.78947368421</v>
      </c>
      <c r="P71" s="58">
        <f aca="true" t="shared" si="29" ref="P71:P86">(I71/E71)*1000</f>
        <v>20333.333333333332</v>
      </c>
    </row>
    <row r="72" spans="1:16" ht="12.75">
      <c r="A72" s="59" t="s">
        <v>78</v>
      </c>
      <c r="B72" s="45"/>
      <c r="C72" s="46">
        <v>0.01</v>
      </c>
      <c r="D72" s="152">
        <v>0.01</v>
      </c>
      <c r="E72" s="60">
        <v>0</v>
      </c>
      <c r="F72" s="49"/>
      <c r="G72" s="50">
        <v>0.01</v>
      </c>
      <c r="H72" s="155">
        <v>0.01</v>
      </c>
      <c r="I72" s="80">
        <v>0</v>
      </c>
      <c r="J72" s="53">
        <f t="shared" si="20"/>
      </c>
      <c r="K72" s="54">
        <f t="shared" si="21"/>
      </c>
      <c r="L72" s="53">
        <f t="shared" si="22"/>
      </c>
      <c r="M72" s="55">
        <f t="shared" si="23"/>
      </c>
      <c r="N72" s="56"/>
      <c r="O72" s="57"/>
      <c r="P72" s="58"/>
    </row>
    <row r="73" spans="1:16" ht="12.75">
      <c r="A73" s="59" t="s">
        <v>79</v>
      </c>
      <c r="B73" s="45">
        <v>1</v>
      </c>
      <c r="C73" s="46">
        <v>21</v>
      </c>
      <c r="D73" s="152">
        <v>20</v>
      </c>
      <c r="E73" s="60">
        <v>39</v>
      </c>
      <c r="F73" s="49">
        <v>2</v>
      </c>
      <c r="G73" s="50">
        <v>279</v>
      </c>
      <c r="H73" s="155">
        <v>261</v>
      </c>
      <c r="I73" s="80">
        <v>503</v>
      </c>
      <c r="J73" s="53">
        <f t="shared" si="20"/>
        <v>5</v>
      </c>
      <c r="K73" s="54">
        <f t="shared" si="21"/>
        <v>-46.15384615384615</v>
      </c>
      <c r="L73" s="53">
        <f t="shared" si="22"/>
        <v>6.896551724137922</v>
      </c>
      <c r="M73" s="55">
        <f t="shared" si="23"/>
        <v>-44.53280318091451</v>
      </c>
      <c r="N73" s="56">
        <f aca="true" t="shared" si="30" ref="N73:N86">(G73/C73)*1000</f>
        <v>13285.714285714286</v>
      </c>
      <c r="O73" s="57">
        <f aca="true" t="shared" si="31" ref="O73:O86">(H73/D73)*1000</f>
        <v>13050</v>
      </c>
      <c r="P73" s="58">
        <f t="shared" si="29"/>
        <v>12897.435897435898</v>
      </c>
    </row>
    <row r="74" spans="1:16" ht="12.75">
      <c r="A74" s="59" t="s">
        <v>80</v>
      </c>
      <c r="B74" s="45"/>
      <c r="C74" s="46">
        <v>0.01</v>
      </c>
      <c r="D74" s="152">
        <v>9</v>
      </c>
      <c r="E74" s="60">
        <v>26</v>
      </c>
      <c r="F74" s="49"/>
      <c r="G74" s="50">
        <v>0.01</v>
      </c>
      <c r="H74" s="155">
        <v>216</v>
      </c>
      <c r="I74" s="80">
        <v>636</v>
      </c>
      <c r="J74" s="53">
        <f t="shared" si="20"/>
        <v>-99.88888888888889</v>
      </c>
      <c r="K74" s="54">
        <f t="shared" si="21"/>
        <v>-99.96153846153847</v>
      </c>
      <c r="L74" s="53">
        <f t="shared" si="22"/>
        <v>-99.99537037037037</v>
      </c>
      <c r="M74" s="55">
        <f t="shared" si="23"/>
        <v>-99.99842767295597</v>
      </c>
      <c r="N74" s="56">
        <f t="shared" si="30"/>
        <v>1000</v>
      </c>
      <c r="O74" s="57">
        <f t="shared" si="31"/>
        <v>24000</v>
      </c>
      <c r="P74" s="58">
        <f t="shared" si="29"/>
        <v>24461.53846153846</v>
      </c>
    </row>
    <row r="75" spans="1:16" ht="12.75">
      <c r="A75" s="59" t="s">
        <v>81</v>
      </c>
      <c r="B75" s="45">
        <v>1</v>
      </c>
      <c r="C75" s="46">
        <v>1600</v>
      </c>
      <c r="D75" s="152">
        <v>1989</v>
      </c>
      <c r="E75" s="60">
        <v>1990</v>
      </c>
      <c r="F75" s="49"/>
      <c r="G75" s="50"/>
      <c r="H75" s="155">
        <v>24863</v>
      </c>
      <c r="I75" s="80">
        <v>22071</v>
      </c>
      <c r="J75" s="53">
        <f t="shared" si="20"/>
        <v>-19.557566616390147</v>
      </c>
      <c r="K75" s="54">
        <f t="shared" si="21"/>
        <v>-19.597989949748737</v>
      </c>
      <c r="L75" s="53">
        <f t="shared" si="22"/>
      </c>
      <c r="M75" s="55">
        <f t="shared" si="23"/>
      </c>
      <c r="N75" s="56">
        <f t="shared" si="30"/>
        <v>0</v>
      </c>
      <c r="O75" s="57">
        <f t="shared" si="31"/>
        <v>12500.251382604323</v>
      </c>
      <c r="P75" s="58">
        <f t="shared" si="29"/>
        <v>11090.954773869347</v>
      </c>
    </row>
    <row r="76" spans="1:16" ht="12.75">
      <c r="A76" s="44" t="s">
        <v>82</v>
      </c>
      <c r="B76" s="45"/>
      <c r="C76" s="46">
        <f>IF(OR(C77=0,C78=0,C79=0),"",SUM(C77:C79))</f>
      </c>
      <c r="D76" s="152">
        <f>IF(OR(D77=0,D78=0,D79=0),"",SUM(D77:D79))</f>
        <v>1038</v>
      </c>
      <c r="E76" s="48">
        <v>862</v>
      </c>
      <c r="F76" s="49"/>
      <c r="G76" s="50">
        <f>IF(OR(G77=0,G78=0,G79=0),"",SUM(G77:G79))</f>
      </c>
      <c r="H76" s="155">
        <f>IF(OR(H77=0,H78=0,H79=0),"",SUM(H77:H79))</f>
        <v>41520</v>
      </c>
      <c r="I76" s="81">
        <v>38691</v>
      </c>
      <c r="J76" s="53"/>
      <c r="K76" s="54"/>
      <c r="L76" s="53"/>
      <c r="M76" s="55"/>
      <c r="N76" s="56"/>
      <c r="O76" s="57">
        <f t="shared" si="31"/>
        <v>40000</v>
      </c>
      <c r="P76" s="58">
        <f t="shared" si="29"/>
        <v>44885.15081206497</v>
      </c>
    </row>
    <row r="77" spans="1:16" ht="12.75">
      <c r="A77" s="59" t="s">
        <v>83</v>
      </c>
      <c r="B77" s="45">
        <v>2</v>
      </c>
      <c r="C77" s="46">
        <v>400</v>
      </c>
      <c r="D77" s="152">
        <v>339</v>
      </c>
      <c r="E77" s="60">
        <v>326</v>
      </c>
      <c r="F77" s="49"/>
      <c r="G77" s="50"/>
      <c r="H77" s="155">
        <v>13560</v>
      </c>
      <c r="I77" s="80">
        <v>19352</v>
      </c>
      <c r="J77" s="53">
        <f t="shared" si="20"/>
        <v>17.994100294985245</v>
      </c>
      <c r="K77" s="54">
        <f t="shared" si="21"/>
        <v>22.699386503067487</v>
      </c>
      <c r="L77" s="53">
        <f t="shared" si="22"/>
      </c>
      <c r="M77" s="55">
        <f t="shared" si="23"/>
      </c>
      <c r="N77" s="56">
        <f t="shared" si="30"/>
        <v>0</v>
      </c>
      <c r="O77" s="57">
        <f t="shared" si="31"/>
        <v>40000</v>
      </c>
      <c r="P77" s="58">
        <f t="shared" si="29"/>
        <v>59361.96319018405</v>
      </c>
    </row>
    <row r="78" spans="1:16" ht="12.75">
      <c r="A78" s="59" t="s">
        <v>84</v>
      </c>
      <c r="B78" s="45">
        <v>2</v>
      </c>
      <c r="C78" s="46">
        <v>280</v>
      </c>
      <c r="D78" s="152">
        <v>525</v>
      </c>
      <c r="E78" s="60">
        <v>394</v>
      </c>
      <c r="F78" s="49"/>
      <c r="G78" s="50"/>
      <c r="H78" s="155">
        <v>21000</v>
      </c>
      <c r="I78" s="80">
        <v>13001</v>
      </c>
      <c r="J78" s="53">
        <f t="shared" si="20"/>
        <v>-46.666666666666664</v>
      </c>
      <c r="K78" s="54">
        <f t="shared" si="21"/>
        <v>-28.93401015228426</v>
      </c>
      <c r="L78" s="53">
        <f t="shared" si="22"/>
      </c>
      <c r="M78" s="55">
        <f t="shared" si="23"/>
      </c>
      <c r="N78" s="56">
        <f t="shared" si="30"/>
        <v>0</v>
      </c>
      <c r="O78" s="57">
        <f t="shared" si="31"/>
        <v>40000</v>
      </c>
      <c r="P78" s="58">
        <f t="shared" si="29"/>
        <v>32997.46192893401</v>
      </c>
    </row>
    <row r="79" spans="1:16" ht="12.75">
      <c r="A79" s="59" t="s">
        <v>141</v>
      </c>
      <c r="B79" s="45"/>
      <c r="C79" s="46"/>
      <c r="D79" s="152">
        <v>174</v>
      </c>
      <c r="E79" s="60">
        <v>141</v>
      </c>
      <c r="F79" s="49"/>
      <c r="G79" s="50"/>
      <c r="H79" s="155">
        <v>6960</v>
      </c>
      <c r="I79" s="80">
        <v>6338</v>
      </c>
      <c r="J79" s="53">
        <f t="shared" si="20"/>
      </c>
      <c r="K79" s="54">
        <f t="shared" si="21"/>
      </c>
      <c r="L79" s="53">
        <f t="shared" si="22"/>
      </c>
      <c r="M79" s="55">
        <f t="shared" si="23"/>
      </c>
      <c r="N79" s="56"/>
      <c r="O79" s="57">
        <f t="shared" si="31"/>
        <v>40000</v>
      </c>
      <c r="P79" s="58">
        <f t="shared" si="29"/>
        <v>44950.354609929076</v>
      </c>
    </row>
    <row r="80" spans="1:16" ht="12.75">
      <c r="A80" s="92" t="s">
        <v>86</v>
      </c>
      <c r="B80" s="45">
        <v>1</v>
      </c>
      <c r="C80" s="46">
        <v>32</v>
      </c>
      <c r="D80" s="152">
        <v>31</v>
      </c>
      <c r="E80" s="60">
        <v>73</v>
      </c>
      <c r="F80" s="49">
        <v>1</v>
      </c>
      <c r="G80" s="50">
        <v>1120</v>
      </c>
      <c r="H80" s="155">
        <v>1054</v>
      </c>
      <c r="I80" s="80">
        <v>2504</v>
      </c>
      <c r="J80" s="53">
        <f t="shared" si="20"/>
        <v>3.225806451612897</v>
      </c>
      <c r="K80" s="54">
        <f t="shared" si="21"/>
        <v>-56.16438356164384</v>
      </c>
      <c r="L80" s="53">
        <f t="shared" si="22"/>
        <v>6.261859582542684</v>
      </c>
      <c r="M80" s="55">
        <f t="shared" si="23"/>
        <v>-55.27156549520767</v>
      </c>
      <c r="N80" s="57">
        <f t="shared" si="30"/>
        <v>35000</v>
      </c>
      <c r="O80" s="57">
        <f t="shared" si="31"/>
        <v>34000</v>
      </c>
      <c r="P80" s="58">
        <f t="shared" si="29"/>
        <v>34301.3698630137</v>
      </c>
    </row>
    <row r="81" spans="1:16" ht="12.75">
      <c r="A81" s="92" t="s">
        <v>87</v>
      </c>
      <c r="B81" s="45"/>
      <c r="C81" s="46"/>
      <c r="D81" s="152">
        <v>3</v>
      </c>
      <c r="E81" s="60">
        <v>4</v>
      </c>
      <c r="F81" s="49"/>
      <c r="G81" s="50"/>
      <c r="H81" s="155">
        <v>57</v>
      </c>
      <c r="I81" s="80">
        <v>84</v>
      </c>
      <c r="J81" s="53">
        <f t="shared" si="20"/>
      </c>
      <c r="K81" s="54">
        <f t="shared" si="21"/>
      </c>
      <c r="L81" s="53">
        <f t="shared" si="22"/>
      </c>
      <c r="M81" s="55">
        <f t="shared" si="23"/>
      </c>
      <c r="N81" s="56"/>
      <c r="O81" s="57">
        <f t="shared" si="31"/>
        <v>19000</v>
      </c>
      <c r="P81" s="58">
        <f t="shared" si="29"/>
        <v>21000</v>
      </c>
    </row>
    <row r="82" spans="1:16" ht="12.75">
      <c r="A82" s="92" t="s">
        <v>88</v>
      </c>
      <c r="B82" s="45"/>
      <c r="C82" s="46"/>
      <c r="D82" s="152">
        <v>0.01</v>
      </c>
      <c r="E82" s="60">
        <v>4</v>
      </c>
      <c r="F82" s="49"/>
      <c r="G82" s="50"/>
      <c r="H82" s="155">
        <v>0.01</v>
      </c>
      <c r="I82" s="80">
        <v>53</v>
      </c>
      <c r="J82" s="53">
        <f t="shared" si="20"/>
      </c>
      <c r="K82" s="54">
        <f t="shared" si="21"/>
      </c>
      <c r="L82" s="53">
        <f t="shared" si="22"/>
      </c>
      <c r="M82" s="55">
        <f t="shared" si="23"/>
      </c>
      <c r="N82" s="56"/>
      <c r="O82" s="57">
        <f t="shared" si="31"/>
        <v>1000</v>
      </c>
      <c r="P82" s="58">
        <f t="shared" si="29"/>
        <v>13250</v>
      </c>
    </row>
    <row r="83" spans="1:16" ht="12.75">
      <c r="A83" s="92" t="s">
        <v>89</v>
      </c>
      <c r="B83" s="45"/>
      <c r="C83" s="46"/>
      <c r="D83" s="152">
        <v>0.01</v>
      </c>
      <c r="E83" s="60">
        <v>4</v>
      </c>
      <c r="F83" s="49"/>
      <c r="G83" s="50"/>
      <c r="H83" s="155">
        <v>0.01</v>
      </c>
      <c r="I83" s="80">
        <v>83</v>
      </c>
      <c r="J83" s="53">
        <f t="shared" si="20"/>
      </c>
      <c r="K83" s="54">
        <f t="shared" si="21"/>
      </c>
      <c r="L83" s="53">
        <f t="shared" si="22"/>
      </c>
      <c r="M83" s="55">
        <f t="shared" si="23"/>
      </c>
      <c r="N83" s="56"/>
      <c r="O83" s="57">
        <f t="shared" si="31"/>
        <v>1000</v>
      </c>
      <c r="P83" s="58">
        <f t="shared" si="29"/>
        <v>20750</v>
      </c>
    </row>
    <row r="84" spans="1:16" ht="12.75">
      <c r="A84" s="59" t="s">
        <v>90</v>
      </c>
      <c r="B84" s="45"/>
      <c r="C84" s="46"/>
      <c r="D84" s="152">
        <v>0.01</v>
      </c>
      <c r="E84" s="60">
        <v>20</v>
      </c>
      <c r="F84" s="49"/>
      <c r="G84" s="50"/>
      <c r="H84" s="155">
        <v>0.01</v>
      </c>
      <c r="I84" s="80">
        <v>215</v>
      </c>
      <c r="J84" s="53">
        <f t="shared" si="20"/>
      </c>
      <c r="K84" s="54">
        <f t="shared" si="21"/>
      </c>
      <c r="L84" s="53">
        <f t="shared" si="22"/>
      </c>
      <c r="M84" s="55">
        <f t="shared" si="23"/>
      </c>
      <c r="N84" s="56"/>
      <c r="O84" s="57">
        <f t="shared" si="31"/>
        <v>1000</v>
      </c>
      <c r="P84" s="58">
        <f t="shared" si="29"/>
        <v>10750</v>
      </c>
    </row>
    <row r="85" spans="1:16" ht="12.75">
      <c r="A85" s="59" t="s">
        <v>91</v>
      </c>
      <c r="B85" s="45"/>
      <c r="C85" s="46">
        <v>0.01</v>
      </c>
      <c r="D85" s="152">
        <v>0.01</v>
      </c>
      <c r="E85" s="60">
        <v>5</v>
      </c>
      <c r="F85" s="49"/>
      <c r="G85" s="50"/>
      <c r="H85" s="155">
        <v>0.01</v>
      </c>
      <c r="I85" s="80">
        <v>44</v>
      </c>
      <c r="J85" s="53">
        <f t="shared" si="20"/>
      </c>
      <c r="K85" s="54">
        <f t="shared" si="21"/>
        <v>-99.8</v>
      </c>
      <c r="L85" s="53">
        <f t="shared" si="22"/>
      </c>
      <c r="M85" s="55">
        <f t="shared" si="23"/>
      </c>
      <c r="N85" s="56">
        <f t="shared" si="30"/>
        <v>0</v>
      </c>
      <c r="O85" s="57">
        <f t="shared" si="31"/>
        <v>1000</v>
      </c>
      <c r="P85" s="58">
        <f t="shared" si="29"/>
        <v>8800</v>
      </c>
    </row>
    <row r="86" spans="1:16" ht="12.75">
      <c r="A86" s="59" t="s">
        <v>92</v>
      </c>
      <c r="B86" s="45"/>
      <c r="C86" s="46">
        <v>0.01</v>
      </c>
      <c r="D86" s="152">
        <v>0.01</v>
      </c>
      <c r="E86" s="60">
        <v>31</v>
      </c>
      <c r="F86" s="49"/>
      <c r="G86" s="50">
        <v>0.01</v>
      </c>
      <c r="H86" s="155">
        <v>0.01</v>
      </c>
      <c r="I86" s="80">
        <v>275</v>
      </c>
      <c r="J86" s="53">
        <f t="shared" si="20"/>
      </c>
      <c r="K86" s="54">
        <f t="shared" si="21"/>
        <v>-99.96774193548387</v>
      </c>
      <c r="L86" s="53">
        <f t="shared" si="22"/>
      </c>
      <c r="M86" s="55">
        <f t="shared" si="23"/>
        <v>-99.99636363636364</v>
      </c>
      <c r="N86" s="56">
        <f t="shared" si="30"/>
        <v>1000</v>
      </c>
      <c r="O86" s="57">
        <f t="shared" si="31"/>
        <v>1000</v>
      </c>
      <c r="P86" s="58">
        <f t="shared" si="29"/>
        <v>8870.967741935485</v>
      </c>
    </row>
    <row r="87" spans="1:16" ht="12.75">
      <c r="A87" s="59" t="s">
        <v>93</v>
      </c>
      <c r="B87" s="45"/>
      <c r="C87" s="46"/>
      <c r="D87" s="152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20"/>
      </c>
      <c r="K87" s="54">
        <f t="shared" si="21"/>
      </c>
      <c r="L87" s="53">
        <f t="shared" si="22"/>
      </c>
      <c r="M87" s="55">
        <f t="shared" si="23"/>
      </c>
      <c r="N87" s="56"/>
      <c r="O87" s="57"/>
      <c r="P87" s="58"/>
    </row>
    <row r="88" spans="1:16" ht="12.75">
      <c r="A88" s="59" t="s">
        <v>94</v>
      </c>
      <c r="B88" s="45"/>
      <c r="C88" s="46"/>
      <c r="D88" s="152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20"/>
      </c>
      <c r="K88" s="54">
        <f t="shared" si="21"/>
      </c>
      <c r="L88" s="53">
        <f t="shared" si="22"/>
      </c>
      <c r="M88" s="55">
        <f t="shared" si="23"/>
      </c>
      <c r="N88" s="56"/>
      <c r="O88" s="57"/>
      <c r="P88" s="58"/>
    </row>
    <row r="89" spans="1:16" s="43" customFormat="1" ht="15.75">
      <c r="A89" s="29" t="s">
        <v>95</v>
      </c>
      <c r="B89" s="67"/>
      <c r="C89" s="68"/>
      <c r="D89" s="154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96</v>
      </c>
      <c r="B90" s="45">
        <v>1</v>
      </c>
      <c r="C90" s="46">
        <v>24</v>
      </c>
      <c r="D90" s="152">
        <v>24</v>
      </c>
      <c r="E90" s="60">
        <v>26</v>
      </c>
      <c r="F90" s="49">
        <v>1</v>
      </c>
      <c r="G90" s="93">
        <v>2020</v>
      </c>
      <c r="H90" s="158">
        <f>2020*12</f>
        <v>24240</v>
      </c>
      <c r="I90" s="80">
        <v>17814</v>
      </c>
      <c r="J90" s="53">
        <f>IF(OR(D90=0,C90=0,D90&lt;1),"",C90/D90*100-100)</f>
        <v>0</v>
      </c>
      <c r="K90" s="54">
        <f>IF(OR(E90=0,C90=0,E90&lt;1),"",C90/E90*100-100)</f>
        <v>-7.692307692307693</v>
      </c>
      <c r="L90" s="53">
        <f>IF(OR(H90=0,G90=0,H90&lt;1),"",G90/H90*100-100)</f>
        <v>-91.66666666666667</v>
      </c>
      <c r="M90" s="55">
        <f>IF(OR(I90=0,G90=0,I90&lt;1),"",G90/I90*100-100)</f>
        <v>-88.66060401931065</v>
      </c>
      <c r="N90" s="56">
        <f aca="true" t="shared" si="32" ref="N90:P91">(G90/C90)*1000</f>
        <v>84166.66666666667</v>
      </c>
      <c r="O90" s="57">
        <f t="shared" si="32"/>
        <v>1010000</v>
      </c>
      <c r="P90" s="58">
        <f t="shared" si="32"/>
        <v>685153.8461538462</v>
      </c>
    </row>
    <row r="91" spans="1:16" ht="12.75">
      <c r="A91" s="59" t="s">
        <v>97</v>
      </c>
      <c r="B91" s="45">
        <v>1</v>
      </c>
      <c r="C91" s="94">
        <v>24</v>
      </c>
      <c r="D91" s="152">
        <v>33</v>
      </c>
      <c r="E91" s="60">
        <v>31</v>
      </c>
      <c r="F91" s="49">
        <v>2</v>
      </c>
      <c r="G91" s="93">
        <v>2600</v>
      </c>
      <c r="H91" s="158">
        <v>2600</v>
      </c>
      <c r="I91" s="80">
        <v>2915</v>
      </c>
      <c r="J91" s="53">
        <f>IF(OR(D91=0,C91=0,D91&lt;1),"",C91/D91*100-100)</f>
        <v>-27.272727272727266</v>
      </c>
      <c r="K91" s="54">
        <f>IF(OR(E91=0,C91=0,E91&lt;1),"",C91/E91*100-100)</f>
        <v>-22.58064516129032</v>
      </c>
      <c r="L91" s="53">
        <f>IF(OR(H91=0,G91=0,H91&lt;1),"",G91/H91*100-100)</f>
        <v>0</v>
      </c>
      <c r="M91" s="55">
        <f>IF(OR(I91=0,G91=0,I91&lt;1),"",G91/I91*100-100)</f>
        <v>-10.806174957118358</v>
      </c>
      <c r="N91" s="57">
        <f t="shared" si="32"/>
        <v>108333.33333333333</v>
      </c>
      <c r="O91" s="57">
        <f t="shared" si="32"/>
        <v>78787.87878787878</v>
      </c>
      <c r="P91" s="58">
        <f t="shared" si="32"/>
        <v>94032.25806451612</v>
      </c>
    </row>
    <row r="92" spans="1:16" s="43" customFormat="1" ht="15.75">
      <c r="A92" s="29" t="s">
        <v>98</v>
      </c>
      <c r="B92" s="67"/>
      <c r="C92" s="68"/>
      <c r="D92" s="69"/>
      <c r="E92" s="70"/>
      <c r="F92" s="71"/>
      <c r="G92" s="72"/>
      <c r="H92" s="157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99</v>
      </c>
      <c r="B93" s="45"/>
      <c r="C93" s="46"/>
      <c r="D93" s="47">
        <v>11896</v>
      </c>
      <c r="E93" s="60">
        <v>11482</v>
      </c>
      <c r="F93" s="49"/>
      <c r="G93" s="50"/>
      <c r="H93" s="155">
        <v>393654</v>
      </c>
      <c r="I93" s="95">
        <v>326563</v>
      </c>
      <c r="J93" s="53">
        <f aca="true" t="shared" si="33" ref="J93:J99">IF(OR(D93=0,C93=0,D93&lt;1),"",C93/D93*100-100)</f>
      </c>
      <c r="K93" s="54">
        <f aca="true" t="shared" si="34" ref="K93:K99">IF(OR(E93=0,C93=0,E93&lt;1),"",C93/E93*100-100)</f>
      </c>
      <c r="L93" s="53">
        <f aca="true" t="shared" si="35" ref="L93:L99">IF(OR(H93=0,G93=0,H93&lt;1),"",G93/H93*100-100)</f>
      </c>
      <c r="M93" s="55">
        <f aca="true" t="shared" si="36" ref="M93:M99">IF(OR(I93=0,G93=0,I93&lt;1),"",G93/I93*100-100)</f>
      </c>
      <c r="N93" s="56"/>
      <c r="O93" s="57">
        <f aca="true" t="shared" si="37" ref="O93:O99">(H93/D93)*1000</f>
        <v>33091.29119031607</v>
      </c>
      <c r="P93" s="58">
        <f aca="true" t="shared" si="38" ref="P93:P99">(I93/E93)*1000</f>
        <v>28441.29942518725</v>
      </c>
    </row>
    <row r="94" spans="1:16" ht="12.75">
      <c r="A94" s="44" t="s">
        <v>100</v>
      </c>
      <c r="B94" s="45"/>
      <c r="C94" s="46"/>
      <c r="D94" s="47">
        <f>IF(OR(D95=0,D96=0,D97=0),"",SUM(D95:D97))</f>
        <v>208.01</v>
      </c>
      <c r="E94" s="60">
        <v>311</v>
      </c>
      <c r="F94" s="49"/>
      <c r="G94" s="96"/>
      <c r="H94" s="155">
        <f>IF(OR(H95=0,H96=0,H97=0),"",SUM(H95:H97))</f>
        <v>4506.01</v>
      </c>
      <c r="I94" s="81">
        <v>7704</v>
      </c>
      <c r="J94" s="53">
        <f t="shared" si="33"/>
      </c>
      <c r="K94" s="54">
        <f t="shared" si="34"/>
      </c>
      <c r="L94" s="53">
        <f t="shared" si="35"/>
      </c>
      <c r="M94" s="55">
        <f t="shared" si="36"/>
      </c>
      <c r="N94" s="56"/>
      <c r="O94" s="57">
        <f t="shared" si="37"/>
        <v>21662.468150569686</v>
      </c>
      <c r="P94" s="58">
        <f t="shared" si="38"/>
        <v>24771.70418006431</v>
      </c>
    </row>
    <row r="95" spans="1:16" ht="12.75">
      <c r="A95" s="59" t="s">
        <v>101</v>
      </c>
      <c r="B95" s="45"/>
      <c r="C95" s="46"/>
      <c r="D95" s="47">
        <v>0.01</v>
      </c>
      <c r="E95" s="60">
        <v>2</v>
      </c>
      <c r="F95" s="49"/>
      <c r="G95" s="50"/>
      <c r="H95" s="155">
        <v>0.01</v>
      </c>
      <c r="I95" s="95">
        <v>32</v>
      </c>
      <c r="J95" s="53">
        <f t="shared" si="33"/>
      </c>
      <c r="K95" s="54">
        <f t="shared" si="34"/>
      </c>
      <c r="L95" s="53">
        <f t="shared" si="35"/>
      </c>
      <c r="M95" s="55">
        <f t="shared" si="36"/>
      </c>
      <c r="N95" s="56"/>
      <c r="O95" s="57">
        <f t="shared" si="37"/>
        <v>1000</v>
      </c>
      <c r="P95" s="58">
        <f t="shared" si="38"/>
        <v>16000</v>
      </c>
    </row>
    <row r="96" spans="1:16" ht="12.75">
      <c r="A96" s="59" t="s">
        <v>102</v>
      </c>
      <c r="B96" s="45"/>
      <c r="C96" s="46"/>
      <c r="D96" s="47">
        <v>15</v>
      </c>
      <c r="E96" s="60">
        <v>146</v>
      </c>
      <c r="F96" s="49"/>
      <c r="G96" s="50"/>
      <c r="H96" s="155">
        <v>382</v>
      </c>
      <c r="I96" s="95">
        <v>2667</v>
      </c>
      <c r="J96" s="53">
        <f t="shared" si="33"/>
      </c>
      <c r="K96" s="54">
        <f t="shared" si="34"/>
      </c>
      <c r="L96" s="53">
        <f t="shared" si="35"/>
      </c>
      <c r="M96" s="55">
        <f t="shared" si="36"/>
      </c>
      <c r="N96" s="56"/>
      <c r="O96" s="57">
        <f t="shared" si="37"/>
        <v>25466.666666666664</v>
      </c>
      <c r="P96" s="58">
        <f t="shared" si="38"/>
        <v>18267.12328767123</v>
      </c>
    </row>
    <row r="97" spans="1:16" ht="12.75">
      <c r="A97" s="59" t="s">
        <v>103</v>
      </c>
      <c r="B97" s="45"/>
      <c r="C97" s="46"/>
      <c r="D97" s="47">
        <v>193</v>
      </c>
      <c r="E97" s="60">
        <v>164</v>
      </c>
      <c r="F97" s="49"/>
      <c r="G97" s="50"/>
      <c r="H97" s="155">
        <v>4124</v>
      </c>
      <c r="I97" s="95">
        <v>5005</v>
      </c>
      <c r="J97" s="53">
        <f t="shared" si="33"/>
      </c>
      <c r="K97" s="54">
        <f t="shared" si="34"/>
      </c>
      <c r="L97" s="53">
        <f t="shared" si="35"/>
      </c>
      <c r="M97" s="55">
        <f t="shared" si="36"/>
      </c>
      <c r="N97" s="56"/>
      <c r="O97" s="57">
        <f t="shared" si="37"/>
        <v>21367.875647668396</v>
      </c>
      <c r="P97" s="58">
        <f t="shared" si="38"/>
        <v>30518.29268292683</v>
      </c>
    </row>
    <row r="98" spans="1:16" ht="12.75">
      <c r="A98" s="59" t="s">
        <v>104</v>
      </c>
      <c r="B98" s="45"/>
      <c r="C98" s="46"/>
      <c r="D98" s="47">
        <v>7</v>
      </c>
      <c r="E98" s="60">
        <v>9</v>
      </c>
      <c r="F98" s="49"/>
      <c r="G98" s="50"/>
      <c r="H98" s="155">
        <v>189</v>
      </c>
      <c r="I98" s="95">
        <v>208</v>
      </c>
      <c r="J98" s="53">
        <f t="shared" si="33"/>
      </c>
      <c r="K98" s="54">
        <f t="shared" si="34"/>
      </c>
      <c r="L98" s="53">
        <f t="shared" si="35"/>
      </c>
      <c r="M98" s="55">
        <f t="shared" si="36"/>
      </c>
      <c r="N98" s="56"/>
      <c r="O98" s="57">
        <f t="shared" si="37"/>
        <v>27000</v>
      </c>
      <c r="P98" s="58">
        <f t="shared" si="38"/>
        <v>23111.11111111111</v>
      </c>
    </row>
    <row r="99" spans="1:16" ht="12.75">
      <c r="A99" s="59" t="s">
        <v>105</v>
      </c>
      <c r="B99" s="45"/>
      <c r="C99" s="46"/>
      <c r="D99" s="47">
        <v>145</v>
      </c>
      <c r="E99" s="60">
        <v>80</v>
      </c>
      <c r="F99" s="49"/>
      <c r="G99" s="50"/>
      <c r="H99" s="155">
        <v>3814</v>
      </c>
      <c r="I99" s="95">
        <v>3612</v>
      </c>
      <c r="J99" s="53">
        <f t="shared" si="33"/>
      </c>
      <c r="K99" s="54">
        <f t="shared" si="34"/>
      </c>
      <c r="L99" s="53">
        <f t="shared" si="35"/>
      </c>
      <c r="M99" s="55">
        <f t="shared" si="36"/>
      </c>
      <c r="N99" s="56"/>
      <c r="O99" s="57">
        <f t="shared" si="37"/>
        <v>26303.44827586207</v>
      </c>
      <c r="P99" s="58">
        <f t="shared" si="38"/>
        <v>45150</v>
      </c>
    </row>
    <row r="100" spans="1:16" s="43" customFormat="1" ht="15.75">
      <c r="A100" s="29" t="s">
        <v>106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/>
      <c r="D101" s="47">
        <v>11</v>
      </c>
      <c r="E101" s="60">
        <v>27</v>
      </c>
      <c r="F101" s="49"/>
      <c r="G101" s="50"/>
      <c r="H101" s="155">
        <v>14</v>
      </c>
      <c r="I101" s="80">
        <v>357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>
        <f aca="true" t="shared" si="39" ref="O101:O114">(H101/D101)*1000</f>
        <v>1272.7272727272727</v>
      </c>
      <c r="P101" s="58">
        <f aca="true" t="shared" si="40" ref="P101:P110">(I101/E101)*1000</f>
        <v>13222.22222222222</v>
      </c>
    </row>
    <row r="102" spans="1:16" ht="12.75">
      <c r="A102" s="59" t="s">
        <v>108</v>
      </c>
      <c r="B102" s="45"/>
      <c r="C102" s="46"/>
      <c r="D102" s="47">
        <v>10</v>
      </c>
      <c r="E102" s="60">
        <v>20</v>
      </c>
      <c r="F102" s="49"/>
      <c r="G102" s="50"/>
      <c r="H102" s="155">
        <v>22</v>
      </c>
      <c r="I102" s="80">
        <v>229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>
        <f t="shared" si="39"/>
        <v>2200</v>
      </c>
      <c r="P102" s="58">
        <f t="shared" si="40"/>
        <v>11450</v>
      </c>
    </row>
    <row r="103" spans="1:16" ht="12.75">
      <c r="A103" s="59" t="s">
        <v>109</v>
      </c>
      <c r="B103" s="45"/>
      <c r="C103" s="46"/>
      <c r="D103" s="47">
        <v>0.01</v>
      </c>
      <c r="E103" s="60">
        <v>3</v>
      </c>
      <c r="F103" s="49"/>
      <c r="G103" s="50"/>
      <c r="H103" s="155">
        <v>0.01</v>
      </c>
      <c r="I103" s="80">
        <v>25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</c>
      <c r="N103" s="56"/>
      <c r="O103" s="57">
        <f t="shared" si="39"/>
        <v>1000</v>
      </c>
      <c r="P103" s="58">
        <f t="shared" si="40"/>
        <v>8333.333333333334</v>
      </c>
    </row>
    <row r="104" spans="1:16" ht="12.75">
      <c r="A104" s="59" t="s">
        <v>110</v>
      </c>
      <c r="B104" s="45"/>
      <c r="C104" s="46"/>
      <c r="D104" s="47">
        <v>25</v>
      </c>
      <c r="E104" s="60">
        <v>44</v>
      </c>
      <c r="F104" s="49"/>
      <c r="G104" s="50"/>
      <c r="H104" s="155">
        <v>113</v>
      </c>
      <c r="I104" s="80">
        <v>253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</c>
      <c r="M104" s="55">
        <f>IF(OR(I104=0,G104=0,I104&lt;1),"",G104/I104*100-100)</f>
      </c>
      <c r="N104" s="56"/>
      <c r="O104" s="57">
        <f t="shared" si="39"/>
        <v>4520</v>
      </c>
      <c r="P104" s="58">
        <f t="shared" si="40"/>
        <v>5750</v>
      </c>
    </row>
    <row r="105" spans="1:16" ht="12.75">
      <c r="A105" s="59" t="s">
        <v>111</v>
      </c>
      <c r="B105" s="45"/>
      <c r="C105" s="46"/>
      <c r="D105" s="47">
        <v>6</v>
      </c>
      <c r="E105" s="60">
        <v>24</v>
      </c>
      <c r="F105" s="49"/>
      <c r="G105" s="50"/>
      <c r="H105" s="155">
        <v>5</v>
      </c>
      <c r="I105" s="80">
        <v>70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</c>
      <c r="M105" s="55">
        <f>IF(OR(I105=0,G105=0,I105&lt;1),"",G105/I105*100-100)</f>
      </c>
      <c r="N105" s="56"/>
      <c r="O105" s="57">
        <f t="shared" si="39"/>
        <v>833.3333333333334</v>
      </c>
      <c r="P105" s="58">
        <f t="shared" si="40"/>
        <v>2916.6666666666665</v>
      </c>
    </row>
    <row r="106" spans="1:16" ht="12.75">
      <c r="A106" s="44" t="s">
        <v>112</v>
      </c>
      <c r="B106" s="45"/>
      <c r="C106" s="46"/>
      <c r="D106" s="47">
        <f>IF(OR(D107=0,D108=0),"",SUM(D107:D108))</f>
        <v>88</v>
      </c>
      <c r="E106" s="60">
        <v>222</v>
      </c>
      <c r="F106" s="49"/>
      <c r="G106" s="50"/>
      <c r="H106" s="155">
        <f>IF(OR(H107=0,H108=0),"",SUM(H107:H108))</f>
        <v>532</v>
      </c>
      <c r="I106" s="81">
        <v>2722</v>
      </c>
      <c r="J106" s="53"/>
      <c r="K106" s="54"/>
      <c r="L106" s="53"/>
      <c r="M106" s="53">
        <f>IF(OR(I106=0,H106=0,I106&lt;1),"",H106/I106*100-100)</f>
        <v>-80.45554739162381</v>
      </c>
      <c r="N106" s="56"/>
      <c r="O106" s="57">
        <f t="shared" si="39"/>
        <v>6045.454545454546</v>
      </c>
      <c r="P106" s="58">
        <f t="shared" si="40"/>
        <v>12261.261261261261</v>
      </c>
    </row>
    <row r="107" spans="1:16" ht="12.75">
      <c r="A107" s="59" t="s">
        <v>113</v>
      </c>
      <c r="B107" s="45"/>
      <c r="C107" s="46"/>
      <c r="D107" s="47">
        <v>77</v>
      </c>
      <c r="E107" s="60">
        <v>165</v>
      </c>
      <c r="F107" s="49"/>
      <c r="G107" s="50"/>
      <c r="H107" s="155">
        <v>432</v>
      </c>
      <c r="I107" s="80">
        <v>1938</v>
      </c>
      <c r="J107" s="53">
        <f aca="true" t="shared" si="41" ref="J107:J119">IF(OR(D107=0,C107=0,D107&lt;1),"",C107/D107*100-100)</f>
      </c>
      <c r="K107" s="54">
        <f aca="true" t="shared" si="42" ref="K107:K119">IF(OR(E107=0,C107=0,E107&lt;1),"",C107/E107*100-100)</f>
      </c>
      <c r="L107" s="53">
        <f aca="true" t="shared" si="43" ref="L107:L119">IF(OR(H107=0,G107=0,H107&lt;1),"",G107/H107*100-100)</f>
      </c>
      <c r="M107" s="55">
        <f aca="true" t="shared" si="44" ref="M107:M119">IF(OR(I107=0,G107=0,I107&lt;1),"",G107/I107*100-100)</f>
      </c>
      <c r="N107" s="56"/>
      <c r="O107" s="57">
        <f t="shared" si="39"/>
        <v>5610.38961038961</v>
      </c>
      <c r="P107" s="58">
        <f t="shared" si="40"/>
        <v>11745.454545454546</v>
      </c>
    </row>
    <row r="108" spans="1:16" ht="12.75">
      <c r="A108" s="59" t="s">
        <v>114</v>
      </c>
      <c r="B108" s="45"/>
      <c r="C108" s="46"/>
      <c r="D108" s="47">
        <v>11</v>
      </c>
      <c r="E108" s="60">
        <v>57</v>
      </c>
      <c r="F108" s="49"/>
      <c r="G108" s="50"/>
      <c r="H108" s="155">
        <v>100</v>
      </c>
      <c r="I108" s="80">
        <v>785</v>
      </c>
      <c r="J108" s="53">
        <f t="shared" si="41"/>
      </c>
      <c r="K108" s="54">
        <f t="shared" si="42"/>
      </c>
      <c r="L108" s="53">
        <f t="shared" si="43"/>
      </c>
      <c r="M108" s="55">
        <f t="shared" si="44"/>
      </c>
      <c r="N108" s="56"/>
      <c r="O108" s="57">
        <f t="shared" si="39"/>
        <v>9090.909090909092</v>
      </c>
      <c r="P108" s="58">
        <f t="shared" si="40"/>
        <v>13771.929824561405</v>
      </c>
    </row>
    <row r="109" spans="1:16" ht="12.75">
      <c r="A109" s="59" t="s">
        <v>115</v>
      </c>
      <c r="B109" s="45"/>
      <c r="C109" s="46"/>
      <c r="D109" s="47">
        <v>115</v>
      </c>
      <c r="E109" s="60">
        <v>257</v>
      </c>
      <c r="F109" s="49"/>
      <c r="G109" s="50"/>
      <c r="H109" s="155">
        <v>1048</v>
      </c>
      <c r="I109" s="80">
        <v>2789</v>
      </c>
      <c r="J109" s="53">
        <f t="shared" si="41"/>
      </c>
      <c r="K109" s="54">
        <f t="shared" si="42"/>
      </c>
      <c r="L109" s="53">
        <f t="shared" si="43"/>
      </c>
      <c r="M109" s="55">
        <f t="shared" si="44"/>
      </c>
      <c r="N109" s="56"/>
      <c r="O109" s="57">
        <f t="shared" si="39"/>
        <v>9113.04347826087</v>
      </c>
      <c r="P109" s="58">
        <f t="shared" si="40"/>
        <v>10852.140077821012</v>
      </c>
    </row>
    <row r="110" spans="1:16" ht="12.75">
      <c r="A110" s="59" t="s">
        <v>116</v>
      </c>
      <c r="B110" s="45"/>
      <c r="C110" s="46"/>
      <c r="D110" s="47">
        <v>80</v>
      </c>
      <c r="E110" s="60">
        <v>57</v>
      </c>
      <c r="F110" s="49"/>
      <c r="G110" s="50"/>
      <c r="H110" s="155">
        <v>55</v>
      </c>
      <c r="I110" s="80">
        <v>49</v>
      </c>
      <c r="J110" s="53">
        <f t="shared" si="41"/>
      </c>
      <c r="K110" s="54">
        <f t="shared" si="42"/>
      </c>
      <c r="L110" s="53">
        <f t="shared" si="43"/>
      </c>
      <c r="M110" s="55">
        <f t="shared" si="44"/>
      </c>
      <c r="N110" s="56"/>
      <c r="O110" s="57">
        <f t="shared" si="39"/>
        <v>687.5</v>
      </c>
      <c r="P110" s="58">
        <f t="shared" si="40"/>
        <v>859.6491228070175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1000</v>
      </c>
      <c r="P111" s="58"/>
    </row>
    <row r="112" spans="1:16" ht="12.75">
      <c r="A112" s="59" t="s">
        <v>118</v>
      </c>
      <c r="B112" s="45"/>
      <c r="C112" s="46"/>
      <c r="D112" s="47">
        <v>0.01</v>
      </c>
      <c r="E112" s="60">
        <v>0</v>
      </c>
      <c r="F112" s="49"/>
      <c r="G112" s="50"/>
      <c r="H112" s="155">
        <v>0.01</v>
      </c>
      <c r="I112" s="80">
        <v>0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1000</v>
      </c>
      <c r="P112" s="58"/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41"/>
      </c>
      <c r="K113" s="54">
        <f t="shared" si="42"/>
      </c>
      <c r="L113" s="53">
        <f t="shared" si="43"/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121</v>
      </c>
      <c r="B115" s="45"/>
      <c r="C115" s="46"/>
      <c r="D115" s="47">
        <v>12698</v>
      </c>
      <c r="E115" s="60">
        <v>6337</v>
      </c>
      <c r="F115" s="49"/>
      <c r="G115" s="50"/>
      <c r="H115" s="155">
        <v>19077</v>
      </c>
      <c r="I115" s="80">
        <v>5856</v>
      </c>
      <c r="J115" s="53">
        <f t="shared" si="41"/>
      </c>
      <c r="K115" s="54">
        <f t="shared" si="42"/>
      </c>
      <c r="L115" s="53">
        <f t="shared" si="43"/>
      </c>
      <c r="M115" s="55">
        <f t="shared" si="44"/>
      </c>
      <c r="N115" s="56"/>
      <c r="O115" s="57">
        <f>(H115/D115)*1000</f>
        <v>1502.3625767837455</v>
      </c>
      <c r="P115" s="58">
        <f>(I115/E115)*1000</f>
        <v>924.0965756667193</v>
      </c>
    </row>
    <row r="116" spans="1:16" ht="12.75">
      <c r="A116" s="59" t="s">
        <v>122</v>
      </c>
      <c r="B116" s="45"/>
      <c r="C116" s="46"/>
      <c r="D116" s="47">
        <v>362</v>
      </c>
      <c r="E116" s="60">
        <v>349</v>
      </c>
      <c r="F116" s="49"/>
      <c r="G116" s="50"/>
      <c r="H116" s="155">
        <v>802</v>
      </c>
      <c r="I116" s="80">
        <v>150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>(H116/D116)*1000</f>
        <v>2215.4696132596687</v>
      </c>
      <c r="P116" s="58">
        <f>(I116/E116)*1000</f>
        <v>429.79942693409737</v>
      </c>
    </row>
    <row r="117" spans="1:16" ht="12.75">
      <c r="A117" s="59" t="s">
        <v>123</v>
      </c>
      <c r="B117" s="45"/>
      <c r="C117" s="46"/>
      <c r="D117" s="47">
        <v>0.01</v>
      </c>
      <c r="E117" s="60">
        <v>0</v>
      </c>
      <c r="F117" s="49"/>
      <c r="G117" s="50"/>
      <c r="H117" s="155">
        <v>0.01</v>
      </c>
      <c r="I117" s="80">
        <v>0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>(H117/D117)*1000</f>
        <v>1000</v>
      </c>
      <c r="P117" s="58"/>
    </row>
    <row r="118" spans="1:16" ht="12.75">
      <c r="A118" s="59" t="s">
        <v>124</v>
      </c>
      <c r="B118" s="45"/>
      <c r="C118" s="46"/>
      <c r="D118" s="47">
        <v>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41"/>
      </c>
      <c r="K118" s="54">
        <f t="shared" si="42"/>
      </c>
      <c r="L118" s="53">
        <f t="shared" si="43"/>
      </c>
      <c r="M118" s="55">
        <f t="shared" si="44"/>
      </c>
      <c r="N118" s="56"/>
      <c r="O118" s="57">
        <f>(H118/D118)*1000</f>
        <v>10</v>
      </c>
      <c r="P118" s="58"/>
    </row>
    <row r="119" spans="1:16" ht="12.75">
      <c r="A119" s="59" t="s">
        <v>125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155">
        <v>0.01</v>
      </c>
      <c r="I119" s="80">
        <v>0</v>
      </c>
      <c r="J119" s="53">
        <f t="shared" si="41"/>
      </c>
      <c r="K119" s="54">
        <f t="shared" si="42"/>
      </c>
      <c r="L119" s="53">
        <f t="shared" si="43"/>
      </c>
      <c r="M119" s="55">
        <f t="shared" si="44"/>
      </c>
      <c r="N119" s="56"/>
      <c r="O119" s="57">
        <f>(H119/D119)*1000</f>
        <v>1000</v>
      </c>
      <c r="P119" s="58"/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2312</v>
      </c>
      <c r="E121" s="60">
        <v>3852</v>
      </c>
      <c r="F121" s="49"/>
      <c r="G121" s="50"/>
      <c r="H121" s="155">
        <v>80709</v>
      </c>
      <c r="I121" s="80">
        <v>64829</v>
      </c>
      <c r="J121" s="53">
        <f aca="true" t="shared" si="45" ref="J121:J128">IF(OR(D121=0,C121=0,D121&lt;1),"",C121/D121*100-100)</f>
      </c>
      <c r="K121" s="54">
        <f aca="true" t="shared" si="46" ref="K121:K128">IF(OR(E121=0,C121=0,E121&lt;1),"",C121/E121*100-100)</f>
      </c>
      <c r="L121" s="53">
        <f aca="true" t="shared" si="47" ref="L121:L128">IF(OR(H121=0,G121=0,H121&lt;1),"",G121/H121*100-100)</f>
      </c>
      <c r="M121" s="55">
        <f aca="true" t="shared" si="48" ref="M121:M128">IF(OR(I121=0,G121=0,I121&lt;1),"",G121/I121*100-100)</f>
      </c>
      <c r="N121" s="56"/>
      <c r="O121" s="57">
        <f>(H121/D121)*1000</f>
        <v>34908.73702422145</v>
      </c>
      <c r="P121" s="58">
        <f>(I121/E121)*1000</f>
        <v>16829.958463136034</v>
      </c>
    </row>
    <row r="122" spans="1:16" ht="12.75">
      <c r="A122" s="59" t="s">
        <v>128</v>
      </c>
      <c r="B122" s="45"/>
      <c r="C122" s="46"/>
      <c r="D122" s="47">
        <v>368822</v>
      </c>
      <c r="E122" s="60">
        <v>357025</v>
      </c>
      <c r="F122" s="49"/>
      <c r="G122" s="50"/>
      <c r="H122" s="155">
        <v>1538050</v>
      </c>
      <c r="I122" s="80">
        <v>1453012</v>
      </c>
      <c r="J122" s="53">
        <f t="shared" si="45"/>
      </c>
      <c r="K122" s="54">
        <f t="shared" si="46"/>
      </c>
      <c r="L122" s="53">
        <f t="shared" si="47"/>
      </c>
      <c r="M122" s="55">
        <f t="shared" si="48"/>
      </c>
      <c r="N122" s="56"/>
      <c r="O122" s="57">
        <f>(H122/D122)*1000</f>
        <v>4170.168807717544</v>
      </c>
      <c r="P122" s="58">
        <f>(I122/E122)*1000</f>
        <v>4069.776626286675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288000</v>
      </c>
      <c r="I123" s="80">
        <v>269884</v>
      </c>
      <c r="J123" s="53">
        <f t="shared" si="45"/>
      </c>
      <c r="K123" s="54">
        <f t="shared" si="46"/>
      </c>
      <c r="L123" s="53">
        <f t="shared" si="47"/>
      </c>
      <c r="M123" s="55">
        <f t="shared" si="48"/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9"/>
      <c r="E124" s="70"/>
      <c r="F124" s="71"/>
      <c r="G124" s="72"/>
      <c r="H124" s="157"/>
      <c r="I124" s="73"/>
      <c r="J124" s="74">
        <f t="shared" si="45"/>
      </c>
      <c r="K124" s="75">
        <f t="shared" si="46"/>
      </c>
      <c r="L124" s="74">
        <f t="shared" si="47"/>
      </c>
      <c r="M124" s="76">
        <f t="shared" si="48"/>
      </c>
      <c r="N124" s="77"/>
      <c r="O124" s="78"/>
      <c r="P124" s="79"/>
    </row>
    <row r="125" spans="1:16" ht="12.75">
      <c r="A125" s="59" t="s">
        <v>131</v>
      </c>
      <c r="B125" s="45"/>
      <c r="C125" s="46"/>
      <c r="D125" s="47">
        <v>3</v>
      </c>
      <c r="E125" s="60">
        <v>27</v>
      </c>
      <c r="F125" s="49"/>
      <c r="G125" s="50"/>
      <c r="H125" s="155">
        <v>11</v>
      </c>
      <c r="I125" s="80">
        <v>58</v>
      </c>
      <c r="J125" s="53">
        <f t="shared" si="45"/>
      </c>
      <c r="K125" s="54">
        <f t="shared" si="46"/>
      </c>
      <c r="L125" s="53">
        <f t="shared" si="47"/>
      </c>
      <c r="M125" s="55">
        <f t="shared" si="48"/>
      </c>
      <c r="N125" s="56"/>
      <c r="O125" s="57">
        <f>(H125/D125)*1000</f>
        <v>3666.6666666666665</v>
      </c>
      <c r="P125" s="58">
        <f>(I125/E125)*1000</f>
        <v>2148.1481481481483</v>
      </c>
    </row>
    <row r="126" spans="1:16" ht="12.75">
      <c r="A126" s="59" t="s">
        <v>132</v>
      </c>
      <c r="B126" s="45"/>
      <c r="C126" s="46"/>
      <c r="D126" s="47">
        <v>5410</v>
      </c>
      <c r="E126" s="60">
        <v>5837</v>
      </c>
      <c r="F126" s="49"/>
      <c r="G126" s="50"/>
      <c r="H126" s="155">
        <v>32505</v>
      </c>
      <c r="I126" s="80">
        <v>41699</v>
      </c>
      <c r="J126" s="53">
        <f t="shared" si="45"/>
      </c>
      <c r="K126" s="54">
        <f t="shared" si="46"/>
      </c>
      <c r="L126" s="53">
        <f t="shared" si="47"/>
      </c>
      <c r="M126" s="55">
        <f t="shared" si="48"/>
      </c>
      <c r="N126" s="56"/>
      <c r="O126" s="57">
        <f>(H126/D126)*1000</f>
        <v>6008.317929759704</v>
      </c>
      <c r="P126" s="58">
        <f>(I126/E126)*1000</f>
        <v>7143.909542573239</v>
      </c>
    </row>
    <row r="127" spans="1:16" ht="12.75">
      <c r="A127" s="59" t="s">
        <v>133</v>
      </c>
      <c r="B127" s="45"/>
      <c r="C127" s="46"/>
      <c r="D127" s="47">
        <v>2</v>
      </c>
      <c r="E127" s="60">
        <v>2</v>
      </c>
      <c r="F127" s="49"/>
      <c r="G127" s="50"/>
      <c r="H127" s="155">
        <v>4</v>
      </c>
      <c r="I127" s="80">
        <v>7</v>
      </c>
      <c r="J127" s="53">
        <f t="shared" si="45"/>
      </c>
      <c r="K127" s="54">
        <f t="shared" si="46"/>
      </c>
      <c r="L127" s="53">
        <f t="shared" si="47"/>
      </c>
      <c r="M127" s="55">
        <f t="shared" si="48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/>
      <c r="G128" s="50"/>
      <c r="H128" s="155">
        <v>196494</v>
      </c>
      <c r="I128" s="80">
        <v>242970</v>
      </c>
      <c r="J128" s="53">
        <f t="shared" si="45"/>
      </c>
      <c r="K128" s="54">
        <f t="shared" si="46"/>
      </c>
      <c r="L128" s="53">
        <f t="shared" si="47"/>
      </c>
      <c r="M128" s="55">
        <f t="shared" si="48"/>
      </c>
      <c r="N128" s="56"/>
      <c r="O128" s="57"/>
      <c r="P128" s="58"/>
    </row>
    <row r="129" spans="1:16" s="43" customFormat="1" ht="15.75">
      <c r="A129" s="29" t="s">
        <v>143</v>
      </c>
      <c r="B129" s="67"/>
      <c r="C129" s="68"/>
      <c r="D129" s="69"/>
      <c r="E129" s="70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14">
        <v>0.01</v>
      </c>
      <c r="E130" s="115">
        <v>0</v>
      </c>
      <c r="F130" s="103"/>
      <c r="G130" s="104"/>
      <c r="H130" s="159">
        <v>0.01</v>
      </c>
      <c r="I130" s="105">
        <v>0</v>
      </c>
      <c r="J130" s="106">
        <f>IF(OR(D130=0,C130=0,D130&lt;1),"",C130/D130*100-100)</f>
      </c>
      <c r="K130" s="107">
        <f>IF(OR(E130=0,C130=0,E130&lt;1),"",C130/E130*100-100)</f>
      </c>
      <c r="L130" s="106">
        <f>IF(OR(H130=0,G130=0,H130&lt;1),"",G130/H130*100-100)</f>
      </c>
      <c r="M130" s="108">
        <f>IF(OR(I130=0,G130=0,I130&lt;1),"",G130/I130*100-100)</f>
      </c>
      <c r="N130" s="109"/>
      <c r="O130" s="110">
        <f>(H130/D130)*1000</f>
        <v>1000</v>
      </c>
      <c r="P130" s="111"/>
    </row>
    <row r="131" ht="13.5" thickTop="1">
      <c r="A131" s="1" t="s">
        <v>137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>&amp;L&amp;"Arial,Normal"&amp;12AVANCE DE SUPERFICIES Y PRODUCCIONES A 28  DE FEBRERO  DEL AÑO 2.022
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="120" zoomScaleNormal="120" zoomScaleSheetLayoutView="95" workbookViewId="0" topLeftCell="A101">
      <selection activeCell="H122" sqref="H122:H123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144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7" t="s">
        <v>171</v>
      </c>
      <c r="B2" s="8"/>
      <c r="C2" s="9"/>
      <c r="D2" s="167"/>
      <c r="E2" s="148" t="s">
        <v>4</v>
      </c>
      <c r="F2" s="11"/>
      <c r="G2" s="12"/>
      <c r="H2" s="168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9">
        <v>2021</v>
      </c>
      <c r="E3" s="146" t="s">
        <v>167</v>
      </c>
      <c r="F3" s="21" t="s">
        <v>9</v>
      </c>
      <c r="G3" s="19">
        <v>2022</v>
      </c>
      <c r="H3" s="19">
        <v>2021</v>
      </c>
      <c r="I3" s="146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47"/>
      <c r="E4" s="33"/>
      <c r="F4" s="34"/>
      <c r="G4" s="31"/>
      <c r="H4" s="147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IF(OR(C6=0,C7=0),"",SUM(C6:C7))</f>
        <v>13209</v>
      </c>
      <c r="D5" s="152">
        <f>IF(OR(D6=0,D7=0),"",SUM(D6:D7))</f>
        <v>12725</v>
      </c>
      <c r="E5" s="48">
        <v>12380</v>
      </c>
      <c r="F5" s="49">
        <v>2</v>
      </c>
      <c r="G5" s="50">
        <f>IF(OR(G6=0,G7=0),"",SUM(G6:G7))</f>
        <v>24718</v>
      </c>
      <c r="H5" s="155">
        <f>IF(OR(H6=0,H7=0),"",SUM(H6:H7))</f>
        <v>22284</v>
      </c>
      <c r="I5" s="52">
        <v>23623</v>
      </c>
      <c r="J5" s="53">
        <f aca="true" t="shared" si="0" ref="J5:J16">IF(OR(D5=0,C5=0),"",C5/D5*100-100)</f>
        <v>3.8035363457760383</v>
      </c>
      <c r="K5" s="54">
        <f aca="true" t="shared" si="1" ref="K5:K16">IF(OR(E5=0,C5=0),"",C5/E5*100-100)</f>
        <v>6.696284329563824</v>
      </c>
      <c r="L5" s="53">
        <f aca="true" t="shared" si="2" ref="L5:L16">IF(OR(H5=0,G5=0),"",G5/H5*100-100)</f>
        <v>10.922635074492916</v>
      </c>
      <c r="M5" s="55">
        <f aca="true" t="shared" si="3" ref="M5:M16">IF(OR(I5=0,G5=0),"",G5/I5*100-100)</f>
        <v>4.635313042373966</v>
      </c>
      <c r="N5" s="56">
        <f aca="true" t="shared" si="4" ref="N5:N14">(G5/C5)*1000</f>
        <v>1871.2998712998715</v>
      </c>
      <c r="O5" s="57">
        <f aca="true" t="shared" si="5" ref="O5:O13">(H5/D5)*1000</f>
        <v>1751.1984282907663</v>
      </c>
      <c r="P5" s="58">
        <f aca="true" t="shared" si="6" ref="P5:P13">(I5/E5)*1000</f>
        <v>1908.1583198707592</v>
      </c>
    </row>
    <row r="6" spans="1:16" ht="12.75">
      <c r="A6" s="59" t="s">
        <v>12</v>
      </c>
      <c r="B6" s="45">
        <v>2</v>
      </c>
      <c r="C6" s="46">
        <v>11046</v>
      </c>
      <c r="D6" s="152">
        <v>10776</v>
      </c>
      <c r="E6" s="60">
        <v>10151</v>
      </c>
      <c r="F6" s="49">
        <v>2</v>
      </c>
      <c r="G6" s="50">
        <v>19359</v>
      </c>
      <c r="H6" s="155">
        <v>17834</v>
      </c>
      <c r="I6" s="61">
        <v>19040</v>
      </c>
      <c r="J6" s="53">
        <f t="shared" si="0"/>
        <v>2.505567928730514</v>
      </c>
      <c r="K6" s="54">
        <f t="shared" si="1"/>
        <v>8.81686533346469</v>
      </c>
      <c r="L6" s="53">
        <f t="shared" si="2"/>
        <v>8.551082202534488</v>
      </c>
      <c r="M6" s="55">
        <f t="shared" si="3"/>
        <v>1.6754201680672338</v>
      </c>
      <c r="N6" s="56">
        <f t="shared" si="4"/>
        <v>1752.5801195002714</v>
      </c>
      <c r="O6" s="57">
        <f t="shared" si="5"/>
        <v>1654.974016332591</v>
      </c>
      <c r="P6" s="58">
        <f t="shared" si="6"/>
        <v>1875.6772731750566</v>
      </c>
    </row>
    <row r="7" spans="1:16" ht="12.75">
      <c r="A7" s="62" t="s">
        <v>13</v>
      </c>
      <c r="B7" s="45">
        <v>2</v>
      </c>
      <c r="C7" s="46">
        <v>2163</v>
      </c>
      <c r="D7" s="152">
        <v>1949</v>
      </c>
      <c r="E7" s="60">
        <v>2229</v>
      </c>
      <c r="F7" s="49">
        <v>2</v>
      </c>
      <c r="G7" s="50">
        <v>5359</v>
      </c>
      <c r="H7" s="155">
        <v>4450</v>
      </c>
      <c r="I7" s="61">
        <v>4583</v>
      </c>
      <c r="J7" s="53">
        <f t="shared" si="0"/>
        <v>10.979989738327347</v>
      </c>
      <c r="K7" s="54">
        <f t="shared" si="1"/>
        <v>-2.96096904441454</v>
      </c>
      <c r="L7" s="53">
        <f t="shared" si="2"/>
        <v>20.426966292134836</v>
      </c>
      <c r="M7" s="55">
        <f t="shared" si="3"/>
        <v>16.932140519310494</v>
      </c>
      <c r="N7" s="56">
        <f t="shared" si="4"/>
        <v>2477.577438742487</v>
      </c>
      <c r="O7" s="57">
        <f t="shared" si="5"/>
        <v>2283.2221652129297</v>
      </c>
      <c r="P7" s="58">
        <f t="shared" si="6"/>
        <v>2056.078959174518</v>
      </c>
    </row>
    <row r="8" spans="1:16" ht="12.75">
      <c r="A8" s="44" t="s">
        <v>14</v>
      </c>
      <c r="B8" s="45">
        <v>2</v>
      </c>
      <c r="C8" s="46">
        <f>IF(OR(C9=0,C10=0),"",SUM(C9:C10))</f>
        <v>35701</v>
      </c>
      <c r="D8" s="152">
        <f>IF(OR(D9=0,D10=0),"",SUM(D9:D10))</f>
        <v>34613</v>
      </c>
      <c r="E8" s="48">
        <v>41954</v>
      </c>
      <c r="F8" s="49">
        <v>2</v>
      </c>
      <c r="G8" s="63">
        <f>IF(OR(G9=0,G10=0),"",SUM(G9:G10))</f>
        <v>54903</v>
      </c>
      <c r="H8" s="169">
        <f>IF(OR(H9=0,H10=0),"",SUM(H9:H10))</f>
        <v>76544</v>
      </c>
      <c r="I8" s="65">
        <v>75881</v>
      </c>
      <c r="J8" s="53">
        <f t="shared" si="0"/>
        <v>3.1433276514604387</v>
      </c>
      <c r="K8" s="54">
        <f t="shared" si="1"/>
        <v>-14.904419125709111</v>
      </c>
      <c r="L8" s="53">
        <f t="shared" si="2"/>
        <v>-28.272627508361197</v>
      </c>
      <c r="M8" s="55">
        <f t="shared" si="3"/>
        <v>-27.645919268328043</v>
      </c>
      <c r="N8" s="56">
        <f t="shared" si="4"/>
        <v>1537.856082462676</v>
      </c>
      <c r="O8" s="57">
        <f t="shared" si="5"/>
        <v>2211.4234536156932</v>
      </c>
      <c r="P8" s="58">
        <f t="shared" si="6"/>
        <v>1808.6714020117272</v>
      </c>
    </row>
    <row r="9" spans="1:16" ht="12.75">
      <c r="A9" s="59" t="s">
        <v>15</v>
      </c>
      <c r="B9" s="45">
        <v>2</v>
      </c>
      <c r="C9" s="46">
        <v>21372</v>
      </c>
      <c r="D9" s="152">
        <v>18821</v>
      </c>
      <c r="E9" s="60">
        <v>18979</v>
      </c>
      <c r="F9" s="49">
        <v>2</v>
      </c>
      <c r="G9" s="50">
        <v>37939</v>
      </c>
      <c r="H9" s="155">
        <v>40952</v>
      </c>
      <c r="I9" s="61">
        <v>35452</v>
      </c>
      <c r="J9" s="53">
        <f t="shared" si="0"/>
        <v>13.554008819935177</v>
      </c>
      <c r="K9" s="54">
        <f t="shared" si="1"/>
        <v>12.608672743558685</v>
      </c>
      <c r="L9" s="53">
        <f t="shared" si="2"/>
        <v>-7.357394022269972</v>
      </c>
      <c r="M9" s="55">
        <f t="shared" si="3"/>
        <v>7.01511903418708</v>
      </c>
      <c r="N9" s="56">
        <f t="shared" si="4"/>
        <v>1775.1731237132697</v>
      </c>
      <c r="O9" s="57">
        <f t="shared" si="5"/>
        <v>2175.8673821794805</v>
      </c>
      <c r="P9" s="58">
        <f t="shared" si="6"/>
        <v>1867.9593234627748</v>
      </c>
    </row>
    <row r="10" spans="1:16" ht="12.75">
      <c r="A10" s="62" t="s">
        <v>16</v>
      </c>
      <c r="B10" s="45">
        <v>2</v>
      </c>
      <c r="C10" s="46">
        <v>14329</v>
      </c>
      <c r="D10" s="152">
        <v>15792</v>
      </c>
      <c r="E10" s="60">
        <v>22975</v>
      </c>
      <c r="F10" s="49">
        <v>2</v>
      </c>
      <c r="G10" s="50">
        <v>16964</v>
      </c>
      <c r="H10" s="155">
        <v>35592</v>
      </c>
      <c r="I10" s="61">
        <v>40430</v>
      </c>
      <c r="J10" s="53">
        <f t="shared" si="0"/>
        <v>-9.26418439716312</v>
      </c>
      <c r="K10" s="54">
        <f t="shared" si="1"/>
        <v>-37.632208922742116</v>
      </c>
      <c r="L10" s="53">
        <f t="shared" si="2"/>
        <v>-52.337603955945156</v>
      </c>
      <c r="M10" s="55">
        <f t="shared" si="3"/>
        <v>-58.041058619836754</v>
      </c>
      <c r="N10" s="56">
        <f t="shared" si="4"/>
        <v>1183.8928048014516</v>
      </c>
      <c r="O10" s="57">
        <f t="shared" si="5"/>
        <v>2253.7993920972644</v>
      </c>
      <c r="P10" s="58">
        <f t="shared" si="6"/>
        <v>1759.7388465723614</v>
      </c>
    </row>
    <row r="11" spans="1:16" ht="12.75">
      <c r="A11" s="59" t="s">
        <v>17</v>
      </c>
      <c r="B11" s="45">
        <v>2</v>
      </c>
      <c r="C11" s="46">
        <v>22571</v>
      </c>
      <c r="D11" s="152">
        <v>21296</v>
      </c>
      <c r="E11" s="60">
        <v>24195</v>
      </c>
      <c r="F11" s="49">
        <v>2</v>
      </c>
      <c r="G11" s="50">
        <v>30618</v>
      </c>
      <c r="H11" s="155">
        <v>53240</v>
      </c>
      <c r="I11" s="61">
        <v>35246</v>
      </c>
      <c r="J11" s="53">
        <f t="shared" si="0"/>
        <v>5.9870398196844405</v>
      </c>
      <c r="K11" s="54">
        <f t="shared" si="1"/>
        <v>-6.712130605497009</v>
      </c>
      <c r="L11" s="53">
        <f t="shared" si="2"/>
        <v>-42.49060856498873</v>
      </c>
      <c r="M11" s="55">
        <f t="shared" si="3"/>
        <v>-13.130568007717187</v>
      </c>
      <c r="N11" s="56">
        <f t="shared" si="4"/>
        <v>1356.519427584068</v>
      </c>
      <c r="O11" s="57">
        <f t="shared" si="5"/>
        <v>2500</v>
      </c>
      <c r="P11" s="58">
        <f t="shared" si="6"/>
        <v>1456.7472618309566</v>
      </c>
    </row>
    <row r="12" spans="1:16" ht="12.75">
      <c r="A12" s="59" t="s">
        <v>18</v>
      </c>
      <c r="B12" s="45">
        <v>2</v>
      </c>
      <c r="C12" s="46">
        <v>494</v>
      </c>
      <c r="D12" s="152">
        <v>475</v>
      </c>
      <c r="E12" s="60">
        <v>434</v>
      </c>
      <c r="F12" s="49">
        <v>2</v>
      </c>
      <c r="G12" s="50">
        <v>523</v>
      </c>
      <c r="H12" s="155">
        <v>607</v>
      </c>
      <c r="I12" s="61">
        <v>492</v>
      </c>
      <c r="J12" s="53">
        <f t="shared" si="0"/>
        <v>4</v>
      </c>
      <c r="K12" s="54">
        <f t="shared" si="1"/>
        <v>13.824884792626733</v>
      </c>
      <c r="L12" s="53">
        <f t="shared" si="2"/>
        <v>-13.83855024711697</v>
      </c>
      <c r="M12" s="55">
        <f t="shared" si="3"/>
        <v>6.300813008130078</v>
      </c>
      <c r="N12" s="56">
        <f t="shared" si="4"/>
        <v>1058.7044534412955</v>
      </c>
      <c r="O12" s="57">
        <f t="shared" si="5"/>
        <v>1277.8947368421052</v>
      </c>
      <c r="P12" s="58">
        <f t="shared" si="6"/>
        <v>1133.6405529953918</v>
      </c>
    </row>
    <row r="13" spans="1:16" ht="12.75">
      <c r="A13" s="62" t="s">
        <v>19</v>
      </c>
      <c r="B13" s="45">
        <v>2</v>
      </c>
      <c r="C13" s="66">
        <v>1031</v>
      </c>
      <c r="D13" s="153">
        <v>951</v>
      </c>
      <c r="E13" s="60">
        <v>980</v>
      </c>
      <c r="F13" s="49">
        <v>2</v>
      </c>
      <c r="G13" s="50">
        <v>1805</v>
      </c>
      <c r="H13" s="155">
        <v>1805</v>
      </c>
      <c r="I13" s="61">
        <v>1571</v>
      </c>
      <c r="J13" s="53">
        <f t="shared" si="0"/>
        <v>8.412197686645627</v>
      </c>
      <c r="K13" s="54">
        <f t="shared" si="1"/>
        <v>5.204081632653072</v>
      </c>
      <c r="L13" s="53">
        <f t="shared" si="2"/>
        <v>0</v>
      </c>
      <c r="M13" s="55">
        <f t="shared" si="3"/>
        <v>14.89497135582431</v>
      </c>
      <c r="N13" s="56">
        <f t="shared" si="4"/>
        <v>1750.7274490785644</v>
      </c>
      <c r="O13" s="57">
        <f t="shared" si="5"/>
        <v>1898.0021030494215</v>
      </c>
      <c r="P13" s="58">
        <f t="shared" si="6"/>
        <v>1603.061224489796</v>
      </c>
    </row>
    <row r="14" spans="1:16" ht="12.75">
      <c r="A14" s="59" t="s">
        <v>20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52">
        <v>2084</v>
      </c>
      <c r="E15" s="60">
        <v>2108</v>
      </c>
      <c r="F15" s="49"/>
      <c r="G15" s="50"/>
      <c r="H15" s="155">
        <v>23398</v>
      </c>
      <c r="I15" s="61">
        <v>21889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11227.447216890596</v>
      </c>
      <c r="P15" s="58">
        <f>(I15/E15)*1000</f>
        <v>10383.776091081592</v>
      </c>
    </row>
    <row r="16" spans="1:16" ht="12.75">
      <c r="A16" s="59" t="s">
        <v>22</v>
      </c>
      <c r="B16" s="45"/>
      <c r="C16" s="46"/>
      <c r="D16" s="152">
        <v>28</v>
      </c>
      <c r="E16" s="60">
        <v>40</v>
      </c>
      <c r="F16" s="49"/>
      <c r="G16" s="50"/>
      <c r="H16" s="155">
        <v>146</v>
      </c>
      <c r="I16" s="61">
        <v>205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5214.285714285715</v>
      </c>
      <c r="P16" s="58">
        <f>(I16/E16)*1000</f>
        <v>5125</v>
      </c>
    </row>
    <row r="17" spans="1:16" s="43" customFormat="1" ht="15.75">
      <c r="A17" s="29" t="s">
        <v>23</v>
      </c>
      <c r="B17" s="67"/>
      <c r="C17" s="68"/>
      <c r="D17" s="154"/>
      <c r="E17" s="70"/>
      <c r="F17" s="71"/>
      <c r="G17" s="72"/>
      <c r="H17" s="170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24</v>
      </c>
      <c r="B18" s="45"/>
      <c r="C18" s="46"/>
      <c r="D18" s="152">
        <v>4</v>
      </c>
      <c r="E18" s="60">
        <v>7</v>
      </c>
      <c r="F18" s="49"/>
      <c r="G18" s="50"/>
      <c r="H18" s="155">
        <v>4</v>
      </c>
      <c r="I18" s="80">
        <v>21</v>
      </c>
      <c r="J18" s="53">
        <f aca="true" t="shared" si="7" ref="J18:J24">IF(OR(D18=0,C18=0),"",C18/D18*100-100)</f>
      </c>
      <c r="K18" s="54">
        <f aca="true" t="shared" si="8" ref="K18:K24">IF(OR(E18=0,C18=0),"",C18/E18*100-100)</f>
      </c>
      <c r="L18" s="53">
        <f aca="true" t="shared" si="9" ref="L18:L24">IF(OR(H18=0,G18=0),"",G18/H18*100-100)</f>
      </c>
      <c r="M18" s="55">
        <f aca="true" t="shared" si="10" ref="M18:M24">IF(OR(I18=0,G18=0),"",G18/I18*100-100)</f>
      </c>
      <c r="N18" s="56"/>
      <c r="O18" s="57">
        <f aca="true" t="shared" si="11" ref="O18:O24">(H18/D18)*1000</f>
        <v>1000</v>
      </c>
      <c r="P18" s="58">
        <f aca="true" t="shared" si="12" ref="P18:P24">(I18/E18)*1000</f>
        <v>3000</v>
      </c>
    </row>
    <row r="19" spans="1:16" ht="12.75">
      <c r="A19" s="59" t="s">
        <v>25</v>
      </c>
      <c r="B19" s="45">
        <v>2</v>
      </c>
      <c r="C19" s="46">
        <v>1263</v>
      </c>
      <c r="D19" s="152">
        <v>1263</v>
      </c>
      <c r="E19" s="60">
        <v>1387</v>
      </c>
      <c r="F19" s="49"/>
      <c r="G19" s="50"/>
      <c r="H19" s="155">
        <v>773</v>
      </c>
      <c r="I19" s="80">
        <v>703</v>
      </c>
      <c r="J19" s="53">
        <f t="shared" si="7"/>
        <v>0</v>
      </c>
      <c r="K19" s="54">
        <f t="shared" si="8"/>
        <v>-8.94015861571738</v>
      </c>
      <c r="L19" s="53">
        <f t="shared" si="9"/>
      </c>
      <c r="M19" s="55">
        <f t="shared" si="10"/>
      </c>
      <c r="N19" s="56">
        <f aca="true" t="shared" si="13" ref="N19:N25">(G19/C19)*1000</f>
        <v>0</v>
      </c>
      <c r="O19" s="57">
        <f t="shared" si="11"/>
        <v>612.0348376880444</v>
      </c>
      <c r="P19" s="58">
        <f t="shared" si="12"/>
        <v>506.8493150684932</v>
      </c>
    </row>
    <row r="20" spans="1:16" ht="12.75">
      <c r="A20" s="59" t="s">
        <v>26</v>
      </c>
      <c r="B20" s="45">
        <v>2</v>
      </c>
      <c r="C20" s="46">
        <v>41</v>
      </c>
      <c r="D20" s="152">
        <v>26</v>
      </c>
      <c r="E20" s="60">
        <v>57</v>
      </c>
      <c r="F20" s="49"/>
      <c r="G20" s="50"/>
      <c r="H20" s="155">
        <v>13</v>
      </c>
      <c r="I20" s="80">
        <v>23</v>
      </c>
      <c r="J20" s="53">
        <f t="shared" si="7"/>
        <v>57.69230769230768</v>
      </c>
      <c r="K20" s="54">
        <f t="shared" si="8"/>
        <v>-28.070175438596493</v>
      </c>
      <c r="L20" s="53">
        <f t="shared" si="9"/>
      </c>
      <c r="M20" s="55">
        <f t="shared" si="10"/>
      </c>
      <c r="N20" s="56">
        <f t="shared" si="13"/>
        <v>0</v>
      </c>
      <c r="O20" s="57">
        <f t="shared" si="11"/>
        <v>500</v>
      </c>
      <c r="P20" s="58">
        <f t="shared" si="12"/>
        <v>403.50877192982455</v>
      </c>
    </row>
    <row r="21" spans="1:16" ht="12.75">
      <c r="A21" s="59" t="s">
        <v>27</v>
      </c>
      <c r="B21" s="45">
        <v>2</v>
      </c>
      <c r="C21" s="46">
        <v>302</v>
      </c>
      <c r="D21" s="152">
        <v>240</v>
      </c>
      <c r="E21" s="60">
        <v>363</v>
      </c>
      <c r="F21" s="49"/>
      <c r="G21" s="50"/>
      <c r="H21" s="155">
        <v>283</v>
      </c>
      <c r="I21" s="80">
        <v>325</v>
      </c>
      <c r="J21" s="53">
        <f t="shared" si="7"/>
        <v>25.83333333333333</v>
      </c>
      <c r="K21" s="54">
        <f t="shared" si="8"/>
        <v>-16.80440771349862</v>
      </c>
      <c r="L21" s="53">
        <f t="shared" si="9"/>
      </c>
      <c r="M21" s="55">
        <f t="shared" si="10"/>
      </c>
      <c r="N21" s="56">
        <f t="shared" si="13"/>
        <v>0</v>
      </c>
      <c r="O21" s="57">
        <f t="shared" si="11"/>
        <v>1179.1666666666667</v>
      </c>
      <c r="P21" s="58">
        <f t="shared" si="12"/>
        <v>895.3168044077136</v>
      </c>
    </row>
    <row r="22" spans="1:16" ht="12.75">
      <c r="A22" s="59" t="s">
        <v>28</v>
      </c>
      <c r="B22" s="45">
        <v>2</v>
      </c>
      <c r="C22" s="46">
        <v>1371</v>
      </c>
      <c r="D22" s="152">
        <v>1417</v>
      </c>
      <c r="E22" s="60">
        <v>1466</v>
      </c>
      <c r="F22" s="49"/>
      <c r="G22" s="50"/>
      <c r="H22" s="155">
        <v>1174</v>
      </c>
      <c r="I22" s="80">
        <v>1064</v>
      </c>
      <c r="J22" s="53">
        <f t="shared" si="7"/>
        <v>-3.2462949894142525</v>
      </c>
      <c r="K22" s="54">
        <f t="shared" si="8"/>
        <v>-6.4802182810368265</v>
      </c>
      <c r="L22" s="53">
        <f t="shared" si="9"/>
      </c>
      <c r="M22" s="55">
        <f t="shared" si="10"/>
      </c>
      <c r="N22" s="56">
        <f t="shared" si="13"/>
        <v>0</v>
      </c>
      <c r="O22" s="57">
        <f t="shared" si="11"/>
        <v>828.5109386026818</v>
      </c>
      <c r="P22" s="58">
        <f t="shared" si="12"/>
        <v>725.7844474761255</v>
      </c>
    </row>
    <row r="23" spans="1:16" ht="12.75">
      <c r="A23" s="59" t="s">
        <v>29</v>
      </c>
      <c r="B23" s="45">
        <v>2</v>
      </c>
      <c r="C23" s="46">
        <v>2068</v>
      </c>
      <c r="D23" s="152">
        <v>1808</v>
      </c>
      <c r="E23" s="60">
        <v>1336</v>
      </c>
      <c r="F23" s="49"/>
      <c r="G23" s="50"/>
      <c r="H23" s="155">
        <v>1430</v>
      </c>
      <c r="I23" s="80">
        <v>981</v>
      </c>
      <c r="J23" s="53">
        <f t="shared" si="7"/>
        <v>14.380530973451329</v>
      </c>
      <c r="K23" s="54">
        <f t="shared" si="8"/>
        <v>54.79041916167665</v>
      </c>
      <c r="L23" s="53">
        <f t="shared" si="9"/>
      </c>
      <c r="M23" s="55">
        <f t="shared" si="10"/>
      </c>
      <c r="N23" s="56">
        <f t="shared" si="13"/>
        <v>0</v>
      </c>
      <c r="O23" s="57">
        <f t="shared" si="11"/>
        <v>790.929203539823</v>
      </c>
      <c r="P23" s="58">
        <f t="shared" si="12"/>
        <v>734.2814371257484</v>
      </c>
    </row>
    <row r="24" spans="1:16" ht="12.75">
      <c r="A24" s="59" t="s">
        <v>30</v>
      </c>
      <c r="B24" s="45">
        <v>2</v>
      </c>
      <c r="C24" s="46">
        <v>937</v>
      </c>
      <c r="D24" s="152">
        <v>881</v>
      </c>
      <c r="E24" s="60">
        <v>532</v>
      </c>
      <c r="F24" s="49"/>
      <c r="G24" s="50"/>
      <c r="H24" s="155">
        <v>895</v>
      </c>
      <c r="I24" s="80">
        <v>336</v>
      </c>
      <c r="J24" s="53">
        <f t="shared" si="7"/>
        <v>6.356413166855845</v>
      </c>
      <c r="K24" s="54">
        <f t="shared" si="8"/>
        <v>76.12781954887217</v>
      </c>
      <c r="L24" s="53">
        <f t="shared" si="9"/>
      </c>
      <c r="M24" s="55">
        <f t="shared" si="10"/>
      </c>
      <c r="N24" s="56">
        <f t="shared" si="13"/>
        <v>0</v>
      </c>
      <c r="O24" s="57">
        <f t="shared" si="11"/>
        <v>1015.8910329171396</v>
      </c>
      <c r="P24" s="58">
        <f t="shared" si="12"/>
        <v>631.578947368421</v>
      </c>
    </row>
    <row r="25" spans="1:16" ht="12.75">
      <c r="A25" s="59" t="s">
        <v>31</v>
      </c>
      <c r="B25" s="45">
        <v>1</v>
      </c>
      <c r="C25" s="46">
        <v>0.01</v>
      </c>
      <c r="D25" s="152">
        <v>0.01</v>
      </c>
      <c r="E25" s="60">
        <v>0</v>
      </c>
      <c r="F25" s="49"/>
      <c r="G25" s="50"/>
      <c r="H25" s="155">
        <v>0.01</v>
      </c>
      <c r="I25" s="80">
        <v>0</v>
      </c>
      <c r="J25" s="53"/>
      <c r="K25" s="54"/>
      <c r="L25" s="53"/>
      <c r="M25" s="55"/>
      <c r="N25" s="56">
        <f t="shared" si="13"/>
        <v>0</v>
      </c>
      <c r="O25" s="57"/>
      <c r="P25" s="58"/>
    </row>
    <row r="26" spans="1:16" s="43" customFormat="1" ht="15.75">
      <c r="A26" s="29" t="s">
        <v>32</v>
      </c>
      <c r="B26" s="67"/>
      <c r="C26" s="68"/>
      <c r="D26" s="154"/>
      <c r="E26" s="70"/>
      <c r="F26" s="71"/>
      <c r="G26" s="72"/>
      <c r="H26" s="170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6" t="s">
        <v>170</v>
      </c>
      <c r="D27" s="152">
        <f>IF(OR(D28=0,D29=0,D30=0,D31=0),"",SUM(D28:D31))</f>
        <v>671</v>
      </c>
      <c r="E27" s="48">
        <v>661</v>
      </c>
      <c r="F27" s="49"/>
      <c r="G27" s="50">
        <f>IF(OR(G28=0,G29=0,G30=0,G31=0),"",SUM(G28:G31))</f>
      </c>
      <c r="H27" s="155">
        <f>IF(OR(H28=0,H29=0,H30=0,H31=0),"",SUM(H28:H31))</f>
        <v>20838</v>
      </c>
      <c r="I27" s="81">
        <v>17619</v>
      </c>
      <c r="J27" s="53"/>
      <c r="K27" s="54"/>
      <c r="L27" s="53"/>
      <c r="M27" s="53"/>
      <c r="N27" s="56"/>
      <c r="O27" s="57">
        <f aca="true" t="shared" si="14" ref="N27:P31">(H27/D27)*1000</f>
        <v>31055.141579731742</v>
      </c>
      <c r="P27" s="58">
        <f t="shared" si="14"/>
        <v>26655.068078668683</v>
      </c>
    </row>
    <row r="28" spans="1:16" ht="12.75">
      <c r="A28" s="59" t="s">
        <v>34</v>
      </c>
      <c r="B28" s="45">
        <v>2</v>
      </c>
      <c r="C28" s="46">
        <v>34</v>
      </c>
      <c r="D28" s="152">
        <v>40</v>
      </c>
      <c r="E28" s="60">
        <v>50</v>
      </c>
      <c r="F28" s="49">
        <v>2</v>
      </c>
      <c r="G28" s="50">
        <v>1200</v>
      </c>
      <c r="H28" s="155">
        <v>1410</v>
      </c>
      <c r="I28" s="80">
        <v>1869</v>
      </c>
      <c r="J28" s="53">
        <f>IF(OR(D28=0,C28=0),"",C28/D28*100-100)</f>
        <v>-15</v>
      </c>
      <c r="K28" s="54">
        <f>IF(OR(E28=0,C28=0),"",C28/E28*100-100)</f>
        <v>-32</v>
      </c>
      <c r="L28" s="53">
        <f>IF(OR(H28=0,G28=0),"",G28/H28*100-100)</f>
        <v>-14.893617021276597</v>
      </c>
      <c r="M28" s="55">
        <f>IF(OR(I28=0,G28=0),"",G28/I28*100-100)</f>
        <v>-35.79454253611557</v>
      </c>
      <c r="N28" s="56">
        <f t="shared" si="14"/>
        <v>35294.117647058825</v>
      </c>
      <c r="O28" s="57">
        <f t="shared" si="14"/>
        <v>35250</v>
      </c>
      <c r="P28" s="58">
        <f t="shared" si="14"/>
        <v>37380</v>
      </c>
    </row>
    <row r="29" spans="1:16" ht="12.75">
      <c r="A29" s="59" t="s">
        <v>35</v>
      </c>
      <c r="B29" s="45">
        <v>2</v>
      </c>
      <c r="C29" s="46">
        <v>48</v>
      </c>
      <c r="D29" s="152">
        <v>51</v>
      </c>
      <c r="E29" s="60">
        <v>52</v>
      </c>
      <c r="F29" s="49"/>
      <c r="G29" s="50"/>
      <c r="H29" s="155">
        <v>1830</v>
      </c>
      <c r="I29" s="80">
        <v>1206</v>
      </c>
      <c r="J29" s="53">
        <f>IF(OR(D29=0,C29=0),"",C29/D29*100-100)</f>
        <v>-5.882352941176478</v>
      </c>
      <c r="K29" s="54">
        <f>IF(OR(E29=0,C29=0),"",C29/E29*100-100)</f>
        <v>-7.692307692307693</v>
      </c>
      <c r="L29" s="53">
        <f>IF(OR(H29=0,G29=0),"",G29/H29*100-100)</f>
      </c>
      <c r="M29" s="55">
        <f>IF(OR(I29=0,G29=0),"",G29/I29*100-100)</f>
      </c>
      <c r="N29" s="56">
        <f t="shared" si="14"/>
        <v>0</v>
      </c>
      <c r="O29" s="57">
        <f t="shared" si="14"/>
        <v>35882.35294117647</v>
      </c>
      <c r="P29" s="58">
        <f t="shared" si="14"/>
        <v>23192.307692307695</v>
      </c>
    </row>
    <row r="30" spans="1:16" ht="12.75">
      <c r="A30" s="59" t="s">
        <v>36</v>
      </c>
      <c r="B30" s="45">
        <v>2</v>
      </c>
      <c r="C30" s="46">
        <v>559</v>
      </c>
      <c r="D30" s="152">
        <v>553</v>
      </c>
      <c r="E30" s="60">
        <v>534</v>
      </c>
      <c r="F30" s="49"/>
      <c r="G30" s="50"/>
      <c r="H30" s="155">
        <v>16762</v>
      </c>
      <c r="I30" s="80">
        <v>13821</v>
      </c>
      <c r="J30" s="53">
        <f>IF(OR(D30=0,C30=0),"",C30/D30*100-100)</f>
        <v>1.0849909584086816</v>
      </c>
      <c r="K30" s="54">
        <f>IF(OR(E30=0,C30=0),"",C30/E30*100-100)</f>
        <v>4.68164794007491</v>
      </c>
      <c r="L30" s="53">
        <f>IF(OR(H30=0,G30=0),"",G30/H30*100-100)</f>
      </c>
      <c r="M30" s="55">
        <f>IF(OR(I30=0,G30=0),"",G30/I30*100-100)</f>
      </c>
      <c r="N30" s="56">
        <f t="shared" si="14"/>
        <v>0</v>
      </c>
      <c r="O30" s="57">
        <f t="shared" si="14"/>
        <v>30311.030741410486</v>
      </c>
      <c r="P30" s="58">
        <f t="shared" si="14"/>
        <v>25882.022471910113</v>
      </c>
    </row>
    <row r="31" spans="1:16" ht="12.75">
      <c r="A31" s="59" t="s">
        <v>37</v>
      </c>
      <c r="B31" s="45"/>
      <c r="C31" s="46"/>
      <c r="D31" s="152">
        <v>27</v>
      </c>
      <c r="E31" s="60">
        <v>26</v>
      </c>
      <c r="F31" s="49"/>
      <c r="G31" s="50"/>
      <c r="H31" s="155">
        <v>836</v>
      </c>
      <c r="I31" s="80">
        <v>723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4"/>
        <v>30962.962962962964</v>
      </c>
      <c r="P31" s="58">
        <f t="shared" si="14"/>
        <v>27807.692307692305</v>
      </c>
    </row>
    <row r="32" spans="1:16" s="43" customFormat="1" ht="15.75">
      <c r="A32" s="29" t="s">
        <v>38</v>
      </c>
      <c r="B32" s="67"/>
      <c r="C32" s="68"/>
      <c r="D32" s="154"/>
      <c r="E32" s="70"/>
      <c r="F32" s="71"/>
      <c r="G32" s="72"/>
      <c r="H32" s="170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39</v>
      </c>
      <c r="B33" s="45">
        <v>1</v>
      </c>
      <c r="C33" s="46">
        <v>0.01</v>
      </c>
      <c r="D33" s="152">
        <v>0.01</v>
      </c>
      <c r="E33" s="60">
        <v>0</v>
      </c>
      <c r="F33" s="49"/>
      <c r="G33" s="50"/>
      <c r="H33" s="155">
        <v>0.01</v>
      </c>
      <c r="I33" s="80">
        <v>0</v>
      </c>
      <c r="J33" s="53"/>
      <c r="K33" s="54"/>
      <c r="L33" s="53"/>
      <c r="M33" s="55"/>
      <c r="N33" s="56">
        <f>(G33/C33)*1000</f>
        <v>0</v>
      </c>
      <c r="O33" s="57"/>
      <c r="P33" s="58"/>
    </row>
    <row r="34" spans="1:16" ht="12.75">
      <c r="A34" s="59" t="s">
        <v>40</v>
      </c>
      <c r="B34" s="45"/>
      <c r="C34" s="46"/>
      <c r="D34" s="152">
        <v>0.01</v>
      </c>
      <c r="E34" s="60">
        <v>0</v>
      </c>
      <c r="F34" s="49"/>
      <c r="G34" s="50"/>
      <c r="H34" s="155">
        <v>0.01</v>
      </c>
      <c r="I34" s="80">
        <v>0</v>
      </c>
      <c r="J34" s="53">
        <f>IF(OR(D34=0,C34=0),"",C34/D34*100-100)</f>
      </c>
      <c r="K34" s="54">
        <f aca="true" t="shared" si="15" ref="K34:K39">IF(OR(E34=0,C34=0),"",C34/E34*100-100)</f>
      </c>
      <c r="L34" s="53">
        <f>IF(OR(H34=0,G34=0),"",G34/H34*100-100)</f>
      </c>
      <c r="M34" s="55">
        <f aca="true" t="shared" si="16" ref="M34:M39">IF(OR(I34=0,G34=0),"",G34/I34*100-100)</f>
      </c>
      <c r="N34" s="56"/>
      <c r="O34" s="57"/>
      <c r="P34" s="58"/>
    </row>
    <row r="35" spans="1:16" ht="12.75">
      <c r="A35" s="59" t="s">
        <v>41</v>
      </c>
      <c r="B35" s="45">
        <v>2</v>
      </c>
      <c r="C35" s="46">
        <v>629</v>
      </c>
      <c r="D35" s="152">
        <v>557</v>
      </c>
      <c r="E35" s="60">
        <v>964</v>
      </c>
      <c r="F35" s="49"/>
      <c r="G35" s="50"/>
      <c r="H35" s="155">
        <v>469</v>
      </c>
      <c r="I35" s="80">
        <v>678</v>
      </c>
      <c r="J35" s="53">
        <f>IF(OR(D35=0,C35=0),"",C35/D35*100-100)</f>
        <v>12.92639138240574</v>
      </c>
      <c r="K35" s="54">
        <f t="shared" si="15"/>
        <v>-34.75103734439834</v>
      </c>
      <c r="L35" s="53">
        <f>IF(OR(H35=0,G35=0),"",G35/H35*100-100)</f>
      </c>
      <c r="M35" s="55">
        <f t="shared" si="16"/>
      </c>
      <c r="N35" s="56">
        <f>(G35/C35)*1000</f>
        <v>0</v>
      </c>
      <c r="O35" s="57">
        <f>(H35/D35)*1000</f>
        <v>842.0107719928187</v>
      </c>
      <c r="P35" s="58">
        <f>(I35/E35)*1000</f>
        <v>703.3195020746889</v>
      </c>
    </row>
    <row r="36" spans="1:16" ht="12.75">
      <c r="A36" s="59" t="s">
        <v>42</v>
      </c>
      <c r="B36" s="45"/>
      <c r="C36" s="46"/>
      <c r="D36" s="152">
        <v>3</v>
      </c>
      <c r="E36" s="60">
        <v>1</v>
      </c>
      <c r="F36" s="49"/>
      <c r="G36" s="50"/>
      <c r="H36" s="155">
        <v>9</v>
      </c>
      <c r="I36" s="80">
        <v>2</v>
      </c>
      <c r="J36" s="53">
        <f>IF(OR(D36=0,C36=0),"",C36/D36*100-100)</f>
      </c>
      <c r="K36" s="54">
        <f t="shared" si="15"/>
      </c>
      <c r="L36" s="53">
        <f>IF(OR(H36=0,G36=0),"",G36/H36*100-100)</f>
      </c>
      <c r="M36" s="55">
        <f t="shared" si="16"/>
      </c>
      <c r="N36" s="56"/>
      <c r="O36" s="57"/>
      <c r="P36" s="58"/>
    </row>
    <row r="37" spans="1:16" ht="12.75">
      <c r="A37" s="59" t="s">
        <v>43</v>
      </c>
      <c r="B37" s="45"/>
      <c r="C37" s="46"/>
      <c r="D37" s="152">
        <v>77</v>
      </c>
      <c r="E37" s="60">
        <v>36</v>
      </c>
      <c r="F37" s="49"/>
      <c r="G37" s="50"/>
      <c r="H37" s="155">
        <v>54</v>
      </c>
      <c r="I37" s="80">
        <v>18</v>
      </c>
      <c r="J37" s="53">
        <f>IF(OR(D37=0,C37=0),"",C37/D37*100-100)</f>
      </c>
      <c r="K37" s="54">
        <f t="shared" si="15"/>
      </c>
      <c r="L37" s="53">
        <f>IF(OR(H37=0,G37=0),"",G37/H37*100-100)</f>
      </c>
      <c r="M37" s="55">
        <f t="shared" si="16"/>
      </c>
      <c r="N37" s="56"/>
      <c r="O37" s="57">
        <f>(H37/D37)*1000</f>
        <v>701.2987012987013</v>
      </c>
      <c r="P37" s="58">
        <f>(I37/E37)*1000</f>
        <v>500</v>
      </c>
    </row>
    <row r="38" spans="1:16" ht="12.75">
      <c r="A38" s="59" t="s">
        <v>44</v>
      </c>
      <c r="B38" s="45">
        <v>2</v>
      </c>
      <c r="C38" s="46">
        <v>2</v>
      </c>
      <c r="D38" s="152">
        <v>12</v>
      </c>
      <c r="E38" s="60">
        <v>30</v>
      </c>
      <c r="F38" s="49"/>
      <c r="G38" s="50"/>
      <c r="H38" s="155">
        <v>36</v>
      </c>
      <c r="I38" s="80">
        <v>13</v>
      </c>
      <c r="J38" s="53"/>
      <c r="K38" s="54">
        <f t="shared" si="15"/>
        <v>-93.33333333333333</v>
      </c>
      <c r="L38" s="53"/>
      <c r="M38" s="55">
        <f t="shared" si="16"/>
      </c>
      <c r="N38" s="56">
        <f>(G38/C38)*1000</f>
        <v>0</v>
      </c>
      <c r="O38" s="57"/>
      <c r="P38" s="58">
        <f>(I38/E38)*1000</f>
        <v>433.33333333333337</v>
      </c>
    </row>
    <row r="39" spans="1:16" ht="12.75">
      <c r="A39" s="59" t="s">
        <v>45</v>
      </c>
      <c r="B39" s="45"/>
      <c r="C39" s="46"/>
      <c r="D39" s="152">
        <v>16</v>
      </c>
      <c r="E39" s="60">
        <v>84</v>
      </c>
      <c r="F39" s="49"/>
      <c r="G39" s="50"/>
      <c r="H39" s="155">
        <v>67</v>
      </c>
      <c r="I39" s="80">
        <v>339</v>
      </c>
      <c r="J39" s="53">
        <f>IF(OR(D39=0,C39=0),"",C39/D39*100-100)</f>
      </c>
      <c r="K39" s="54">
        <f t="shared" si="15"/>
      </c>
      <c r="L39" s="53">
        <f>IF(OR(H39=0,G39=0),"",G39/H39*100-100)</f>
      </c>
      <c r="M39" s="55">
        <f t="shared" si="16"/>
      </c>
      <c r="N39" s="56"/>
      <c r="O39" s="57">
        <f>(H39/D39)*1000</f>
        <v>4187.5</v>
      </c>
      <c r="P39" s="58">
        <f>(I39/E39)*1000</f>
        <v>4035.714285714286</v>
      </c>
    </row>
    <row r="40" spans="1:16" s="43" customFormat="1" ht="15.75">
      <c r="A40" s="29" t="s">
        <v>46</v>
      </c>
      <c r="B40" s="67"/>
      <c r="C40" s="68"/>
      <c r="D40" s="154"/>
      <c r="E40" s="70"/>
      <c r="F40" s="71"/>
      <c r="G40" s="72"/>
      <c r="H40" s="170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47</v>
      </c>
      <c r="B41" s="45"/>
      <c r="C41" s="46"/>
      <c r="D41" s="152">
        <v>172</v>
      </c>
      <c r="E41" s="60">
        <v>171</v>
      </c>
      <c r="F41" s="49"/>
      <c r="G41" s="50"/>
      <c r="H41" s="155">
        <v>9116</v>
      </c>
      <c r="I41" s="80">
        <v>6566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7" ref="N41:P43">(H41/D41)*1000</f>
        <v>53000</v>
      </c>
      <c r="P41" s="58">
        <f t="shared" si="17"/>
        <v>38397.66081871345</v>
      </c>
    </row>
    <row r="42" spans="1:16" ht="12.75">
      <c r="A42" s="59" t="s">
        <v>48</v>
      </c>
      <c r="B42" s="45"/>
      <c r="C42" s="46"/>
      <c r="D42" s="152">
        <v>2401</v>
      </c>
      <c r="E42" s="60">
        <v>2434</v>
      </c>
      <c r="F42" s="49"/>
      <c r="G42" s="50"/>
      <c r="H42" s="155">
        <v>144912</v>
      </c>
      <c r="I42" s="80">
        <v>137874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17"/>
        <v>60354.85214493961</v>
      </c>
      <c r="P42" s="58">
        <f t="shared" si="17"/>
        <v>56645.02875924404</v>
      </c>
    </row>
    <row r="43" spans="1:16" ht="12.75">
      <c r="A43" s="59" t="s">
        <v>49</v>
      </c>
      <c r="B43" s="45">
        <v>2</v>
      </c>
      <c r="C43" s="46">
        <v>154</v>
      </c>
      <c r="D43" s="152">
        <v>377</v>
      </c>
      <c r="E43" s="60">
        <v>379</v>
      </c>
      <c r="F43" s="49"/>
      <c r="G43" s="50"/>
      <c r="H43" s="155">
        <v>3766</v>
      </c>
      <c r="I43" s="80">
        <v>3699</v>
      </c>
      <c r="J43" s="53">
        <f>IF(OR(D43=0,C43=0),"",C43/D43*100-100)</f>
        <v>-59.15119363395225</v>
      </c>
      <c r="K43" s="54">
        <f>IF(OR(E43=0,C43=0),"",C43/E43*100-100)</f>
        <v>-59.366754617414244</v>
      </c>
      <c r="L43" s="53">
        <f>IF(OR(H43=0,G43=0),"",G43/H43*100-100)</f>
      </c>
      <c r="M43" s="55">
        <f>IF(OR(I43=0,G43=0),"",G43/I43*100-100)</f>
      </c>
      <c r="N43" s="56">
        <f t="shared" si="17"/>
        <v>0</v>
      </c>
      <c r="O43" s="57">
        <f t="shared" si="17"/>
        <v>9989.389920424403</v>
      </c>
      <c r="P43" s="58">
        <f t="shared" si="17"/>
        <v>9759.894459102903</v>
      </c>
    </row>
    <row r="44" spans="1:16" s="82" customFormat="1" ht="15.75">
      <c r="A44" s="29" t="s">
        <v>50</v>
      </c>
      <c r="B44" s="67"/>
      <c r="C44" s="68"/>
      <c r="D44" s="154"/>
      <c r="E44" s="70"/>
      <c r="F44" s="71"/>
      <c r="G44" s="72"/>
      <c r="H44" s="170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51</v>
      </c>
      <c r="B45" s="45"/>
      <c r="C45" s="46"/>
      <c r="D45" s="152">
        <v>170</v>
      </c>
      <c r="E45" s="60">
        <v>195</v>
      </c>
      <c r="F45" s="49"/>
      <c r="G45" s="50"/>
      <c r="H45" s="155">
        <v>4694</v>
      </c>
      <c r="I45" s="80">
        <v>5584</v>
      </c>
      <c r="J45" s="53">
        <f aca="true" t="shared" si="18" ref="J45:J88">IF(OR(D45=0,C45=0),"",C45/D45*100-100)</f>
      </c>
      <c r="K45" s="54">
        <f aca="true" t="shared" si="19" ref="K45:K88">IF(OR(E45=0,C45=0),"",C45/E45*100-100)</f>
      </c>
      <c r="L45" s="53">
        <f aca="true" t="shared" si="20" ref="L45:L88">IF(OR(H45=0,G45=0),"",G45/H45*100-100)</f>
      </c>
      <c r="M45" s="55">
        <f aca="true" t="shared" si="21" ref="M45:M88">IF(OR(I45=0,G45=0),"",G45/I45*100-100)</f>
      </c>
      <c r="N45" s="56"/>
      <c r="O45" s="57">
        <f aca="true" t="shared" si="22" ref="O45:O51">(H45/D45)*1000</f>
        <v>27611.764705882353</v>
      </c>
      <c r="P45" s="58">
        <f aca="true" t="shared" si="23" ref="P45:P51">(I45/E45)*1000</f>
        <v>28635.897435897437</v>
      </c>
    </row>
    <row r="46" spans="1:16" ht="12.75">
      <c r="A46" s="59" t="s">
        <v>52</v>
      </c>
      <c r="B46" s="45"/>
      <c r="C46" s="46"/>
      <c r="D46" s="152">
        <v>1563</v>
      </c>
      <c r="E46" s="60">
        <v>1586</v>
      </c>
      <c r="F46" s="49"/>
      <c r="G46" s="50"/>
      <c r="H46" s="155">
        <v>26554</v>
      </c>
      <c r="I46" s="80">
        <v>31502</v>
      </c>
      <c r="J46" s="53">
        <f t="shared" si="18"/>
      </c>
      <c r="K46" s="54">
        <f t="shared" si="19"/>
      </c>
      <c r="L46" s="53">
        <f t="shared" si="20"/>
      </c>
      <c r="M46" s="55">
        <f t="shared" si="21"/>
      </c>
      <c r="N46" s="56"/>
      <c r="O46" s="57">
        <f t="shared" si="22"/>
        <v>16989.123480486247</v>
      </c>
      <c r="P46" s="58">
        <f t="shared" si="23"/>
        <v>19862.547288776797</v>
      </c>
    </row>
    <row r="47" spans="1:16" ht="12.75">
      <c r="A47" s="59" t="s">
        <v>53</v>
      </c>
      <c r="B47" s="45"/>
      <c r="C47" s="46"/>
      <c r="D47" s="152">
        <v>6627</v>
      </c>
      <c r="E47" s="60">
        <v>6469</v>
      </c>
      <c r="F47" s="49"/>
      <c r="G47" s="50"/>
      <c r="H47" s="155">
        <v>31713</v>
      </c>
      <c r="I47" s="80">
        <v>30687</v>
      </c>
      <c r="J47" s="53">
        <f t="shared" si="18"/>
      </c>
      <c r="K47" s="54">
        <f t="shared" si="19"/>
      </c>
      <c r="L47" s="53">
        <f t="shared" si="20"/>
      </c>
      <c r="M47" s="55">
        <f t="shared" si="21"/>
      </c>
      <c r="N47" s="56"/>
      <c r="O47" s="57">
        <f t="shared" si="22"/>
        <v>4785.423268447262</v>
      </c>
      <c r="P47" s="58">
        <f t="shared" si="23"/>
        <v>4743.700726541969</v>
      </c>
    </row>
    <row r="48" spans="1:16" ht="12.75">
      <c r="A48" s="59" t="s">
        <v>54</v>
      </c>
      <c r="B48" s="45"/>
      <c r="C48" s="46"/>
      <c r="D48" s="152">
        <v>56</v>
      </c>
      <c r="E48" s="60">
        <v>48</v>
      </c>
      <c r="F48" s="49"/>
      <c r="G48" s="50"/>
      <c r="H48" s="155">
        <v>2499</v>
      </c>
      <c r="I48" s="80">
        <v>2237</v>
      </c>
      <c r="J48" s="53">
        <f t="shared" si="18"/>
      </c>
      <c r="K48" s="54">
        <f t="shared" si="19"/>
      </c>
      <c r="L48" s="53">
        <f t="shared" si="20"/>
      </c>
      <c r="M48" s="55">
        <f t="shared" si="21"/>
      </c>
      <c r="N48" s="56"/>
      <c r="O48" s="57">
        <f t="shared" si="22"/>
        <v>44625</v>
      </c>
      <c r="P48" s="58">
        <f t="shared" si="23"/>
        <v>46604.166666666664</v>
      </c>
    </row>
    <row r="49" spans="1:16" ht="12.75">
      <c r="A49" s="62" t="s">
        <v>55</v>
      </c>
      <c r="B49" s="45">
        <v>2</v>
      </c>
      <c r="C49" s="46">
        <v>2413</v>
      </c>
      <c r="D49" s="152">
        <v>2413</v>
      </c>
      <c r="E49" s="60">
        <v>3089</v>
      </c>
      <c r="F49" s="49"/>
      <c r="G49" s="50"/>
      <c r="H49" s="155">
        <v>68818</v>
      </c>
      <c r="I49" s="80">
        <v>104940</v>
      </c>
      <c r="J49" s="53">
        <f t="shared" si="18"/>
        <v>0</v>
      </c>
      <c r="K49" s="54">
        <f t="shared" si="19"/>
        <v>-21.884104888313374</v>
      </c>
      <c r="L49" s="53">
        <f t="shared" si="20"/>
      </c>
      <c r="M49" s="55">
        <f t="shared" si="21"/>
      </c>
      <c r="N49" s="56">
        <f>(G49/C49)*1000</f>
        <v>0</v>
      </c>
      <c r="O49" s="57">
        <f t="shared" si="22"/>
        <v>28519.685039370077</v>
      </c>
      <c r="P49" s="58">
        <f t="shared" si="23"/>
        <v>33972.15927484623</v>
      </c>
    </row>
    <row r="50" spans="1:16" ht="12.75">
      <c r="A50" s="62" t="s">
        <v>56</v>
      </c>
      <c r="B50" s="45"/>
      <c r="C50" s="46"/>
      <c r="D50" s="152">
        <v>251</v>
      </c>
      <c r="E50" s="60">
        <v>357</v>
      </c>
      <c r="F50" s="49"/>
      <c r="G50" s="50"/>
      <c r="H50" s="155">
        <v>3529</v>
      </c>
      <c r="I50" s="80">
        <v>11307</v>
      </c>
      <c r="J50" s="53">
        <f t="shared" si="18"/>
      </c>
      <c r="K50" s="54">
        <f t="shared" si="19"/>
      </c>
      <c r="L50" s="53">
        <f t="shared" si="20"/>
      </c>
      <c r="M50" s="55">
        <f t="shared" si="21"/>
      </c>
      <c r="N50" s="56"/>
      <c r="O50" s="57">
        <f t="shared" si="22"/>
        <v>14059.7609561753</v>
      </c>
      <c r="P50" s="58">
        <f t="shared" si="23"/>
        <v>31672.268907563026</v>
      </c>
    </row>
    <row r="51" spans="1:16" ht="12.75">
      <c r="A51" s="62" t="s">
        <v>57</v>
      </c>
      <c r="B51" s="45">
        <v>2</v>
      </c>
      <c r="C51" s="46">
        <v>137</v>
      </c>
      <c r="D51" s="152">
        <v>137</v>
      </c>
      <c r="E51" s="60">
        <v>113</v>
      </c>
      <c r="F51" s="49"/>
      <c r="G51" s="50"/>
      <c r="H51" s="155">
        <v>1310</v>
      </c>
      <c r="I51" s="80">
        <v>1098</v>
      </c>
      <c r="J51" s="53">
        <f t="shared" si="18"/>
        <v>0</v>
      </c>
      <c r="K51" s="54">
        <f t="shared" si="19"/>
        <v>21.238938053097357</v>
      </c>
      <c r="L51" s="53">
        <f t="shared" si="20"/>
      </c>
      <c r="M51" s="55">
        <f t="shared" si="21"/>
      </c>
      <c r="N51" s="56">
        <f>(G51/C51)*1000</f>
        <v>0</v>
      </c>
      <c r="O51" s="57">
        <f t="shared" si="22"/>
        <v>9562.043795620439</v>
      </c>
      <c r="P51" s="58">
        <f t="shared" si="23"/>
        <v>9716.814159292035</v>
      </c>
    </row>
    <row r="52" spans="1:16" ht="12.75">
      <c r="A52" s="62" t="s">
        <v>58</v>
      </c>
      <c r="B52" s="45"/>
      <c r="C52" s="46"/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8"/>
      </c>
      <c r="K52" s="54">
        <f t="shared" si="19"/>
      </c>
      <c r="L52" s="53">
        <f t="shared" si="20"/>
      </c>
      <c r="M52" s="55">
        <f t="shared" si="21"/>
      </c>
      <c r="N52" s="56"/>
      <c r="O52" s="57"/>
      <c r="P52" s="58"/>
    </row>
    <row r="53" spans="1:16" ht="12.75">
      <c r="A53" s="59" t="s">
        <v>59</v>
      </c>
      <c r="B53" s="45"/>
      <c r="C53" s="46"/>
      <c r="D53" s="152">
        <v>422</v>
      </c>
      <c r="E53" s="60">
        <v>396</v>
      </c>
      <c r="F53" s="49"/>
      <c r="G53" s="50"/>
      <c r="H53" s="155">
        <v>17494</v>
      </c>
      <c r="I53" s="80">
        <v>17954</v>
      </c>
      <c r="J53" s="53">
        <f t="shared" si="18"/>
      </c>
      <c r="K53" s="54">
        <f t="shared" si="19"/>
      </c>
      <c r="L53" s="53">
        <f t="shared" si="20"/>
      </c>
      <c r="M53" s="55">
        <f t="shared" si="21"/>
      </c>
      <c r="N53" s="56"/>
      <c r="O53" s="57">
        <f aca="true" t="shared" si="24" ref="O53:O61">(H53/D53)*1000</f>
        <v>41454.97630331753</v>
      </c>
      <c r="P53" s="58">
        <f aca="true" t="shared" si="25" ref="P53:P61">(I53/E53)*1000</f>
        <v>45338.38383838384</v>
      </c>
    </row>
    <row r="54" spans="1:16" ht="12.75" customHeight="1">
      <c r="A54" s="59" t="s">
        <v>60</v>
      </c>
      <c r="B54" s="45"/>
      <c r="C54" s="46"/>
      <c r="D54" s="152">
        <v>316</v>
      </c>
      <c r="E54" s="60">
        <v>250</v>
      </c>
      <c r="F54" s="49"/>
      <c r="G54" s="50"/>
      <c r="H54" s="155">
        <v>10207</v>
      </c>
      <c r="I54" s="80">
        <v>7938</v>
      </c>
      <c r="J54" s="53">
        <f t="shared" si="18"/>
      </c>
      <c r="K54" s="54">
        <f t="shared" si="19"/>
      </c>
      <c r="L54" s="53">
        <f t="shared" si="20"/>
      </c>
      <c r="M54" s="55">
        <f t="shared" si="21"/>
      </c>
      <c r="N54" s="56"/>
      <c r="O54" s="57">
        <f t="shared" si="24"/>
        <v>32300.632911392404</v>
      </c>
      <c r="P54" s="58">
        <f t="shared" si="25"/>
        <v>31752</v>
      </c>
    </row>
    <row r="55" spans="1:16" ht="12.75" customHeight="1">
      <c r="A55" s="59" t="s">
        <v>61</v>
      </c>
      <c r="B55" s="45"/>
      <c r="C55" s="46"/>
      <c r="D55" s="152">
        <v>107</v>
      </c>
      <c r="E55" s="60">
        <v>63</v>
      </c>
      <c r="F55" s="49"/>
      <c r="G55" s="50"/>
      <c r="H55" s="155">
        <v>3169</v>
      </c>
      <c r="I55" s="80">
        <v>1822</v>
      </c>
      <c r="J55" s="53">
        <f t="shared" si="18"/>
      </c>
      <c r="K55" s="54">
        <f t="shared" si="19"/>
      </c>
      <c r="L55" s="53">
        <f t="shared" si="20"/>
      </c>
      <c r="M55" s="55">
        <f t="shared" si="21"/>
      </c>
      <c r="N55" s="56"/>
      <c r="O55" s="57">
        <f t="shared" si="24"/>
        <v>29616.82242990654</v>
      </c>
      <c r="P55" s="58">
        <f t="shared" si="25"/>
        <v>28920.634920634922</v>
      </c>
    </row>
    <row r="56" spans="1:16" ht="12.75">
      <c r="A56" s="44" t="s">
        <v>62</v>
      </c>
      <c r="B56" s="45">
        <v>2</v>
      </c>
      <c r="C56" s="46">
        <f>IF(OR(C57=0,C58=0),"",SUM(C57:C58))</f>
        <v>421</v>
      </c>
      <c r="D56" s="152">
        <f>IF(OR(D57=0,D58=0),"",SUM(D57:D58))</f>
        <v>406</v>
      </c>
      <c r="E56" s="48">
        <v>424</v>
      </c>
      <c r="F56" s="49">
        <v>2</v>
      </c>
      <c r="G56" s="50">
        <f>IF(OR(G57=0,G58=0),"",SUM(G57:G58))</f>
        <v>17829</v>
      </c>
      <c r="H56" s="155">
        <f>IF(OR(H57=0,H58=0),"",SUM(H57:H58))</f>
        <v>17169</v>
      </c>
      <c r="I56" s="81">
        <v>16216</v>
      </c>
      <c r="J56" s="53">
        <f t="shared" si="18"/>
        <v>3.694581280788171</v>
      </c>
      <c r="K56" s="54">
        <f t="shared" si="19"/>
        <v>-0.7075471698113205</v>
      </c>
      <c r="L56" s="53">
        <f t="shared" si="20"/>
        <v>3.8441376900227198</v>
      </c>
      <c r="M56" s="55">
        <f t="shared" si="21"/>
        <v>9.94696595954612</v>
      </c>
      <c r="N56" s="56">
        <f>(G56/C56)*1000</f>
        <v>42349.16864608076</v>
      </c>
      <c r="O56" s="57">
        <f t="shared" si="24"/>
        <v>42288.17733990148</v>
      </c>
      <c r="P56" s="58">
        <f t="shared" si="25"/>
        <v>38245.28301886792</v>
      </c>
    </row>
    <row r="57" spans="1:16" ht="12.75">
      <c r="A57" s="59" t="s">
        <v>63</v>
      </c>
      <c r="B57" s="45">
        <v>2</v>
      </c>
      <c r="C57" s="46">
        <v>150</v>
      </c>
      <c r="D57" s="152">
        <v>155</v>
      </c>
      <c r="E57" s="60">
        <v>201</v>
      </c>
      <c r="F57" s="49">
        <v>2</v>
      </c>
      <c r="G57" s="50">
        <v>9171</v>
      </c>
      <c r="H57" s="155">
        <v>8501</v>
      </c>
      <c r="I57" s="80">
        <v>10361</v>
      </c>
      <c r="J57" s="53">
        <f t="shared" si="18"/>
        <v>-3.225806451612897</v>
      </c>
      <c r="K57" s="54">
        <f t="shared" si="19"/>
        <v>-25.373134328358205</v>
      </c>
      <c r="L57" s="53">
        <f t="shared" si="20"/>
        <v>7.881425714621798</v>
      </c>
      <c r="M57" s="55">
        <f t="shared" si="21"/>
        <v>-11.485377859279993</v>
      </c>
      <c r="N57" s="56">
        <f>(G57/C57)*1000</f>
        <v>61140</v>
      </c>
      <c r="O57" s="57">
        <f t="shared" si="24"/>
        <v>54845.161290322576</v>
      </c>
      <c r="P57" s="58">
        <f t="shared" si="25"/>
        <v>51547.26368159204</v>
      </c>
    </row>
    <row r="58" spans="1:16" ht="12.75">
      <c r="A58" s="59" t="s">
        <v>64</v>
      </c>
      <c r="B58" s="45">
        <v>2</v>
      </c>
      <c r="C58" s="46">
        <v>271</v>
      </c>
      <c r="D58" s="152">
        <v>251</v>
      </c>
      <c r="E58" s="60">
        <v>222</v>
      </c>
      <c r="F58" s="49">
        <v>2</v>
      </c>
      <c r="G58" s="50">
        <v>8658</v>
      </c>
      <c r="H58" s="155">
        <v>8668</v>
      </c>
      <c r="I58" s="80">
        <v>5855</v>
      </c>
      <c r="J58" s="53">
        <f t="shared" si="18"/>
        <v>7.968127490039834</v>
      </c>
      <c r="K58" s="54">
        <f t="shared" si="19"/>
        <v>22.072072072072075</v>
      </c>
      <c r="L58" s="53">
        <f t="shared" si="20"/>
        <v>-0.11536686663589535</v>
      </c>
      <c r="M58" s="55">
        <f t="shared" si="21"/>
        <v>47.87361229718189</v>
      </c>
      <c r="N58" s="56">
        <f>(G58/C58)*1000</f>
        <v>31948.339483394833</v>
      </c>
      <c r="O58" s="57">
        <f t="shared" si="24"/>
        <v>34533.86454183267</v>
      </c>
      <c r="P58" s="58">
        <f t="shared" si="25"/>
        <v>26373.873873873872</v>
      </c>
    </row>
    <row r="59" spans="1:16" ht="12.75">
      <c r="A59" s="44" t="s">
        <v>65</v>
      </c>
      <c r="B59" s="45">
        <v>1</v>
      </c>
      <c r="C59" s="46">
        <f>IF(OR(C60=0,C61=0),"",SUM(C60:C61))</f>
        <v>1068</v>
      </c>
      <c r="D59" s="152">
        <f>IF(OR(D60=0,D61=0),"",SUM(D60:D61))</f>
        <v>1110</v>
      </c>
      <c r="E59" s="48">
        <v>1049</v>
      </c>
      <c r="F59" s="49"/>
      <c r="G59" s="83">
        <f>IF(OR(G60=0,G61=0),"",SUM(G60:G61))</f>
      </c>
      <c r="H59" s="155">
        <f>IF(OR(H60=0,H61=0),"",SUM(H60:H61))</f>
        <v>107550</v>
      </c>
      <c r="I59" s="85">
        <v>105358</v>
      </c>
      <c r="J59" s="53">
        <f t="shared" si="18"/>
        <v>-3.7837837837837753</v>
      </c>
      <c r="K59" s="54">
        <f t="shared" si="19"/>
        <v>1.8112488083889389</v>
      </c>
      <c r="L59" s="53"/>
      <c r="M59" s="55"/>
      <c r="N59" s="56"/>
      <c r="O59" s="57">
        <f t="shared" si="24"/>
        <v>96891.8918918919</v>
      </c>
      <c r="P59" s="58">
        <f t="shared" si="25"/>
        <v>100436.60629170638</v>
      </c>
    </row>
    <row r="60" spans="1:16" ht="12.75">
      <c r="A60" s="59" t="s">
        <v>66</v>
      </c>
      <c r="B60" s="45">
        <v>1</v>
      </c>
      <c r="C60" s="46">
        <v>1008</v>
      </c>
      <c r="D60" s="152">
        <v>1040</v>
      </c>
      <c r="E60" s="60">
        <v>990</v>
      </c>
      <c r="F60" s="49">
        <v>2</v>
      </c>
      <c r="G60" s="50">
        <v>104798</v>
      </c>
      <c r="H60" s="155">
        <v>104690</v>
      </c>
      <c r="I60" s="80">
        <v>103558</v>
      </c>
      <c r="J60" s="53">
        <f t="shared" si="18"/>
        <v>-3.07692307692308</v>
      </c>
      <c r="K60" s="54">
        <f t="shared" si="19"/>
        <v>1.818181818181813</v>
      </c>
      <c r="L60" s="53">
        <f t="shared" si="20"/>
        <v>0.10316171554111975</v>
      </c>
      <c r="M60" s="55">
        <f t="shared" si="21"/>
        <v>1.1973966279766017</v>
      </c>
      <c r="N60" s="56">
        <f>(G60/C60)*1000</f>
        <v>103966.26984126984</v>
      </c>
      <c r="O60" s="57">
        <f t="shared" si="24"/>
        <v>100663.46153846153</v>
      </c>
      <c r="P60" s="58">
        <f t="shared" si="25"/>
        <v>104604.04040404041</v>
      </c>
    </row>
    <row r="61" spans="1:16" ht="12.75">
      <c r="A61" s="59" t="s">
        <v>67</v>
      </c>
      <c r="B61" s="45">
        <v>1</v>
      </c>
      <c r="C61" s="46">
        <v>60</v>
      </c>
      <c r="D61" s="152">
        <v>70</v>
      </c>
      <c r="E61" s="60">
        <v>59</v>
      </c>
      <c r="F61" s="49"/>
      <c r="G61" s="50"/>
      <c r="H61" s="155">
        <v>2860</v>
      </c>
      <c r="I61" s="80">
        <v>1800</v>
      </c>
      <c r="J61" s="53">
        <f t="shared" si="18"/>
        <v>-14.285714285714292</v>
      </c>
      <c r="K61" s="54">
        <f t="shared" si="19"/>
        <v>1.6949152542372872</v>
      </c>
      <c r="L61" s="53">
        <f t="shared" si="20"/>
      </c>
      <c r="M61" s="55">
        <f t="shared" si="21"/>
      </c>
      <c r="N61" s="56">
        <f>(G61/C61)*1000</f>
        <v>0</v>
      </c>
      <c r="O61" s="57">
        <f t="shared" si="24"/>
        <v>40857.142857142855</v>
      </c>
      <c r="P61" s="58">
        <f t="shared" si="25"/>
        <v>30508.474576271186</v>
      </c>
    </row>
    <row r="62" spans="1:16" ht="12.75">
      <c r="A62" s="59" t="s">
        <v>68</v>
      </c>
      <c r="B62" s="45"/>
      <c r="C62" s="46"/>
      <c r="D62" s="152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18"/>
      </c>
      <c r="K62" s="54">
        <f t="shared" si="19"/>
      </c>
      <c r="L62" s="53">
        <f t="shared" si="20"/>
      </c>
      <c r="M62" s="55">
        <f t="shared" si="21"/>
      </c>
      <c r="N62" s="56"/>
      <c r="O62" s="57"/>
      <c r="P62" s="58"/>
    </row>
    <row r="63" spans="1:16" ht="12.75">
      <c r="A63" s="44" t="s">
        <v>69</v>
      </c>
      <c r="B63" s="45">
        <v>1</v>
      </c>
      <c r="C63" s="46">
        <f>IF(OR(C64=0,C65=0),"",SUM(C64:C65))</f>
        <v>104</v>
      </c>
      <c r="D63" s="152">
        <f>IF(OR(D64=0,D65=0),"",SUM(D64:D65))</f>
        <v>116</v>
      </c>
      <c r="E63" s="48">
        <v>100</v>
      </c>
      <c r="F63" s="49">
        <v>1</v>
      </c>
      <c r="G63" s="50">
        <f>IF(OR(G64=0,G65=0),"",SUM(G64:G65))</f>
        <v>6595</v>
      </c>
      <c r="H63" s="155">
        <f>IF(OR(H64=0,H65=0),"",SUM(H64:H65))</f>
        <v>5491</v>
      </c>
      <c r="I63" s="81">
        <v>4373</v>
      </c>
      <c r="J63" s="53">
        <f t="shared" si="18"/>
        <v>-10.34482758620689</v>
      </c>
      <c r="K63" s="54">
        <f t="shared" si="19"/>
        <v>4</v>
      </c>
      <c r="L63" s="53">
        <f t="shared" si="20"/>
        <v>20.10562739027499</v>
      </c>
      <c r="M63" s="55">
        <f t="shared" si="21"/>
        <v>50.811799679853664</v>
      </c>
      <c r="N63" s="56">
        <f>(G63/C63)*1000</f>
        <v>63413.46153846154</v>
      </c>
      <c r="O63" s="57">
        <f aca="true" t="shared" si="26" ref="O63:O88">(H63/D63)*1000</f>
        <v>47336.206896551725</v>
      </c>
      <c r="P63" s="58">
        <f aca="true" t="shared" si="27" ref="P63:P82">(I63/E63)*1000</f>
        <v>43730</v>
      </c>
    </row>
    <row r="64" spans="1:16" ht="12.75">
      <c r="A64" s="59" t="s">
        <v>70</v>
      </c>
      <c r="B64" s="45">
        <v>1</v>
      </c>
      <c r="C64" s="46">
        <v>22</v>
      </c>
      <c r="D64" s="152">
        <v>25</v>
      </c>
      <c r="E64" s="60">
        <v>27</v>
      </c>
      <c r="F64" s="49">
        <v>1</v>
      </c>
      <c r="G64" s="50">
        <v>1710</v>
      </c>
      <c r="H64" s="155">
        <v>606</v>
      </c>
      <c r="I64" s="80">
        <v>797</v>
      </c>
      <c r="J64" s="53">
        <f t="shared" si="18"/>
        <v>-12</v>
      </c>
      <c r="K64" s="54">
        <f t="shared" si="19"/>
        <v>-18.51851851851852</v>
      </c>
      <c r="L64" s="53">
        <f t="shared" si="20"/>
        <v>182.17821782178214</v>
      </c>
      <c r="M64" s="55">
        <f t="shared" si="21"/>
        <v>114.55457967377666</v>
      </c>
      <c r="N64" s="56">
        <f>(G64/C64)*1000</f>
        <v>77727.27272727274</v>
      </c>
      <c r="O64" s="57">
        <f t="shared" si="26"/>
        <v>24240</v>
      </c>
      <c r="P64" s="58">
        <f t="shared" si="27"/>
        <v>29518.51851851852</v>
      </c>
    </row>
    <row r="65" spans="1:16" ht="12.75">
      <c r="A65" s="59" t="s">
        <v>71</v>
      </c>
      <c r="B65" s="45">
        <v>1</v>
      </c>
      <c r="C65" s="46">
        <v>82</v>
      </c>
      <c r="D65" s="152">
        <v>91</v>
      </c>
      <c r="E65" s="60">
        <v>72</v>
      </c>
      <c r="F65" s="49">
        <v>2</v>
      </c>
      <c r="G65" s="50">
        <v>4885</v>
      </c>
      <c r="H65" s="155">
        <v>4885</v>
      </c>
      <c r="I65" s="80">
        <v>3577</v>
      </c>
      <c r="J65" s="53">
        <f t="shared" si="18"/>
        <v>-9.890109890109883</v>
      </c>
      <c r="K65" s="54">
        <f t="shared" si="19"/>
        <v>13.888888888888886</v>
      </c>
      <c r="L65" s="53">
        <f t="shared" si="20"/>
        <v>0</v>
      </c>
      <c r="M65" s="55">
        <f t="shared" si="21"/>
        <v>36.56695554934302</v>
      </c>
      <c r="N65" s="56">
        <f>(G65/C65)*1000</f>
        <v>59573.170731707316</v>
      </c>
      <c r="O65" s="57">
        <f t="shared" si="26"/>
        <v>53681.31868131868</v>
      </c>
      <c r="P65" s="58">
        <f t="shared" si="27"/>
        <v>49680.555555555555</v>
      </c>
    </row>
    <row r="66" spans="1:16" ht="12.75">
      <c r="A66" s="44" t="s">
        <v>72</v>
      </c>
      <c r="B66" s="45"/>
      <c r="C66" s="86" t="s">
        <v>170</v>
      </c>
      <c r="D66" s="152">
        <f>IF(OR(D67=0,D68=0,D69=0),"",SUM(D67:D69))</f>
        <v>3578</v>
      </c>
      <c r="E66" s="88">
        <v>3830</v>
      </c>
      <c r="F66" s="49"/>
      <c r="G66" s="89">
        <f>IF(OR(G67=0,G68=0,G69=0),"",SUM(G67:G69))</f>
      </c>
      <c r="H66" s="155">
        <f>IF(OR(H67=0,H68=0,H69=0),"",SUM(H67:H69))</f>
        <v>346262</v>
      </c>
      <c r="I66" s="90">
        <v>346941</v>
      </c>
      <c r="J66" s="53"/>
      <c r="K66" s="54"/>
      <c r="L66" s="53"/>
      <c r="M66" s="55"/>
      <c r="N66" s="56"/>
      <c r="O66" s="57">
        <f t="shared" si="26"/>
        <v>96775.29346003354</v>
      </c>
      <c r="P66" s="58">
        <f t="shared" si="27"/>
        <v>90585.11749347259</v>
      </c>
    </row>
    <row r="67" spans="1:16" ht="12.75">
      <c r="A67" s="59" t="s">
        <v>73</v>
      </c>
      <c r="B67" s="91">
        <v>2</v>
      </c>
      <c r="C67" s="46">
        <v>1424</v>
      </c>
      <c r="D67" s="152">
        <v>1424</v>
      </c>
      <c r="E67" s="60">
        <v>1427</v>
      </c>
      <c r="F67" s="49">
        <v>2</v>
      </c>
      <c r="G67" s="50">
        <v>152747</v>
      </c>
      <c r="H67" s="155">
        <v>152747</v>
      </c>
      <c r="I67" s="80">
        <v>134305</v>
      </c>
      <c r="J67" s="53">
        <f t="shared" si="18"/>
        <v>0</v>
      </c>
      <c r="K67" s="54">
        <f t="shared" si="19"/>
        <v>-0.2102312543798206</v>
      </c>
      <c r="L67" s="53">
        <f t="shared" si="20"/>
        <v>0</v>
      </c>
      <c r="M67" s="55">
        <f t="shared" si="21"/>
        <v>13.731432187930452</v>
      </c>
      <c r="N67" s="56">
        <f>(G67/C67)*1000</f>
        <v>107266.15168539326</v>
      </c>
      <c r="O67" s="57">
        <f t="shared" si="26"/>
        <v>107266.15168539326</v>
      </c>
      <c r="P67" s="58">
        <f t="shared" si="27"/>
        <v>94117.02873160476</v>
      </c>
    </row>
    <row r="68" spans="1:16" ht="12.75">
      <c r="A68" s="59" t="s">
        <v>74</v>
      </c>
      <c r="B68" s="45"/>
      <c r="C68" s="46"/>
      <c r="D68" s="152">
        <v>1795</v>
      </c>
      <c r="E68" s="60">
        <v>2148</v>
      </c>
      <c r="F68" s="49"/>
      <c r="G68" s="50"/>
      <c r="H68" s="155">
        <v>158749</v>
      </c>
      <c r="I68" s="80">
        <v>190550</v>
      </c>
      <c r="J68" s="53">
        <f t="shared" si="18"/>
      </c>
      <c r="K68" s="54">
        <f t="shared" si="19"/>
      </c>
      <c r="L68" s="53">
        <f t="shared" si="20"/>
      </c>
      <c r="M68" s="55">
        <f t="shared" si="21"/>
      </c>
      <c r="N68" s="56"/>
      <c r="O68" s="57">
        <f t="shared" si="26"/>
        <v>88439.55431754874</v>
      </c>
      <c r="P68" s="58">
        <f t="shared" si="27"/>
        <v>88710.42830540038</v>
      </c>
    </row>
    <row r="69" spans="1:16" ht="12.75">
      <c r="A69" s="59" t="s">
        <v>75</v>
      </c>
      <c r="B69" s="45"/>
      <c r="C69" s="46"/>
      <c r="D69" s="152">
        <v>359</v>
      </c>
      <c r="E69" s="60">
        <v>255</v>
      </c>
      <c r="F69" s="49"/>
      <c r="G69" s="50"/>
      <c r="H69" s="155">
        <v>34766</v>
      </c>
      <c r="I69" s="80">
        <v>22086</v>
      </c>
      <c r="J69" s="53">
        <f t="shared" si="18"/>
      </c>
      <c r="K69" s="54">
        <f t="shared" si="19"/>
      </c>
      <c r="L69" s="53">
        <f t="shared" si="20"/>
      </c>
      <c r="M69" s="55">
        <f t="shared" si="21"/>
      </c>
      <c r="N69" s="56"/>
      <c r="O69" s="57">
        <f t="shared" si="26"/>
        <v>96841.22562674095</v>
      </c>
      <c r="P69" s="58">
        <f t="shared" si="27"/>
        <v>86611.76470588235</v>
      </c>
    </row>
    <row r="70" spans="1:16" ht="12.75">
      <c r="A70" s="59" t="s">
        <v>76</v>
      </c>
      <c r="B70" s="45"/>
      <c r="C70" s="46">
        <v>0.01</v>
      </c>
      <c r="D70" s="152">
        <v>5</v>
      </c>
      <c r="E70" s="60">
        <v>2</v>
      </c>
      <c r="F70" s="49"/>
      <c r="G70" s="50"/>
      <c r="H70" s="155">
        <v>400</v>
      </c>
      <c r="I70" s="80">
        <v>130</v>
      </c>
      <c r="J70" s="53">
        <f t="shared" si="18"/>
        <v>-99.8</v>
      </c>
      <c r="K70" s="54">
        <f t="shared" si="19"/>
        <v>-99.5</v>
      </c>
      <c r="L70" s="53">
        <f t="shared" si="20"/>
      </c>
      <c r="M70" s="55">
        <f t="shared" si="21"/>
      </c>
      <c r="N70" s="56">
        <f>(G70/C70)*1000</f>
        <v>0</v>
      </c>
      <c r="O70" s="57">
        <f t="shared" si="26"/>
        <v>80000</v>
      </c>
      <c r="P70" s="58">
        <f t="shared" si="27"/>
        <v>65000</v>
      </c>
    </row>
    <row r="71" spans="1:16" ht="12.75">
      <c r="A71" s="59" t="s">
        <v>77</v>
      </c>
      <c r="B71" s="45"/>
      <c r="C71" s="46"/>
      <c r="D71" s="152">
        <v>785</v>
      </c>
      <c r="E71" s="60">
        <v>724</v>
      </c>
      <c r="F71" s="49"/>
      <c r="G71" s="50"/>
      <c r="H71" s="155">
        <v>42223</v>
      </c>
      <c r="I71" s="80">
        <v>41012</v>
      </c>
      <c r="J71" s="53">
        <f t="shared" si="18"/>
      </c>
      <c r="K71" s="54">
        <f t="shared" si="19"/>
      </c>
      <c r="L71" s="53">
        <f t="shared" si="20"/>
      </c>
      <c r="M71" s="55">
        <f t="shared" si="21"/>
      </c>
      <c r="N71" s="56"/>
      <c r="O71" s="57">
        <f t="shared" si="26"/>
        <v>53787.261146496814</v>
      </c>
      <c r="P71" s="58">
        <f t="shared" si="27"/>
        <v>56646.408839779004</v>
      </c>
    </row>
    <row r="72" spans="1:16" ht="12.75">
      <c r="A72" s="59" t="s">
        <v>78</v>
      </c>
      <c r="B72" s="45">
        <v>2</v>
      </c>
      <c r="C72" s="46">
        <v>45</v>
      </c>
      <c r="D72" s="152">
        <v>45</v>
      </c>
      <c r="E72" s="60">
        <v>39</v>
      </c>
      <c r="F72" s="49">
        <v>2</v>
      </c>
      <c r="G72" s="50">
        <v>347</v>
      </c>
      <c r="H72" s="155">
        <v>413</v>
      </c>
      <c r="I72" s="80">
        <v>331</v>
      </c>
      <c r="J72" s="53">
        <f t="shared" si="18"/>
        <v>0</v>
      </c>
      <c r="K72" s="54">
        <f t="shared" si="19"/>
        <v>15.384615384615373</v>
      </c>
      <c r="L72" s="53">
        <f t="shared" si="20"/>
        <v>-15.980629539951579</v>
      </c>
      <c r="M72" s="55">
        <f t="shared" si="21"/>
        <v>4.833836858006052</v>
      </c>
      <c r="N72" s="56">
        <f>(G72/C72)*1000</f>
        <v>7711.111111111111</v>
      </c>
      <c r="O72" s="57">
        <f t="shared" si="26"/>
        <v>9177.777777777777</v>
      </c>
      <c r="P72" s="58">
        <f t="shared" si="27"/>
        <v>8487.179487179486</v>
      </c>
    </row>
    <row r="73" spans="1:16" ht="12.75">
      <c r="A73" s="59" t="s">
        <v>79</v>
      </c>
      <c r="B73" s="45">
        <v>2</v>
      </c>
      <c r="C73" s="46">
        <v>407</v>
      </c>
      <c r="D73" s="152">
        <v>407</v>
      </c>
      <c r="E73" s="60">
        <v>625</v>
      </c>
      <c r="F73" s="49">
        <v>2</v>
      </c>
      <c r="G73" s="50">
        <v>5074</v>
      </c>
      <c r="H73" s="155">
        <v>5075</v>
      </c>
      <c r="I73" s="80">
        <v>7664</v>
      </c>
      <c r="J73" s="53">
        <f t="shared" si="18"/>
        <v>0</v>
      </c>
      <c r="K73" s="54">
        <f t="shared" si="19"/>
        <v>-34.879999999999995</v>
      </c>
      <c r="L73" s="53">
        <f t="shared" si="20"/>
        <v>-0.019704433497537366</v>
      </c>
      <c r="M73" s="55">
        <f t="shared" si="21"/>
        <v>-33.79436325678496</v>
      </c>
      <c r="N73" s="56">
        <f>(G73/C73)*1000</f>
        <v>12466.830466830468</v>
      </c>
      <c r="O73" s="57">
        <f t="shared" si="26"/>
        <v>12469.287469287468</v>
      </c>
      <c r="P73" s="58">
        <f t="shared" si="27"/>
        <v>12262.4</v>
      </c>
    </row>
    <row r="74" spans="1:16" ht="12.75">
      <c r="A74" s="59" t="s">
        <v>80</v>
      </c>
      <c r="B74" s="45">
        <v>1</v>
      </c>
      <c r="C74" s="46">
        <v>620</v>
      </c>
      <c r="D74" s="152">
        <v>620</v>
      </c>
      <c r="E74" s="60">
        <v>479</v>
      </c>
      <c r="F74" s="49">
        <v>1</v>
      </c>
      <c r="G74" s="50">
        <v>14116</v>
      </c>
      <c r="H74" s="155">
        <v>14117</v>
      </c>
      <c r="I74" s="80">
        <v>14137</v>
      </c>
      <c r="J74" s="53">
        <f t="shared" si="18"/>
        <v>0</v>
      </c>
      <c r="K74" s="54">
        <f t="shared" si="19"/>
        <v>29.43632567849687</v>
      </c>
      <c r="L74" s="53">
        <f t="shared" si="20"/>
        <v>-0.007083658000993864</v>
      </c>
      <c r="M74" s="55">
        <f t="shared" si="21"/>
        <v>-0.1485463676876293</v>
      </c>
      <c r="N74" s="56">
        <f>(G74/C74)*1000</f>
        <v>22767.74193548387</v>
      </c>
      <c r="O74" s="57">
        <f t="shared" si="26"/>
        <v>22769.354838709678</v>
      </c>
      <c r="P74" s="58">
        <f t="shared" si="27"/>
        <v>29513.56993736952</v>
      </c>
    </row>
    <row r="75" spans="1:16" ht="12.75">
      <c r="A75" s="59" t="s">
        <v>81</v>
      </c>
      <c r="B75" s="45">
        <v>1</v>
      </c>
      <c r="C75" s="46">
        <v>1266</v>
      </c>
      <c r="D75" s="152">
        <v>1266</v>
      </c>
      <c r="E75" s="60">
        <v>1001</v>
      </c>
      <c r="F75" s="49"/>
      <c r="G75" s="50"/>
      <c r="H75" s="155">
        <v>14539</v>
      </c>
      <c r="I75" s="80">
        <v>11632</v>
      </c>
      <c r="J75" s="53">
        <f t="shared" si="18"/>
        <v>0</v>
      </c>
      <c r="K75" s="54">
        <f t="shared" si="19"/>
        <v>26.473526473526476</v>
      </c>
      <c r="L75" s="53">
        <f t="shared" si="20"/>
      </c>
      <c r="M75" s="55">
        <f t="shared" si="21"/>
      </c>
      <c r="N75" s="56">
        <f>(G75/C75)*1000</f>
        <v>0</v>
      </c>
      <c r="O75" s="57">
        <f t="shared" si="26"/>
        <v>11484.202211690363</v>
      </c>
      <c r="P75" s="58">
        <f t="shared" si="27"/>
        <v>11620.379620379621</v>
      </c>
    </row>
    <row r="76" spans="1:16" ht="12.75">
      <c r="A76" s="44" t="s">
        <v>82</v>
      </c>
      <c r="B76" s="45"/>
      <c r="C76" s="46" t="s">
        <v>170</v>
      </c>
      <c r="D76" s="152">
        <f>IF(OR(D77=0,D78=0,D79=0),"",SUM(D77:D79))</f>
        <v>232</v>
      </c>
      <c r="E76" s="48">
        <v>182</v>
      </c>
      <c r="F76" s="49"/>
      <c r="G76" s="50">
        <f>IF(OR(G77=0,G78=0,G79=0),"",SUM(G77:G79))</f>
      </c>
      <c r="H76" s="155">
        <f>IF(OR(H77=0,H78=0,H79=0),"",SUM(H77:H79))</f>
        <v>13525</v>
      </c>
      <c r="I76" s="81">
        <v>8400</v>
      </c>
      <c r="J76" s="53"/>
      <c r="K76" s="54"/>
      <c r="L76" s="53"/>
      <c r="M76" s="55"/>
      <c r="N76" s="56"/>
      <c r="O76" s="57">
        <f t="shared" si="26"/>
        <v>58297.41379310344</v>
      </c>
      <c r="P76" s="58">
        <f t="shared" si="27"/>
        <v>46153.846153846156</v>
      </c>
    </row>
    <row r="77" spans="1:16" ht="12.75">
      <c r="A77" s="59" t="s">
        <v>83</v>
      </c>
      <c r="B77" s="45">
        <v>2</v>
      </c>
      <c r="C77" s="46">
        <v>20</v>
      </c>
      <c r="D77" s="152">
        <v>42</v>
      </c>
      <c r="E77" s="60">
        <v>48</v>
      </c>
      <c r="F77" s="49"/>
      <c r="G77" s="50"/>
      <c r="H77" s="155">
        <v>1794</v>
      </c>
      <c r="I77" s="80">
        <v>1981</v>
      </c>
      <c r="J77" s="53">
        <f t="shared" si="18"/>
        <v>-52.38095238095239</v>
      </c>
      <c r="K77" s="54">
        <f t="shared" si="19"/>
        <v>-58.33333333333333</v>
      </c>
      <c r="L77" s="53">
        <f t="shared" si="20"/>
      </c>
      <c r="M77" s="55">
        <f t="shared" si="21"/>
      </c>
      <c r="N77" s="56">
        <f>(G77/C77)*1000</f>
        <v>0</v>
      </c>
      <c r="O77" s="57">
        <f t="shared" si="26"/>
        <v>42714.28571428572</v>
      </c>
      <c r="P77" s="58">
        <f t="shared" si="27"/>
        <v>41270.833333333336</v>
      </c>
    </row>
    <row r="78" spans="1:16" ht="12.75">
      <c r="A78" s="59" t="s">
        <v>84</v>
      </c>
      <c r="B78" s="45">
        <v>2</v>
      </c>
      <c r="C78" s="46">
        <v>212</v>
      </c>
      <c r="D78" s="152">
        <f>94+61</f>
        <v>155</v>
      </c>
      <c r="E78" s="60">
        <v>123</v>
      </c>
      <c r="F78" s="49"/>
      <c r="G78" s="50"/>
      <c r="H78" s="155">
        <f>4034+2472</f>
        <v>6506</v>
      </c>
      <c r="I78" s="80">
        <v>5428</v>
      </c>
      <c r="J78" s="53">
        <f t="shared" si="18"/>
        <v>36.7741935483871</v>
      </c>
      <c r="K78" s="54">
        <f t="shared" si="19"/>
        <v>72.35772357723579</v>
      </c>
      <c r="L78" s="53">
        <f t="shared" si="20"/>
      </c>
      <c r="M78" s="55">
        <f t="shared" si="21"/>
      </c>
      <c r="N78" s="56">
        <f>(G78/C78)*1000</f>
        <v>0</v>
      </c>
      <c r="O78" s="57">
        <f t="shared" si="26"/>
        <v>41974.1935483871</v>
      </c>
      <c r="P78" s="58">
        <f t="shared" si="27"/>
        <v>44130.08130081301</v>
      </c>
    </row>
    <row r="79" spans="1:16" ht="12.75">
      <c r="A79" s="59" t="s">
        <v>141</v>
      </c>
      <c r="B79" s="45"/>
      <c r="C79" s="46"/>
      <c r="D79" s="152">
        <v>35</v>
      </c>
      <c r="E79" s="60">
        <v>11</v>
      </c>
      <c r="F79" s="49"/>
      <c r="G79" s="50"/>
      <c r="H79" s="155">
        <v>5225</v>
      </c>
      <c r="I79" s="80">
        <v>991</v>
      </c>
      <c r="J79" s="53">
        <f t="shared" si="18"/>
      </c>
      <c r="K79" s="54">
        <f t="shared" si="19"/>
      </c>
      <c r="L79" s="53">
        <f t="shared" si="20"/>
      </c>
      <c r="M79" s="55">
        <f t="shared" si="21"/>
      </c>
      <c r="N79" s="56"/>
      <c r="O79" s="57">
        <f t="shared" si="26"/>
        <v>149285.7142857143</v>
      </c>
      <c r="P79" s="58">
        <f t="shared" si="27"/>
        <v>90090.90909090909</v>
      </c>
    </row>
    <row r="80" spans="1:16" ht="12.75">
      <c r="A80" s="92" t="s">
        <v>86</v>
      </c>
      <c r="B80" s="45">
        <v>2</v>
      </c>
      <c r="C80" s="46">
        <v>1</v>
      </c>
      <c r="D80" s="152">
        <v>1</v>
      </c>
      <c r="E80" s="60">
        <v>3</v>
      </c>
      <c r="F80" s="49">
        <v>1</v>
      </c>
      <c r="G80" s="50">
        <v>37</v>
      </c>
      <c r="H80" s="155">
        <v>37</v>
      </c>
      <c r="I80" s="80">
        <v>103</v>
      </c>
      <c r="J80" s="53">
        <f t="shared" si="18"/>
        <v>0</v>
      </c>
      <c r="K80" s="54">
        <f t="shared" si="19"/>
        <v>-66.66666666666667</v>
      </c>
      <c r="L80" s="53">
        <f t="shared" si="20"/>
        <v>0</v>
      </c>
      <c r="M80" s="55">
        <f t="shared" si="21"/>
        <v>-64.07766990291262</v>
      </c>
      <c r="N80" s="57">
        <f>(G80/C80)*1000</f>
        <v>37000</v>
      </c>
      <c r="O80" s="57">
        <f t="shared" si="26"/>
        <v>37000</v>
      </c>
      <c r="P80" s="58">
        <f t="shared" si="27"/>
        <v>34333.333333333336</v>
      </c>
    </row>
    <row r="81" spans="1:16" ht="12.75">
      <c r="A81" s="92" t="s">
        <v>87</v>
      </c>
      <c r="B81" s="45"/>
      <c r="C81" s="46"/>
      <c r="D81" s="152">
        <v>24</v>
      </c>
      <c r="E81" s="60">
        <v>14</v>
      </c>
      <c r="F81" s="49"/>
      <c r="G81" s="50"/>
      <c r="H81" s="155">
        <v>807</v>
      </c>
      <c r="I81" s="80">
        <v>435</v>
      </c>
      <c r="J81" s="53">
        <f t="shared" si="18"/>
      </c>
      <c r="K81" s="54">
        <f t="shared" si="19"/>
      </c>
      <c r="L81" s="53">
        <f t="shared" si="20"/>
      </c>
      <c r="M81" s="55">
        <f t="shared" si="21"/>
      </c>
      <c r="N81" s="56"/>
      <c r="O81" s="57">
        <f t="shared" si="26"/>
        <v>33625</v>
      </c>
      <c r="P81" s="58">
        <f t="shared" si="27"/>
        <v>31071.428571428572</v>
      </c>
    </row>
    <row r="82" spans="1:16" ht="12.75">
      <c r="A82" s="92" t="s">
        <v>88</v>
      </c>
      <c r="B82" s="45"/>
      <c r="C82" s="46"/>
      <c r="D82" s="152">
        <v>0.01</v>
      </c>
      <c r="E82" s="60">
        <v>4</v>
      </c>
      <c r="F82" s="49"/>
      <c r="G82" s="50"/>
      <c r="H82" s="155">
        <v>0.01</v>
      </c>
      <c r="I82" s="80">
        <v>68</v>
      </c>
      <c r="J82" s="53">
        <f t="shared" si="18"/>
      </c>
      <c r="K82" s="54">
        <f t="shared" si="19"/>
      </c>
      <c r="L82" s="53">
        <f t="shared" si="20"/>
      </c>
      <c r="M82" s="55">
        <f t="shared" si="21"/>
      </c>
      <c r="N82" s="56"/>
      <c r="O82" s="57">
        <f t="shared" si="26"/>
        <v>1000</v>
      </c>
      <c r="P82" s="58">
        <f t="shared" si="27"/>
        <v>17000</v>
      </c>
    </row>
    <row r="83" spans="1:16" ht="12.75">
      <c r="A83" s="92" t="s">
        <v>89</v>
      </c>
      <c r="B83" s="45"/>
      <c r="C83" s="46"/>
      <c r="D83" s="152">
        <v>4</v>
      </c>
      <c r="E83" s="60">
        <v>3</v>
      </c>
      <c r="F83" s="49"/>
      <c r="G83" s="50"/>
      <c r="H83" s="155">
        <v>64</v>
      </c>
      <c r="I83" s="80">
        <v>47</v>
      </c>
      <c r="J83" s="53">
        <f t="shared" si="18"/>
      </c>
      <c r="K83" s="54">
        <f t="shared" si="19"/>
      </c>
      <c r="L83" s="53">
        <f t="shared" si="20"/>
      </c>
      <c r="M83" s="55">
        <f t="shared" si="21"/>
      </c>
      <c r="N83" s="56"/>
      <c r="O83" s="57">
        <f t="shared" si="26"/>
        <v>16000</v>
      </c>
      <c r="P83" s="58"/>
    </row>
    <row r="84" spans="1:16" ht="12.75">
      <c r="A84" s="59" t="s">
        <v>90</v>
      </c>
      <c r="B84" s="45"/>
      <c r="C84" s="46"/>
      <c r="D84" s="152">
        <v>920</v>
      </c>
      <c r="E84" s="60">
        <v>1037</v>
      </c>
      <c r="F84" s="49"/>
      <c r="G84" s="50"/>
      <c r="H84" s="155">
        <v>18918</v>
      </c>
      <c r="I84" s="80">
        <v>20584</v>
      </c>
      <c r="J84" s="53">
        <f t="shared" si="18"/>
      </c>
      <c r="K84" s="54">
        <f t="shared" si="19"/>
      </c>
      <c r="L84" s="53">
        <f t="shared" si="20"/>
      </c>
      <c r="M84" s="55">
        <f t="shared" si="21"/>
      </c>
      <c r="N84" s="56"/>
      <c r="O84" s="57">
        <f t="shared" si="26"/>
        <v>20563.043478260868</v>
      </c>
      <c r="P84" s="58">
        <f>(I84/E84)*1000</f>
        <v>19849.56605593057</v>
      </c>
    </row>
    <row r="85" spans="1:16" ht="12.75">
      <c r="A85" s="59" t="s">
        <v>91</v>
      </c>
      <c r="B85" s="45">
        <v>1</v>
      </c>
      <c r="C85" s="46">
        <v>114</v>
      </c>
      <c r="D85" s="152">
        <v>114</v>
      </c>
      <c r="E85" s="60">
        <v>126</v>
      </c>
      <c r="F85" s="49"/>
      <c r="G85" s="50"/>
      <c r="H85" s="155">
        <v>1422</v>
      </c>
      <c r="I85" s="80">
        <v>1358</v>
      </c>
      <c r="J85" s="53">
        <f t="shared" si="18"/>
        <v>0</v>
      </c>
      <c r="K85" s="54">
        <f t="shared" si="19"/>
        <v>-9.523809523809518</v>
      </c>
      <c r="L85" s="53">
        <f t="shared" si="20"/>
      </c>
      <c r="M85" s="55">
        <f t="shared" si="21"/>
      </c>
      <c r="N85" s="56">
        <f>(G85/C85)*1000</f>
        <v>0</v>
      </c>
      <c r="O85" s="57">
        <f t="shared" si="26"/>
        <v>12473.684210526315</v>
      </c>
      <c r="P85" s="58">
        <f>(I85/E85)*1000</f>
        <v>10777.77777777778</v>
      </c>
    </row>
    <row r="86" spans="1:16" ht="12.75">
      <c r="A86" s="59" t="s">
        <v>92</v>
      </c>
      <c r="B86" s="45">
        <v>1</v>
      </c>
      <c r="C86" s="46">
        <v>270</v>
      </c>
      <c r="D86" s="152">
        <v>270</v>
      </c>
      <c r="E86" s="60">
        <v>224</v>
      </c>
      <c r="F86" s="49">
        <v>1</v>
      </c>
      <c r="G86" s="50">
        <v>3151</v>
      </c>
      <c r="H86" s="155">
        <v>3151</v>
      </c>
      <c r="I86" s="80">
        <v>2088</v>
      </c>
      <c r="J86" s="53">
        <f t="shared" si="18"/>
        <v>0</v>
      </c>
      <c r="K86" s="54">
        <f t="shared" si="19"/>
        <v>20.535714285714278</v>
      </c>
      <c r="L86" s="53">
        <f t="shared" si="20"/>
        <v>0</v>
      </c>
      <c r="M86" s="55">
        <f t="shared" si="21"/>
        <v>50.90996168582376</v>
      </c>
      <c r="N86" s="56">
        <f>(G86/C86)*1000</f>
        <v>11670.37037037037</v>
      </c>
      <c r="O86" s="57">
        <f t="shared" si="26"/>
        <v>11670.37037037037</v>
      </c>
      <c r="P86" s="58">
        <f>(I86/E86)*1000</f>
        <v>9321.42857142857</v>
      </c>
    </row>
    <row r="87" spans="1:16" ht="12.75">
      <c r="A87" s="59" t="s">
        <v>93</v>
      </c>
      <c r="B87" s="45"/>
      <c r="C87" s="46"/>
      <c r="D87" s="152">
        <v>1</v>
      </c>
      <c r="E87" s="60">
        <v>0</v>
      </c>
      <c r="F87" s="49"/>
      <c r="G87" s="50"/>
      <c r="H87" s="155">
        <v>83</v>
      </c>
      <c r="I87" s="80">
        <v>6</v>
      </c>
      <c r="J87" s="53">
        <f t="shared" si="18"/>
      </c>
      <c r="K87" s="54">
        <f t="shared" si="19"/>
      </c>
      <c r="L87" s="53">
        <f t="shared" si="20"/>
      </c>
      <c r="M87" s="55">
        <f t="shared" si="21"/>
      </c>
      <c r="N87" s="56"/>
      <c r="O87" s="57">
        <f t="shared" si="26"/>
        <v>83000</v>
      </c>
      <c r="P87" s="58"/>
    </row>
    <row r="88" spans="1:16" ht="12.75">
      <c r="A88" s="59" t="s">
        <v>94</v>
      </c>
      <c r="B88" s="45"/>
      <c r="C88" s="46"/>
      <c r="D88" s="152">
        <v>4</v>
      </c>
      <c r="E88" s="60">
        <v>5</v>
      </c>
      <c r="F88" s="49"/>
      <c r="G88" s="50"/>
      <c r="H88" s="155">
        <v>56</v>
      </c>
      <c r="I88" s="80">
        <v>107</v>
      </c>
      <c r="J88" s="53">
        <f t="shared" si="18"/>
      </c>
      <c r="K88" s="54">
        <f t="shared" si="19"/>
      </c>
      <c r="L88" s="53">
        <f t="shared" si="20"/>
      </c>
      <c r="M88" s="55">
        <f t="shared" si="21"/>
      </c>
      <c r="N88" s="56"/>
      <c r="O88" s="57">
        <f t="shared" si="26"/>
        <v>14000</v>
      </c>
      <c r="P88" s="58">
        <f>(I88/E88)*1000</f>
        <v>21400</v>
      </c>
    </row>
    <row r="89" spans="1:16" s="43" customFormat="1" ht="15.75">
      <c r="A89" s="29" t="s">
        <v>95</v>
      </c>
      <c r="B89" s="67"/>
      <c r="C89" s="68"/>
      <c r="D89" s="154"/>
      <c r="E89" s="70"/>
      <c r="F89" s="71"/>
      <c r="G89" s="72"/>
      <c r="H89" s="170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96</v>
      </c>
      <c r="B90" s="45">
        <v>1</v>
      </c>
      <c r="C90" s="46">
        <v>17</v>
      </c>
      <c r="D90" s="152">
        <v>14</v>
      </c>
      <c r="E90" s="60">
        <v>16</v>
      </c>
      <c r="F90" s="49">
        <v>1</v>
      </c>
      <c r="G90" s="93">
        <v>16080</v>
      </c>
      <c r="H90" s="158">
        <f>1410*12</f>
        <v>16920</v>
      </c>
      <c r="I90" s="80">
        <v>19563</v>
      </c>
      <c r="J90" s="53">
        <f>IF(OR(D90=0,C90=0),"",C90/D90*100-100)</f>
        <v>21.428571428571416</v>
      </c>
      <c r="K90" s="54">
        <f>IF(OR(E90=0,C90=0),"",C90/E90*100-100)</f>
        <v>6.25</v>
      </c>
      <c r="L90" s="53">
        <f>IF(OR(H90=0,G90=0),"",G90/H90*100-100)</f>
        <v>-4.964539007092199</v>
      </c>
      <c r="M90" s="55">
        <f>IF(OR(I90=0,G90=0),"",G90/I90*100-100)</f>
        <v>-17.804017788682714</v>
      </c>
      <c r="N90" s="56">
        <f aca="true" t="shared" si="28" ref="N90:P91">(G90/C90)*1000</f>
        <v>945882.3529411765</v>
      </c>
      <c r="O90" s="57">
        <f t="shared" si="28"/>
        <v>1208571.4285714286</v>
      </c>
      <c r="P90" s="58">
        <f t="shared" si="28"/>
        <v>1222687.5</v>
      </c>
    </row>
    <row r="91" spans="1:16" ht="12.75">
      <c r="A91" s="59" t="s">
        <v>97</v>
      </c>
      <c r="B91" s="45">
        <v>2</v>
      </c>
      <c r="C91" s="94">
        <v>87</v>
      </c>
      <c r="D91" s="152">
        <v>94</v>
      </c>
      <c r="E91" s="60">
        <v>67</v>
      </c>
      <c r="F91" s="49">
        <v>1</v>
      </c>
      <c r="G91" s="93">
        <v>11280</v>
      </c>
      <c r="H91" s="158">
        <v>8220</v>
      </c>
      <c r="I91" s="80">
        <v>9876</v>
      </c>
      <c r="J91" s="53">
        <f>IF(OR(D91=0,C91=0),"",C91/D91*100-100)</f>
        <v>-7.446808510638306</v>
      </c>
      <c r="K91" s="54">
        <f>IF(OR(E91=0,C91=0),"",C91/E91*100-100)</f>
        <v>29.850746268656707</v>
      </c>
      <c r="L91" s="53">
        <f>IF(OR(H91=0,G91=0),"",G91/H91*100-100)</f>
        <v>37.226277372262786</v>
      </c>
      <c r="M91" s="55">
        <f>IF(OR(I91=0,G91=0),"",G91/I91*100-100)</f>
        <v>14.216281895504252</v>
      </c>
      <c r="N91" s="57">
        <f t="shared" si="28"/>
        <v>129655.17241379312</v>
      </c>
      <c r="O91" s="57">
        <f t="shared" si="28"/>
        <v>87446.8085106383</v>
      </c>
      <c r="P91" s="58">
        <f t="shared" si="28"/>
        <v>147402.98507462686</v>
      </c>
    </row>
    <row r="92" spans="1:16" s="43" customFormat="1" ht="15.75">
      <c r="A92" s="29" t="s">
        <v>98</v>
      </c>
      <c r="B92" s="67"/>
      <c r="C92" s="68"/>
      <c r="D92" s="69"/>
      <c r="E92" s="70"/>
      <c r="F92" s="71"/>
      <c r="G92" s="72"/>
      <c r="H92" s="170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99</v>
      </c>
      <c r="B93" s="45"/>
      <c r="C93" s="46"/>
      <c r="D93" s="47">
        <v>704</v>
      </c>
      <c r="E93" s="60">
        <v>700</v>
      </c>
      <c r="F93" s="49"/>
      <c r="G93" s="50"/>
      <c r="H93" s="155">
        <v>11854</v>
      </c>
      <c r="I93" s="95">
        <v>11952</v>
      </c>
      <c r="J93" s="53">
        <f aca="true" t="shared" si="29" ref="J93:J99">IF(OR(D93=0,C93=0),"",C93/D93*100-100)</f>
      </c>
      <c r="K93" s="54">
        <f aca="true" t="shared" si="30" ref="K93:K99">IF(OR(E93=0,C93=0),"",C93/E93*100-100)</f>
      </c>
      <c r="L93" s="53">
        <f aca="true" t="shared" si="31" ref="L93:L99">IF(OR(H93=0,G93=0),"",G93/H93*100-100)</f>
      </c>
      <c r="M93" s="55">
        <f aca="true" t="shared" si="32" ref="M93:M99">IF(OR(I93=0,G93=0),"",G93/I93*100-100)</f>
      </c>
      <c r="N93" s="56"/>
      <c r="O93" s="57">
        <f>(H93/D93)*1000</f>
        <v>16838.068181818184</v>
      </c>
      <c r="P93" s="58">
        <f>(I93/E93)*1000</f>
        <v>17074.285714285714</v>
      </c>
    </row>
    <row r="94" spans="1:16" ht="12.75">
      <c r="A94" s="44" t="s">
        <v>100</v>
      </c>
      <c r="B94" s="45"/>
      <c r="C94" s="46"/>
      <c r="D94" s="47">
        <f>SUM(D95:D97)</f>
        <v>22.01</v>
      </c>
      <c r="E94" s="60">
        <v>21</v>
      </c>
      <c r="F94" s="49"/>
      <c r="G94" s="96"/>
      <c r="H94" s="155">
        <f>SUM(H95:H97)</f>
        <v>349.01</v>
      </c>
      <c r="I94" s="81">
        <v>423</v>
      </c>
      <c r="J94" s="53">
        <f t="shared" si="29"/>
      </c>
      <c r="K94" s="54">
        <f t="shared" si="30"/>
      </c>
      <c r="L94" s="53">
        <f t="shared" si="31"/>
      </c>
      <c r="M94" s="55">
        <f t="shared" si="32"/>
      </c>
      <c r="N94" s="56"/>
      <c r="O94" s="57">
        <f>(H94/D94)*1000</f>
        <v>15856.883234893228</v>
      </c>
      <c r="P94" s="58">
        <f>(I94/E94)*1000</f>
        <v>20142.85714285714</v>
      </c>
    </row>
    <row r="95" spans="1:16" ht="12.75">
      <c r="A95" s="59" t="s">
        <v>101</v>
      </c>
      <c r="B95" s="45"/>
      <c r="C95" s="46"/>
      <c r="D95" s="47">
        <v>0.01</v>
      </c>
      <c r="E95" s="60">
        <v>0</v>
      </c>
      <c r="F95" s="49"/>
      <c r="G95" s="50"/>
      <c r="H95" s="155">
        <v>0.01</v>
      </c>
      <c r="I95" s="95">
        <v>0</v>
      </c>
      <c r="J95" s="53">
        <f t="shared" si="29"/>
      </c>
      <c r="K95" s="54">
        <f t="shared" si="30"/>
      </c>
      <c r="L95" s="53">
        <f t="shared" si="31"/>
      </c>
      <c r="M95" s="55">
        <f t="shared" si="32"/>
      </c>
      <c r="N95" s="56"/>
      <c r="O95" s="57"/>
      <c r="P95" s="58"/>
    </row>
    <row r="96" spans="1:16" ht="12.75">
      <c r="A96" s="59" t="s">
        <v>102</v>
      </c>
      <c r="B96" s="45"/>
      <c r="C96" s="46"/>
      <c r="D96" s="47">
        <v>19</v>
      </c>
      <c r="E96" s="60">
        <v>18</v>
      </c>
      <c r="F96" s="49"/>
      <c r="G96" s="50"/>
      <c r="H96" s="155">
        <v>304</v>
      </c>
      <c r="I96" s="95">
        <v>350</v>
      </c>
      <c r="J96" s="53">
        <f t="shared" si="29"/>
      </c>
      <c r="K96" s="54">
        <f t="shared" si="30"/>
      </c>
      <c r="L96" s="53">
        <f t="shared" si="31"/>
      </c>
      <c r="M96" s="55">
        <f t="shared" si="32"/>
      </c>
      <c r="N96" s="56"/>
      <c r="O96" s="57"/>
      <c r="P96" s="58"/>
    </row>
    <row r="97" spans="1:16" ht="12.75">
      <c r="A97" s="59" t="s">
        <v>103</v>
      </c>
      <c r="B97" s="45"/>
      <c r="C97" s="46"/>
      <c r="D97" s="47">
        <v>3</v>
      </c>
      <c r="E97" s="60">
        <v>3</v>
      </c>
      <c r="F97" s="49"/>
      <c r="G97" s="50"/>
      <c r="H97" s="155">
        <v>45</v>
      </c>
      <c r="I97" s="95">
        <v>73</v>
      </c>
      <c r="J97" s="53">
        <f t="shared" si="29"/>
      </c>
      <c r="K97" s="54">
        <f t="shared" si="30"/>
      </c>
      <c r="L97" s="53">
        <f t="shared" si="31"/>
      </c>
      <c r="M97" s="55">
        <f t="shared" si="32"/>
      </c>
      <c r="N97" s="56"/>
      <c r="O97" s="57">
        <f>(H97/D97)*1000</f>
        <v>15000</v>
      </c>
      <c r="P97" s="58">
        <f>(I97/E97)*1000</f>
        <v>24333.333333333332</v>
      </c>
    </row>
    <row r="98" spans="1:16" ht="12.75">
      <c r="A98" s="59" t="s">
        <v>104</v>
      </c>
      <c r="B98" s="45"/>
      <c r="C98" s="46"/>
      <c r="D98" s="47">
        <v>96</v>
      </c>
      <c r="E98" s="60">
        <v>100</v>
      </c>
      <c r="F98" s="49"/>
      <c r="G98" s="50"/>
      <c r="H98" s="155">
        <v>973</v>
      </c>
      <c r="I98" s="95">
        <v>985</v>
      </c>
      <c r="J98" s="53">
        <f t="shared" si="29"/>
      </c>
      <c r="K98" s="54">
        <f t="shared" si="30"/>
      </c>
      <c r="L98" s="53">
        <f t="shared" si="31"/>
      </c>
      <c r="M98" s="55">
        <f t="shared" si="32"/>
      </c>
      <c r="N98" s="56"/>
      <c r="O98" s="57">
        <f>(H98/D98)*1000</f>
        <v>10135.416666666666</v>
      </c>
      <c r="P98" s="58">
        <f>(I98/E98)*1000</f>
        <v>9850</v>
      </c>
    </row>
    <row r="99" spans="1:16" ht="12.75">
      <c r="A99" s="59" t="s">
        <v>105</v>
      </c>
      <c r="B99" s="45"/>
      <c r="C99" s="46"/>
      <c r="D99" s="47">
        <v>2</v>
      </c>
      <c r="E99" s="60">
        <v>2</v>
      </c>
      <c r="F99" s="49"/>
      <c r="G99" s="50"/>
      <c r="H99" s="155">
        <v>61</v>
      </c>
      <c r="I99" s="95">
        <v>93</v>
      </c>
      <c r="J99" s="53">
        <f t="shared" si="29"/>
      </c>
      <c r="K99" s="54">
        <f t="shared" si="30"/>
      </c>
      <c r="L99" s="53">
        <f t="shared" si="31"/>
      </c>
      <c r="M99" s="55">
        <f t="shared" si="32"/>
      </c>
      <c r="N99" s="56"/>
      <c r="O99" s="57"/>
      <c r="P99" s="58"/>
    </row>
    <row r="100" spans="1:16" s="43" customFormat="1" ht="15.75">
      <c r="A100" s="29" t="s">
        <v>106</v>
      </c>
      <c r="B100" s="67"/>
      <c r="C100" s="68"/>
      <c r="D100" s="69"/>
      <c r="E100" s="70"/>
      <c r="F100" s="71"/>
      <c r="G100" s="72"/>
      <c r="H100" s="170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/>
      <c r="D101" s="47">
        <v>368</v>
      </c>
      <c r="E101" s="60">
        <v>323</v>
      </c>
      <c r="F101" s="49"/>
      <c r="G101" s="50"/>
      <c r="H101" s="155">
        <v>6087</v>
      </c>
      <c r="I101" s="80">
        <v>5582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>
        <f aca="true" t="shared" si="33" ref="O101:O119">(H101/D101)*1000</f>
        <v>16540.76086956522</v>
      </c>
      <c r="P101" s="58">
        <f aca="true" t="shared" si="34" ref="P101:P119">(I101/E101)*1000</f>
        <v>17281.73374613003</v>
      </c>
    </row>
    <row r="102" spans="1:16" ht="12.75">
      <c r="A102" s="59" t="s">
        <v>108</v>
      </c>
      <c r="B102" s="45"/>
      <c r="C102" s="46"/>
      <c r="D102" s="47">
        <v>234</v>
      </c>
      <c r="E102" s="60">
        <v>215</v>
      </c>
      <c r="F102" s="49"/>
      <c r="G102" s="50"/>
      <c r="H102" s="155">
        <v>4555</v>
      </c>
      <c r="I102" s="80">
        <v>3597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>
        <f t="shared" si="33"/>
        <v>19465.811965811965</v>
      </c>
      <c r="P102" s="58">
        <f t="shared" si="34"/>
        <v>16730.232558139534</v>
      </c>
    </row>
    <row r="103" spans="1:16" ht="12.75">
      <c r="A103" s="59" t="s">
        <v>109</v>
      </c>
      <c r="B103" s="45"/>
      <c r="C103" s="46"/>
      <c r="D103" s="47">
        <v>814</v>
      </c>
      <c r="E103" s="60">
        <v>819</v>
      </c>
      <c r="F103" s="49"/>
      <c r="G103" s="50"/>
      <c r="H103" s="155">
        <v>10600</v>
      </c>
      <c r="I103" s="80">
        <v>10646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</c>
      <c r="M103" s="55">
        <f>IF(OR(I103=0,G103=0),"",G103/I103*100-100)</f>
      </c>
      <c r="N103" s="56"/>
      <c r="O103" s="57">
        <f t="shared" si="33"/>
        <v>13022.113022113022</v>
      </c>
      <c r="P103" s="58">
        <f t="shared" si="34"/>
        <v>12998.778998778998</v>
      </c>
    </row>
    <row r="104" spans="1:16" ht="12.75">
      <c r="A104" s="59" t="s">
        <v>110</v>
      </c>
      <c r="B104" s="45"/>
      <c r="C104" s="46"/>
      <c r="D104" s="47">
        <v>167</v>
      </c>
      <c r="E104" s="60">
        <v>147</v>
      </c>
      <c r="F104" s="49"/>
      <c r="G104" s="50"/>
      <c r="H104" s="155">
        <v>1363</v>
      </c>
      <c r="I104" s="80">
        <v>939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</c>
      <c r="M104" s="55">
        <f>IF(OR(I104=0,G104=0),"",G104/I104*100-100)</f>
      </c>
      <c r="N104" s="56"/>
      <c r="O104" s="57">
        <f t="shared" si="33"/>
        <v>8161.676646706587</v>
      </c>
      <c r="P104" s="58">
        <f t="shared" si="34"/>
        <v>6387.755102040816</v>
      </c>
    </row>
    <row r="105" spans="1:16" ht="12.75">
      <c r="A105" s="59" t="s">
        <v>111</v>
      </c>
      <c r="B105" s="45"/>
      <c r="C105" s="46"/>
      <c r="D105" s="47">
        <v>1048</v>
      </c>
      <c r="E105" s="60">
        <v>802</v>
      </c>
      <c r="F105" s="49"/>
      <c r="G105" s="50"/>
      <c r="H105" s="155">
        <v>4336</v>
      </c>
      <c r="I105" s="80">
        <v>4302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</c>
      <c r="M105" s="55">
        <f>IF(OR(I105=0,G105=0),"",G105/I105*100-100)</f>
      </c>
      <c r="N105" s="56"/>
      <c r="O105" s="57">
        <f t="shared" si="33"/>
        <v>4137.404580152672</v>
      </c>
      <c r="P105" s="58">
        <f t="shared" si="34"/>
        <v>5364.089775561097</v>
      </c>
    </row>
    <row r="106" spans="1:16" ht="12.75">
      <c r="A106" s="44" t="s">
        <v>112</v>
      </c>
      <c r="B106" s="45"/>
      <c r="C106" s="46"/>
      <c r="D106" s="47"/>
      <c r="E106" s="60">
        <v>577</v>
      </c>
      <c r="F106" s="49"/>
      <c r="G106" s="50"/>
      <c r="H106" s="155">
        <f>SUM(H107:H108)</f>
        <v>11732</v>
      </c>
      <c r="I106" s="81">
        <v>9545</v>
      </c>
      <c r="J106" s="53"/>
      <c r="K106" s="54"/>
      <c r="L106" s="53"/>
      <c r="M106" s="53">
        <f>IF(OR(I106=0,H106=0),"",H106/I106*100-100)</f>
        <v>22.91251964379255</v>
      </c>
      <c r="N106" s="56"/>
      <c r="O106" s="57"/>
      <c r="P106" s="58">
        <f t="shared" si="34"/>
        <v>16542.461005199308</v>
      </c>
    </row>
    <row r="107" spans="1:16" ht="12.75">
      <c r="A107" s="59" t="s">
        <v>113</v>
      </c>
      <c r="B107" s="45"/>
      <c r="C107" s="46"/>
      <c r="D107" s="47">
        <v>668</v>
      </c>
      <c r="E107" s="60">
        <v>627</v>
      </c>
      <c r="F107" s="49"/>
      <c r="G107" s="50"/>
      <c r="H107" s="155">
        <v>11434</v>
      </c>
      <c r="I107" s="80">
        <v>9328</v>
      </c>
      <c r="J107" s="53">
        <f aca="true" t="shared" si="35" ref="J107:J119">IF(OR(D107=0,C107=0),"",C107/D107*100-100)</f>
      </c>
      <c r="K107" s="54">
        <f aca="true" t="shared" si="36" ref="K107:K119">IF(OR(E107=0,C107=0),"",C107/E107*100-100)</f>
      </c>
      <c r="L107" s="53">
        <f aca="true" t="shared" si="37" ref="L107:L117">IF(OR(H107=0,G107=0),"",G107/H107*100-100)</f>
      </c>
      <c r="M107" s="55">
        <f aca="true" t="shared" si="38" ref="M107:M119">IF(OR(I107=0,G107=0),"",G107/I107*100-100)</f>
      </c>
      <c r="N107" s="56"/>
      <c r="O107" s="57">
        <f t="shared" si="33"/>
        <v>17116.76646706587</v>
      </c>
      <c r="P107" s="58">
        <f t="shared" si="34"/>
        <v>14877.192982456141</v>
      </c>
    </row>
    <row r="108" spans="1:16" ht="12.75">
      <c r="A108" s="59" t="s">
        <v>114</v>
      </c>
      <c r="B108" s="45"/>
      <c r="C108" s="46"/>
      <c r="D108" s="47">
        <v>33</v>
      </c>
      <c r="E108" s="60">
        <v>77</v>
      </c>
      <c r="F108" s="49"/>
      <c r="G108" s="50"/>
      <c r="H108" s="155">
        <v>298</v>
      </c>
      <c r="I108" s="80">
        <v>217</v>
      </c>
      <c r="J108" s="53">
        <f t="shared" si="35"/>
      </c>
      <c r="K108" s="54">
        <f t="shared" si="36"/>
      </c>
      <c r="L108" s="53">
        <f t="shared" si="37"/>
      </c>
      <c r="M108" s="55">
        <f t="shared" si="38"/>
      </c>
      <c r="N108" s="56"/>
      <c r="O108" s="57">
        <f t="shared" si="33"/>
        <v>9030.303030303032</v>
      </c>
      <c r="P108" s="58">
        <f t="shared" si="34"/>
        <v>2818.1818181818185</v>
      </c>
    </row>
    <row r="109" spans="1:16" ht="12.75">
      <c r="A109" s="59" t="s">
        <v>115</v>
      </c>
      <c r="B109" s="45"/>
      <c r="C109" s="46"/>
      <c r="D109" s="47">
        <v>130</v>
      </c>
      <c r="E109" s="60">
        <v>106</v>
      </c>
      <c r="F109" s="49"/>
      <c r="G109" s="50"/>
      <c r="H109" s="155">
        <v>1535</v>
      </c>
      <c r="I109" s="80">
        <v>1178</v>
      </c>
      <c r="J109" s="53">
        <f t="shared" si="35"/>
      </c>
      <c r="K109" s="54">
        <f t="shared" si="36"/>
      </c>
      <c r="L109" s="53">
        <f t="shared" si="37"/>
      </c>
      <c r="M109" s="55">
        <f t="shared" si="38"/>
      </c>
      <c r="N109" s="56"/>
      <c r="O109" s="57">
        <f t="shared" si="33"/>
        <v>11807.692307692309</v>
      </c>
      <c r="P109" s="58">
        <f t="shared" si="34"/>
        <v>11113.207547169812</v>
      </c>
    </row>
    <row r="110" spans="1:16" ht="12.75">
      <c r="A110" s="59" t="s">
        <v>116</v>
      </c>
      <c r="B110" s="45"/>
      <c r="C110" s="46"/>
      <c r="D110" s="47">
        <v>1845</v>
      </c>
      <c r="E110" s="60">
        <v>1734</v>
      </c>
      <c r="F110" s="49"/>
      <c r="G110" s="50"/>
      <c r="H110" s="155">
        <v>1904</v>
      </c>
      <c r="I110" s="80">
        <v>1603</v>
      </c>
      <c r="J110" s="53">
        <f t="shared" si="35"/>
      </c>
      <c r="K110" s="54">
        <f t="shared" si="36"/>
      </c>
      <c r="L110" s="53">
        <f t="shared" si="37"/>
      </c>
      <c r="M110" s="55">
        <f t="shared" si="38"/>
      </c>
      <c r="N110" s="56"/>
      <c r="O110" s="57">
        <f t="shared" si="33"/>
        <v>1031.9783197831978</v>
      </c>
      <c r="P110" s="58">
        <f t="shared" si="34"/>
        <v>924.4521337946944</v>
      </c>
    </row>
    <row r="111" spans="1:16" ht="12.75">
      <c r="A111" s="59" t="s">
        <v>117</v>
      </c>
      <c r="B111" s="45"/>
      <c r="C111" s="46"/>
      <c r="D111" s="47">
        <v>2905</v>
      </c>
      <c r="E111" s="60">
        <v>2881</v>
      </c>
      <c r="F111" s="49"/>
      <c r="G111" s="50"/>
      <c r="H111" s="155">
        <v>41545</v>
      </c>
      <c r="I111" s="80">
        <v>41338</v>
      </c>
      <c r="J111" s="53">
        <f t="shared" si="35"/>
      </c>
      <c r="K111" s="54">
        <f t="shared" si="36"/>
      </c>
      <c r="L111" s="53">
        <f t="shared" si="37"/>
      </c>
      <c r="M111" s="55">
        <f t="shared" si="38"/>
      </c>
      <c r="N111" s="56"/>
      <c r="O111" s="57">
        <f t="shared" si="33"/>
        <v>14301.204819277109</v>
      </c>
      <c r="P111" s="58">
        <f t="shared" si="34"/>
        <v>14348.490107601529</v>
      </c>
    </row>
    <row r="112" spans="1:16" ht="12.75">
      <c r="A112" s="59" t="s">
        <v>118</v>
      </c>
      <c r="B112" s="45"/>
      <c r="C112" s="46"/>
      <c r="D112" s="47">
        <v>2793</v>
      </c>
      <c r="E112" s="60">
        <v>2659</v>
      </c>
      <c r="F112" s="49"/>
      <c r="G112" s="50"/>
      <c r="H112" s="155">
        <v>28227</v>
      </c>
      <c r="I112" s="80">
        <v>28255</v>
      </c>
      <c r="J112" s="53">
        <f t="shared" si="35"/>
      </c>
      <c r="K112" s="54">
        <f t="shared" si="36"/>
      </c>
      <c r="L112" s="53">
        <f t="shared" si="37"/>
      </c>
      <c r="M112" s="55">
        <f t="shared" si="38"/>
      </c>
      <c r="N112" s="56"/>
      <c r="O112" s="57">
        <f t="shared" si="33"/>
        <v>10106.337271750805</v>
      </c>
      <c r="P112" s="58">
        <f t="shared" si="34"/>
        <v>10626.175253854832</v>
      </c>
    </row>
    <row r="113" spans="1:16" ht="12.75">
      <c r="A113" s="59" t="s">
        <v>119</v>
      </c>
      <c r="B113" s="45"/>
      <c r="C113" s="46"/>
      <c r="D113" s="47">
        <v>0.01</v>
      </c>
      <c r="E113" s="60">
        <v>1</v>
      </c>
      <c r="F113" s="49"/>
      <c r="G113" s="50">
        <v>0.01</v>
      </c>
      <c r="H113" s="155">
        <v>0.01</v>
      </c>
      <c r="I113" s="80">
        <v>8</v>
      </c>
      <c r="J113" s="53">
        <f t="shared" si="35"/>
      </c>
      <c r="K113" s="54">
        <f t="shared" si="36"/>
      </c>
      <c r="L113" s="53">
        <f t="shared" si="37"/>
        <v>0</v>
      </c>
      <c r="M113" s="55">
        <f t="shared" si="38"/>
        <v>-99.875</v>
      </c>
      <c r="N113" s="56"/>
      <c r="O113" s="57">
        <f t="shared" si="33"/>
        <v>1000</v>
      </c>
      <c r="P113" s="58">
        <f t="shared" si="34"/>
        <v>8000</v>
      </c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35"/>
      </c>
      <c r="K114" s="54">
        <f t="shared" si="36"/>
      </c>
      <c r="L114" s="53">
        <f t="shared" si="37"/>
      </c>
      <c r="M114" s="55">
        <f t="shared" si="38"/>
      </c>
      <c r="N114" s="56"/>
      <c r="O114" s="57">
        <f t="shared" si="33"/>
        <v>1000</v>
      </c>
      <c r="P114" s="58"/>
    </row>
    <row r="115" spans="1:16" ht="12.75">
      <c r="A115" s="59" t="s">
        <v>121</v>
      </c>
      <c r="B115" s="45"/>
      <c r="C115" s="46"/>
      <c r="D115" s="47">
        <v>118654</v>
      </c>
      <c r="E115" s="60">
        <v>106562</v>
      </c>
      <c r="F115" s="49"/>
      <c r="G115" s="50"/>
      <c r="H115" s="155">
        <v>32654</v>
      </c>
      <c r="I115" s="80">
        <v>39657</v>
      </c>
      <c r="J115" s="53">
        <f t="shared" si="35"/>
      </c>
      <c r="K115" s="54">
        <f t="shared" si="36"/>
      </c>
      <c r="L115" s="53">
        <f t="shared" si="37"/>
      </c>
      <c r="M115" s="55">
        <f t="shared" si="38"/>
      </c>
      <c r="N115" s="56"/>
      <c r="O115" s="57">
        <f t="shared" si="33"/>
        <v>275.2035329613835</v>
      </c>
      <c r="P115" s="58">
        <f t="shared" si="34"/>
        <v>372.14954674274134</v>
      </c>
    </row>
    <row r="116" spans="1:16" ht="12.75">
      <c r="A116" s="59" t="s">
        <v>122</v>
      </c>
      <c r="B116" s="45"/>
      <c r="C116" s="46"/>
      <c r="D116" s="47">
        <v>926</v>
      </c>
      <c r="E116" s="60">
        <v>886</v>
      </c>
      <c r="F116" s="49"/>
      <c r="G116" s="50"/>
      <c r="H116" s="155">
        <v>1140</v>
      </c>
      <c r="I116" s="80">
        <v>1072</v>
      </c>
      <c r="J116" s="53">
        <f t="shared" si="35"/>
      </c>
      <c r="K116" s="54">
        <f t="shared" si="36"/>
      </c>
      <c r="L116" s="53">
        <f t="shared" si="37"/>
      </c>
      <c r="M116" s="55">
        <f t="shared" si="38"/>
      </c>
      <c r="N116" s="56"/>
      <c r="O116" s="57">
        <f t="shared" si="33"/>
        <v>1231.1015118790497</v>
      </c>
      <c r="P116" s="58">
        <f t="shared" si="34"/>
        <v>1209.9322799097065</v>
      </c>
    </row>
    <row r="117" spans="1:16" ht="12.75">
      <c r="A117" s="59" t="s">
        <v>123</v>
      </c>
      <c r="B117" s="45"/>
      <c r="C117" s="46"/>
      <c r="D117" s="47">
        <v>230</v>
      </c>
      <c r="E117" s="60">
        <v>344</v>
      </c>
      <c r="F117" s="49"/>
      <c r="G117" s="50"/>
      <c r="H117" s="155">
        <v>681</v>
      </c>
      <c r="I117" s="80">
        <v>573</v>
      </c>
      <c r="J117" s="53">
        <f t="shared" si="35"/>
      </c>
      <c r="K117" s="54">
        <f t="shared" si="36"/>
      </c>
      <c r="L117" s="53">
        <f t="shared" si="37"/>
      </c>
      <c r="M117" s="55">
        <f t="shared" si="38"/>
      </c>
      <c r="N117" s="56"/>
      <c r="O117" s="57">
        <f t="shared" si="33"/>
        <v>2960.8695652173915</v>
      </c>
      <c r="P117" s="58">
        <f t="shared" si="34"/>
        <v>1665.6976744186047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35"/>
      </c>
      <c r="K118" s="54">
        <f t="shared" si="36"/>
      </c>
      <c r="L118" s="53"/>
      <c r="M118" s="55">
        <f t="shared" si="38"/>
      </c>
      <c r="N118" s="56"/>
      <c r="O118" s="57">
        <f t="shared" si="33"/>
        <v>1000</v>
      </c>
      <c r="P118" s="58"/>
    </row>
    <row r="119" spans="1:16" ht="12.75">
      <c r="A119" s="59" t="s">
        <v>125</v>
      </c>
      <c r="B119" s="45"/>
      <c r="C119" s="46"/>
      <c r="D119" s="47">
        <v>12</v>
      </c>
      <c r="E119" s="60">
        <v>12</v>
      </c>
      <c r="F119" s="49">
        <v>2</v>
      </c>
      <c r="G119" s="50">
        <v>107</v>
      </c>
      <c r="H119" s="155">
        <v>107</v>
      </c>
      <c r="I119" s="80">
        <v>95</v>
      </c>
      <c r="J119" s="53">
        <f t="shared" si="35"/>
      </c>
      <c r="K119" s="54">
        <f t="shared" si="36"/>
      </c>
      <c r="L119" s="53">
        <f>IF(OR(H119=0,G119=0),"",G119/H119*100-100)</f>
        <v>0</v>
      </c>
      <c r="M119" s="55">
        <f t="shared" si="38"/>
        <v>12.63157894736841</v>
      </c>
      <c r="N119" s="56"/>
      <c r="O119" s="57">
        <f t="shared" si="33"/>
        <v>8916.666666666666</v>
      </c>
      <c r="P119" s="58">
        <f t="shared" si="34"/>
        <v>7916.666666666667</v>
      </c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70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33</v>
      </c>
      <c r="E121" s="60">
        <v>42</v>
      </c>
      <c r="F121" s="49"/>
      <c r="G121" s="50"/>
      <c r="H121" s="155">
        <v>127</v>
      </c>
      <c r="I121" s="80">
        <v>108</v>
      </c>
      <c r="J121" s="53">
        <f aca="true" t="shared" si="39" ref="J121:J128">IF(OR(D121=0,C121=0),"",C121/D121*100-100)</f>
      </c>
      <c r="K121" s="54">
        <f aca="true" t="shared" si="40" ref="K121:K128">IF(OR(E121=0,C121=0),"",C121/E121*100-100)</f>
      </c>
      <c r="L121" s="53">
        <f aca="true" t="shared" si="41" ref="L121:L128">IF(OR(H121=0,G121=0),"",G121/H121*100-100)</f>
      </c>
      <c r="M121" s="55">
        <f aca="true" t="shared" si="42" ref="M121:M128">IF(OR(I121=0,G121=0),"",G121/I121*100-100)</f>
      </c>
      <c r="N121" s="56"/>
      <c r="O121" s="57">
        <f>(H121/D121)*1000</f>
        <v>3848.4848484848485</v>
      </c>
      <c r="P121" s="58">
        <f>(I121/E121)*1000</f>
        <v>2571.4285714285716</v>
      </c>
    </row>
    <row r="122" spans="1:16" ht="12.75">
      <c r="A122" s="59" t="s">
        <v>128</v>
      </c>
      <c r="B122" s="45"/>
      <c r="C122" s="46"/>
      <c r="D122" s="47">
        <v>206661</v>
      </c>
      <c r="E122" s="60">
        <v>200933</v>
      </c>
      <c r="F122" s="49"/>
      <c r="G122" s="50"/>
      <c r="H122" s="155">
        <v>559604</v>
      </c>
      <c r="I122" s="80">
        <v>571842</v>
      </c>
      <c r="J122" s="53">
        <f t="shared" si="39"/>
      </c>
      <c r="K122" s="54">
        <f t="shared" si="40"/>
      </c>
      <c r="L122" s="53">
        <f t="shared" si="41"/>
      </c>
      <c r="M122" s="55">
        <f t="shared" si="42"/>
      </c>
      <c r="N122" s="56"/>
      <c r="O122" s="57">
        <f>(H122/D122)*1000</f>
        <v>2707.835537426026</v>
      </c>
      <c r="P122" s="58">
        <f>(I122/E122)*1000</f>
        <v>2845.933719199932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115003</v>
      </c>
      <c r="I123" s="80">
        <v>124109</v>
      </c>
      <c r="J123" s="53">
        <f t="shared" si="39"/>
      </c>
      <c r="K123" s="54">
        <f t="shared" si="40"/>
      </c>
      <c r="L123" s="53">
        <f t="shared" si="41"/>
      </c>
      <c r="M123" s="55">
        <f t="shared" si="42"/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9"/>
      <c r="E124" s="70"/>
      <c r="F124" s="71"/>
      <c r="G124" s="72"/>
      <c r="H124" s="170"/>
      <c r="I124" s="73"/>
      <c r="J124" s="74">
        <f t="shared" si="39"/>
      </c>
      <c r="K124" s="75">
        <f t="shared" si="40"/>
      </c>
      <c r="L124" s="74">
        <f t="shared" si="41"/>
      </c>
      <c r="M124" s="76">
        <f t="shared" si="42"/>
      </c>
      <c r="N124" s="77"/>
      <c r="O124" s="78"/>
      <c r="P124" s="79"/>
    </row>
    <row r="125" spans="1:16" ht="12.75">
      <c r="A125" s="59" t="s">
        <v>131</v>
      </c>
      <c r="B125" s="45"/>
      <c r="C125" s="46"/>
      <c r="D125" s="47">
        <v>74</v>
      </c>
      <c r="E125" s="60">
        <v>74</v>
      </c>
      <c r="F125" s="49"/>
      <c r="G125" s="50"/>
      <c r="H125" s="155">
        <v>1077</v>
      </c>
      <c r="I125" s="80">
        <v>1004</v>
      </c>
      <c r="J125" s="53">
        <f t="shared" si="39"/>
      </c>
      <c r="K125" s="54">
        <f t="shared" si="40"/>
      </c>
      <c r="L125" s="53">
        <f t="shared" si="41"/>
      </c>
      <c r="M125" s="55">
        <f t="shared" si="42"/>
      </c>
      <c r="N125" s="56"/>
      <c r="O125" s="57">
        <f>(H125/D125)*1000</f>
        <v>14554.054054054055</v>
      </c>
      <c r="P125" s="58">
        <f>(I125/E125)*1000</f>
        <v>13567.567567567568</v>
      </c>
    </row>
    <row r="126" spans="1:16" ht="12.75">
      <c r="A126" s="59" t="s">
        <v>132</v>
      </c>
      <c r="B126" s="45"/>
      <c r="C126" s="46"/>
      <c r="D126" s="47">
        <v>3171</v>
      </c>
      <c r="E126" s="60">
        <v>3197</v>
      </c>
      <c r="F126" s="49"/>
      <c r="G126" s="50"/>
      <c r="H126" s="155">
        <v>5793</v>
      </c>
      <c r="I126" s="80">
        <v>5552</v>
      </c>
      <c r="J126" s="53">
        <f t="shared" si="39"/>
      </c>
      <c r="K126" s="54">
        <f t="shared" si="40"/>
      </c>
      <c r="L126" s="53">
        <f t="shared" si="41"/>
      </c>
      <c r="M126" s="55">
        <f t="shared" si="42"/>
      </c>
      <c r="N126" s="56"/>
      <c r="O126" s="57">
        <f>(H126/D126)*1000</f>
        <v>1826.868495742668</v>
      </c>
      <c r="P126" s="58">
        <f>(I126/E126)*1000</f>
        <v>1736.6280888332813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 t="shared" si="39"/>
      </c>
      <c r="K127" s="54">
        <f t="shared" si="40"/>
      </c>
      <c r="L127" s="53">
        <f t="shared" si="41"/>
      </c>
      <c r="M127" s="55">
        <f t="shared" si="42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/>
      <c r="G128" s="50"/>
      <c r="H128" s="155">
        <v>37863</v>
      </c>
      <c r="I128" s="80">
        <v>38053</v>
      </c>
      <c r="J128" s="53">
        <f t="shared" si="39"/>
      </c>
      <c r="K128" s="54">
        <f t="shared" si="40"/>
      </c>
      <c r="L128" s="53">
        <f t="shared" si="41"/>
      </c>
      <c r="M128" s="55">
        <f t="shared" si="42"/>
      </c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9"/>
      <c r="E129" s="70"/>
      <c r="F129" s="71"/>
      <c r="G129" s="72"/>
      <c r="H129" s="170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14">
        <v>7</v>
      </c>
      <c r="E130" s="115">
        <v>7</v>
      </c>
      <c r="F130" s="103"/>
      <c r="G130" s="104"/>
      <c r="H130" s="171">
        <v>295</v>
      </c>
      <c r="I130" s="105">
        <v>149</v>
      </c>
      <c r="J130" s="106">
        <f>IF(OR(D130=0,C130=0),"",C130/D130*100-100)</f>
      </c>
      <c r="K130" s="107">
        <f>IF(OR(E130=0,C130=0),"",C130/E130*100-100)</f>
      </c>
      <c r="L130" s="106">
        <f>IF(OR(H130=0,G130=0),"",G130/H130*100-100)</f>
      </c>
      <c r="M130" s="108">
        <f>IF(OR(I130=0,G130=0),"",G130/I130*100-100)</f>
      </c>
      <c r="N130" s="109"/>
      <c r="O130" s="110">
        <f>(H130/D130)*1000</f>
        <v>42142.857142857145</v>
      </c>
      <c r="P130" s="111">
        <f>(I130/E130)*1000</f>
        <v>21285.714285714286</v>
      </c>
    </row>
    <row r="131" ht="13.5" thickTop="1">
      <c r="A131" s="1" t="s">
        <v>137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 DE SUPERFICIES Y PRODUCCIONES A 28 DE FEBRERO DEL AÑO 2022&amp;C&amp;"Arial,Normal"&amp;11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01">
      <selection activeCell="H122" sqref="H122:H123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145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151" t="s">
        <v>171</v>
      </c>
      <c r="B2" s="8"/>
      <c r="C2" s="9"/>
      <c r="D2" s="8"/>
      <c r="E2" s="148" t="s">
        <v>4</v>
      </c>
      <c r="F2" s="11"/>
      <c r="G2" s="12"/>
      <c r="H2" s="164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65">
        <v>2021</v>
      </c>
      <c r="E3" s="146" t="s">
        <v>167</v>
      </c>
      <c r="F3" s="21" t="s">
        <v>9</v>
      </c>
      <c r="G3" s="19">
        <v>2022</v>
      </c>
      <c r="H3" s="165">
        <v>2021</v>
      </c>
      <c r="I3" s="146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2"/>
      <c r="E4" s="33"/>
      <c r="F4" s="34"/>
      <c r="G4" s="31"/>
      <c r="H4" s="3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7">
        <f>IF(OR(C6=0,C7=0),"",SUM(C6:C7))</f>
        <v>14142</v>
      </c>
      <c r="D5" s="152">
        <f>IF(OR(D6=0,D7=0),"",SUM(D6:D7))</f>
        <v>14042</v>
      </c>
      <c r="E5" s="48">
        <v>14821</v>
      </c>
      <c r="F5" s="49">
        <v>2</v>
      </c>
      <c r="G5" s="50">
        <f>IF(OR(G6=0,G7=0),"",SUM(G6:G7))</f>
        <v>32639</v>
      </c>
      <c r="H5" s="155">
        <f>IF(OR(H6=0,H7=0),"",SUM(H6:H7))</f>
        <v>54401</v>
      </c>
      <c r="I5" s="52">
        <v>51428</v>
      </c>
      <c r="J5" s="53">
        <f aca="true" t="shared" si="0" ref="J5:J16">IF(OR(D5=0,C5=0),"",C5/D5*100-100)</f>
        <v>0.7121492664862643</v>
      </c>
      <c r="K5" s="54">
        <f aca="true" t="shared" si="1" ref="K5:K16">IF(OR(E5=0,C5=0),"",C5/E5*100-100)</f>
        <v>-4.581337291680725</v>
      </c>
      <c r="L5" s="53">
        <f aca="true" t="shared" si="2" ref="L5:L16">IF(OR(H5=0,G5=0),"",G5/H5*100-100)</f>
        <v>-40.00294112240583</v>
      </c>
      <c r="M5" s="55">
        <f aca="true" t="shared" si="3" ref="M5:M16">IF(OR(I5=0,G5=0),"",G5/I5*100-100)</f>
        <v>-36.53457260636229</v>
      </c>
      <c r="N5" s="56">
        <f aca="true" t="shared" si="4" ref="N5:N14">(G5/C5)*1000</f>
        <v>2307.9479564418043</v>
      </c>
      <c r="O5" s="57">
        <f aca="true" t="shared" si="5" ref="O5:O15">(H5/D5)*1000</f>
        <v>3874.163224611879</v>
      </c>
      <c r="P5" s="58">
        <f aca="true" t="shared" si="6" ref="P5:P16">(I5/E5)*1000</f>
        <v>3469.941299507456</v>
      </c>
    </row>
    <row r="6" spans="1:16" ht="12.75">
      <c r="A6" s="59" t="s">
        <v>12</v>
      </c>
      <c r="B6" s="45">
        <v>2</v>
      </c>
      <c r="C6" s="46">
        <v>5257</v>
      </c>
      <c r="D6" s="152">
        <v>5207</v>
      </c>
      <c r="E6" s="60">
        <v>4424</v>
      </c>
      <c r="F6" s="49">
        <v>2</v>
      </c>
      <c r="G6" s="50">
        <v>12496</v>
      </c>
      <c r="H6" s="155">
        <v>20828</v>
      </c>
      <c r="I6" s="61">
        <v>15562</v>
      </c>
      <c r="J6" s="53">
        <f t="shared" si="0"/>
        <v>0.9602458229306592</v>
      </c>
      <c r="K6" s="54">
        <f t="shared" si="1"/>
        <v>18.829113924050617</v>
      </c>
      <c r="L6" s="53">
        <f t="shared" si="2"/>
        <v>-40.003840983291724</v>
      </c>
      <c r="M6" s="55">
        <f t="shared" si="3"/>
        <v>-19.701837810050122</v>
      </c>
      <c r="N6" s="56">
        <f t="shared" si="4"/>
        <v>2377.021114704204</v>
      </c>
      <c r="O6" s="57">
        <f t="shared" si="5"/>
        <v>4000</v>
      </c>
      <c r="P6" s="58">
        <f t="shared" si="6"/>
        <v>3517.631103074141</v>
      </c>
    </row>
    <row r="7" spans="1:16" ht="12.75">
      <c r="A7" s="62" t="s">
        <v>13</v>
      </c>
      <c r="B7" s="45">
        <v>2</v>
      </c>
      <c r="C7" s="46">
        <v>8885</v>
      </c>
      <c r="D7" s="152">
        <v>8835</v>
      </c>
      <c r="E7" s="60">
        <v>10398</v>
      </c>
      <c r="F7" s="49">
        <v>2</v>
      </c>
      <c r="G7" s="50">
        <v>20143</v>
      </c>
      <c r="H7" s="155">
        <v>33573</v>
      </c>
      <c r="I7" s="61">
        <v>35866</v>
      </c>
      <c r="J7" s="53">
        <f t="shared" si="0"/>
        <v>0.5659309564233155</v>
      </c>
      <c r="K7" s="54">
        <f t="shared" si="1"/>
        <v>-14.550875168301587</v>
      </c>
      <c r="L7" s="53">
        <f t="shared" si="2"/>
        <v>-40.002382867184934</v>
      </c>
      <c r="M7" s="55">
        <f t="shared" si="3"/>
        <v>-43.838175430770086</v>
      </c>
      <c r="N7" s="56">
        <f t="shared" si="4"/>
        <v>2267.0793472144064</v>
      </c>
      <c r="O7" s="57">
        <f t="shared" si="5"/>
        <v>3800</v>
      </c>
      <c r="P7" s="58">
        <f t="shared" si="6"/>
        <v>3449.317176380073</v>
      </c>
    </row>
    <row r="8" spans="1:16" ht="12.75">
      <c r="A8" s="44" t="s">
        <v>14</v>
      </c>
      <c r="B8" s="45">
        <v>2</v>
      </c>
      <c r="C8" s="46">
        <f>IF(OR(C9=0,C10=0),"",SUM(C9:C10))</f>
        <v>1273</v>
      </c>
      <c r="D8" s="152">
        <f>IF(OR(D9=0,D10=0),"",SUM(D9:D10))</f>
        <v>1273</v>
      </c>
      <c r="E8" s="48">
        <v>1627</v>
      </c>
      <c r="F8" s="49">
        <v>2</v>
      </c>
      <c r="G8" s="63">
        <f>IF(OR(G9=0,G10=0),"",SUM(G9:G10))</f>
        <v>2658</v>
      </c>
      <c r="H8" s="169">
        <f>IF(OR(H9=0,H10=0),"",SUM(H9:H10))</f>
        <v>4431</v>
      </c>
      <c r="I8" s="65">
        <v>5191</v>
      </c>
      <c r="J8" s="53">
        <f t="shared" si="0"/>
        <v>0</v>
      </c>
      <c r="K8" s="54">
        <f t="shared" si="1"/>
        <v>-21.757836508912106</v>
      </c>
      <c r="L8" s="53">
        <f t="shared" si="2"/>
        <v>-40.01354096140825</v>
      </c>
      <c r="M8" s="55">
        <f t="shared" si="3"/>
        <v>-48.795993064920054</v>
      </c>
      <c r="N8" s="56">
        <f t="shared" si="4"/>
        <v>2087.981146897094</v>
      </c>
      <c r="O8" s="57">
        <f t="shared" si="5"/>
        <v>3480.7541241162608</v>
      </c>
      <c r="P8" s="58">
        <f t="shared" si="6"/>
        <v>3190.534726490473</v>
      </c>
    </row>
    <row r="9" spans="1:16" ht="12.75">
      <c r="A9" s="59" t="s">
        <v>15</v>
      </c>
      <c r="B9" s="45">
        <v>2</v>
      </c>
      <c r="C9" s="46">
        <v>1153</v>
      </c>
      <c r="D9" s="152">
        <v>1153</v>
      </c>
      <c r="E9" s="60">
        <v>970</v>
      </c>
      <c r="F9" s="49">
        <v>2</v>
      </c>
      <c r="G9" s="50">
        <v>2421</v>
      </c>
      <c r="H9" s="155">
        <v>4035</v>
      </c>
      <c r="I9" s="61">
        <v>3035</v>
      </c>
      <c r="J9" s="53">
        <f t="shared" si="0"/>
        <v>0</v>
      </c>
      <c r="K9" s="54">
        <f t="shared" si="1"/>
        <v>18.865979381443296</v>
      </c>
      <c r="L9" s="53">
        <f t="shared" si="2"/>
        <v>-40</v>
      </c>
      <c r="M9" s="55">
        <f t="shared" si="3"/>
        <v>-20.230642504118606</v>
      </c>
      <c r="N9" s="56">
        <f t="shared" si="4"/>
        <v>2099.7398091934083</v>
      </c>
      <c r="O9" s="57">
        <f t="shared" si="5"/>
        <v>3499.566348655681</v>
      </c>
      <c r="P9" s="58">
        <f t="shared" si="6"/>
        <v>3128.865979381443</v>
      </c>
    </row>
    <row r="10" spans="1:16" ht="12.75">
      <c r="A10" s="62" t="s">
        <v>16</v>
      </c>
      <c r="B10" s="45">
        <v>2</v>
      </c>
      <c r="C10" s="46">
        <v>120</v>
      </c>
      <c r="D10" s="152">
        <v>120</v>
      </c>
      <c r="E10" s="60">
        <v>658</v>
      </c>
      <c r="F10" s="49">
        <v>2</v>
      </c>
      <c r="G10" s="50">
        <v>237</v>
      </c>
      <c r="H10" s="155">
        <v>396</v>
      </c>
      <c r="I10" s="61">
        <v>2157</v>
      </c>
      <c r="J10" s="53">
        <f t="shared" si="0"/>
        <v>0</v>
      </c>
      <c r="K10" s="54">
        <f t="shared" si="1"/>
        <v>-81.7629179331307</v>
      </c>
      <c r="L10" s="53">
        <f t="shared" si="2"/>
        <v>-40.15151515151515</v>
      </c>
      <c r="M10" s="55">
        <f t="shared" si="3"/>
        <v>-89.0125173852573</v>
      </c>
      <c r="N10" s="56">
        <f t="shared" si="4"/>
        <v>1975</v>
      </c>
      <c r="O10" s="57">
        <f t="shared" si="5"/>
        <v>3300</v>
      </c>
      <c r="P10" s="58">
        <f t="shared" si="6"/>
        <v>3278.115501519757</v>
      </c>
    </row>
    <row r="11" spans="1:16" ht="12.75">
      <c r="A11" s="59" t="s">
        <v>17</v>
      </c>
      <c r="B11" s="45">
        <v>2</v>
      </c>
      <c r="C11" s="46">
        <v>2560</v>
      </c>
      <c r="D11" s="152">
        <v>2460</v>
      </c>
      <c r="E11" s="60">
        <v>2602</v>
      </c>
      <c r="F11" s="49">
        <v>2</v>
      </c>
      <c r="G11" s="50">
        <v>3468</v>
      </c>
      <c r="H11" s="155">
        <v>5781</v>
      </c>
      <c r="I11" s="61">
        <v>5753</v>
      </c>
      <c r="J11" s="53">
        <f t="shared" si="0"/>
        <v>4.065040650406516</v>
      </c>
      <c r="K11" s="54">
        <f t="shared" si="1"/>
        <v>-1.6141429669485063</v>
      </c>
      <c r="L11" s="53">
        <f t="shared" si="2"/>
        <v>-40.010378827192525</v>
      </c>
      <c r="M11" s="55">
        <f t="shared" si="3"/>
        <v>-39.71840778724144</v>
      </c>
      <c r="N11" s="56">
        <f t="shared" si="4"/>
        <v>1354.6875</v>
      </c>
      <c r="O11" s="57">
        <f t="shared" si="5"/>
        <v>2350</v>
      </c>
      <c r="P11" s="58">
        <f t="shared" si="6"/>
        <v>2210.9915449654113</v>
      </c>
    </row>
    <row r="12" spans="1:16" ht="12.75">
      <c r="A12" s="59" t="s">
        <v>18</v>
      </c>
      <c r="B12" s="45">
        <v>2</v>
      </c>
      <c r="C12" s="46">
        <v>9</v>
      </c>
      <c r="D12" s="152">
        <v>9</v>
      </c>
      <c r="E12" s="60">
        <v>8</v>
      </c>
      <c r="F12" s="49">
        <v>2</v>
      </c>
      <c r="G12" s="50">
        <v>10</v>
      </c>
      <c r="H12" s="155">
        <v>17</v>
      </c>
      <c r="I12" s="61">
        <v>12</v>
      </c>
      <c r="J12" s="53">
        <f t="shared" si="0"/>
        <v>0</v>
      </c>
      <c r="K12" s="54">
        <f t="shared" si="1"/>
        <v>12.5</v>
      </c>
      <c r="L12" s="53">
        <f t="shared" si="2"/>
        <v>-41.17647058823529</v>
      </c>
      <c r="M12" s="55">
        <f t="shared" si="3"/>
        <v>-16.666666666666657</v>
      </c>
      <c r="N12" s="56">
        <f t="shared" si="4"/>
        <v>1111.111111111111</v>
      </c>
      <c r="O12" s="57">
        <f t="shared" si="5"/>
        <v>1888.888888888889</v>
      </c>
      <c r="P12" s="58">
        <f t="shared" si="6"/>
        <v>1500</v>
      </c>
    </row>
    <row r="13" spans="1:16" ht="12.75">
      <c r="A13" s="62" t="s">
        <v>19</v>
      </c>
      <c r="B13" s="45">
        <v>2</v>
      </c>
      <c r="C13" s="66">
        <v>6910</v>
      </c>
      <c r="D13" s="153">
        <v>6824</v>
      </c>
      <c r="E13" s="60">
        <v>6249</v>
      </c>
      <c r="F13" s="49">
        <v>2</v>
      </c>
      <c r="G13" s="50">
        <v>15968</v>
      </c>
      <c r="H13" s="155">
        <v>26614</v>
      </c>
      <c r="I13" s="61">
        <v>21169</v>
      </c>
      <c r="J13" s="53">
        <f t="shared" si="0"/>
        <v>1.260257913247358</v>
      </c>
      <c r="K13" s="54">
        <f t="shared" si="1"/>
        <v>10.577692430788915</v>
      </c>
      <c r="L13" s="53">
        <f t="shared" si="2"/>
        <v>-40.001502968362516</v>
      </c>
      <c r="M13" s="55">
        <f t="shared" si="3"/>
        <v>-24.56894515565213</v>
      </c>
      <c r="N13" s="56">
        <f t="shared" si="4"/>
        <v>2310.8538350217077</v>
      </c>
      <c r="O13" s="57">
        <f t="shared" si="5"/>
        <v>3900.0586166471276</v>
      </c>
      <c r="P13" s="58">
        <f t="shared" si="6"/>
        <v>3387.5820131220994</v>
      </c>
    </row>
    <row r="14" spans="1:16" ht="12.75">
      <c r="A14" s="59" t="s">
        <v>20</v>
      </c>
      <c r="B14" s="45">
        <v>2</v>
      </c>
      <c r="C14" s="46">
        <v>17</v>
      </c>
      <c r="D14" s="152">
        <v>17</v>
      </c>
      <c r="E14" s="60">
        <v>25</v>
      </c>
      <c r="F14" s="49"/>
      <c r="G14" s="50"/>
      <c r="H14" s="155">
        <v>157</v>
      </c>
      <c r="I14" s="61">
        <v>239</v>
      </c>
      <c r="J14" s="53">
        <f t="shared" si="0"/>
        <v>0</v>
      </c>
      <c r="K14" s="54">
        <f t="shared" si="1"/>
        <v>-32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5"/>
        <v>9235.294117647058</v>
      </c>
      <c r="P14" s="58">
        <f t="shared" si="6"/>
        <v>9560</v>
      </c>
    </row>
    <row r="15" spans="1:16" ht="12.75">
      <c r="A15" s="59" t="s">
        <v>21</v>
      </c>
      <c r="B15" s="45"/>
      <c r="C15" s="46"/>
      <c r="D15" s="152">
        <v>70</v>
      </c>
      <c r="E15" s="60">
        <v>184</v>
      </c>
      <c r="F15" s="49"/>
      <c r="G15" s="50"/>
      <c r="H15" s="155">
        <v>950</v>
      </c>
      <c r="I15" s="61">
        <v>2030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 t="shared" si="5"/>
        <v>13571.42857142857</v>
      </c>
      <c r="P15" s="58">
        <f t="shared" si="6"/>
        <v>11032.608695652174</v>
      </c>
    </row>
    <row r="16" spans="1:16" ht="12.75">
      <c r="A16" s="59" t="s">
        <v>22</v>
      </c>
      <c r="B16" s="45"/>
      <c r="C16" s="46"/>
      <c r="D16" s="152">
        <v>4</v>
      </c>
      <c r="E16" s="60">
        <v>2</v>
      </c>
      <c r="F16" s="49"/>
      <c r="G16" s="50"/>
      <c r="H16" s="155">
        <v>8</v>
      </c>
      <c r="I16" s="61">
        <v>3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/>
      <c r="P16" s="58">
        <f t="shared" si="6"/>
        <v>1500</v>
      </c>
    </row>
    <row r="17" spans="1:16" s="43" customFormat="1" ht="15.75">
      <c r="A17" s="29" t="s">
        <v>23</v>
      </c>
      <c r="B17" s="67"/>
      <c r="C17" s="68"/>
      <c r="D17" s="154"/>
      <c r="E17" s="70"/>
      <c r="F17" s="71"/>
      <c r="G17" s="72"/>
      <c r="H17" s="170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24</v>
      </c>
      <c r="B18" s="45"/>
      <c r="C18" s="46"/>
      <c r="D18" s="152">
        <v>0.01</v>
      </c>
      <c r="E18" s="60">
        <v>0</v>
      </c>
      <c r="F18" s="49"/>
      <c r="G18" s="50"/>
      <c r="H18" s="155">
        <v>0.01</v>
      </c>
      <c r="I18" s="80">
        <v>0</v>
      </c>
      <c r="J18" s="53"/>
      <c r="K18" s="54"/>
      <c r="L18" s="53"/>
      <c r="M18" s="55"/>
      <c r="N18" s="56"/>
      <c r="O18" s="57"/>
      <c r="P18" s="58"/>
    </row>
    <row r="19" spans="1:16" ht="12.75">
      <c r="A19" s="59" t="s">
        <v>25</v>
      </c>
      <c r="B19" s="45">
        <v>2</v>
      </c>
      <c r="C19" s="46">
        <v>1300</v>
      </c>
      <c r="D19" s="152">
        <v>1275</v>
      </c>
      <c r="E19" s="60">
        <v>1286</v>
      </c>
      <c r="F19" s="49"/>
      <c r="G19" s="50"/>
      <c r="H19" s="155">
        <v>2231</v>
      </c>
      <c r="I19" s="80">
        <v>1319</v>
      </c>
      <c r="J19" s="53">
        <f aca="true" t="shared" si="7" ref="J19:J25">IF(OR(D19=0,C19=0),"",C19/D19*100-100)</f>
        <v>1.9607843137254832</v>
      </c>
      <c r="K19" s="54">
        <f aca="true" t="shared" si="8" ref="K19:K25">IF(OR(E19=0,C19=0),"",C19/E19*100-100)</f>
        <v>1.088646967340594</v>
      </c>
      <c r="L19" s="53">
        <f aca="true" t="shared" si="9" ref="L19:L25">IF(OR(H19=0,G19=0),"",G19/H19*100-100)</f>
      </c>
      <c r="M19" s="55">
        <f aca="true" t="shared" si="10" ref="M19:M25">IF(OR(I19=0,G19=0),"",G19/I19*100-100)</f>
      </c>
      <c r="N19" s="56">
        <f>(G19/C19)*1000</f>
        <v>0</v>
      </c>
      <c r="O19" s="57">
        <f>(H19/D19)*1000</f>
        <v>1749.8039215686274</v>
      </c>
      <c r="P19" s="58">
        <f>(I19/E19)*1000</f>
        <v>1025.660964230171</v>
      </c>
    </row>
    <row r="20" spans="1:16" ht="12.75">
      <c r="A20" s="59" t="s">
        <v>26</v>
      </c>
      <c r="B20" s="45"/>
      <c r="C20" s="46">
        <v>0.01</v>
      </c>
      <c r="D20" s="152">
        <v>0.01</v>
      </c>
      <c r="E20" s="60">
        <v>0</v>
      </c>
      <c r="F20" s="49"/>
      <c r="G20" s="50"/>
      <c r="H20" s="155">
        <v>0.01</v>
      </c>
      <c r="I20" s="80">
        <v>0</v>
      </c>
      <c r="J20" s="53">
        <f t="shared" si="7"/>
        <v>0</v>
      </c>
      <c r="K20" s="54">
        <f t="shared" si="8"/>
      </c>
      <c r="L20" s="53">
        <f t="shared" si="9"/>
      </c>
      <c r="M20" s="55">
        <f t="shared" si="10"/>
      </c>
      <c r="N20" s="56"/>
      <c r="O20" s="57"/>
      <c r="P20" s="58"/>
    </row>
    <row r="21" spans="1:16" ht="12.75">
      <c r="A21" s="59" t="s">
        <v>27</v>
      </c>
      <c r="B21" s="45">
        <v>2</v>
      </c>
      <c r="C21" s="46">
        <v>190</v>
      </c>
      <c r="D21" s="152">
        <v>201</v>
      </c>
      <c r="E21" s="60">
        <v>623</v>
      </c>
      <c r="F21" s="49"/>
      <c r="G21" s="50"/>
      <c r="H21" s="155">
        <v>301</v>
      </c>
      <c r="I21" s="80">
        <v>723</v>
      </c>
      <c r="J21" s="53">
        <f t="shared" si="7"/>
        <v>-5.472636815920396</v>
      </c>
      <c r="K21" s="54">
        <f t="shared" si="8"/>
        <v>-69.5024077046549</v>
      </c>
      <c r="L21" s="53">
        <f t="shared" si="9"/>
      </c>
      <c r="M21" s="55">
        <f t="shared" si="10"/>
      </c>
      <c r="N21" s="56">
        <f aca="true" t="shared" si="11" ref="N21:P23">(G21/C21)*1000</f>
        <v>0</v>
      </c>
      <c r="O21" s="57">
        <f t="shared" si="11"/>
        <v>1497.5124378109451</v>
      </c>
      <c r="P21" s="58">
        <f t="shared" si="11"/>
        <v>1160.513643659711</v>
      </c>
    </row>
    <row r="22" spans="1:16" ht="12.75">
      <c r="A22" s="59" t="s">
        <v>28</v>
      </c>
      <c r="B22" s="45"/>
      <c r="C22" s="46">
        <v>0.01</v>
      </c>
      <c r="D22" s="152">
        <v>145</v>
      </c>
      <c r="E22" s="60">
        <v>156</v>
      </c>
      <c r="F22" s="49"/>
      <c r="G22" s="50"/>
      <c r="H22" s="155">
        <v>218</v>
      </c>
      <c r="I22" s="80">
        <v>177</v>
      </c>
      <c r="J22" s="53">
        <f t="shared" si="7"/>
        <v>-99.99310344827586</v>
      </c>
      <c r="K22" s="54">
        <f t="shared" si="8"/>
        <v>-99.99358974358974</v>
      </c>
      <c r="L22" s="53">
        <f t="shared" si="9"/>
      </c>
      <c r="M22" s="55">
        <f t="shared" si="10"/>
      </c>
      <c r="N22" s="56">
        <f t="shared" si="11"/>
        <v>0</v>
      </c>
      <c r="O22" s="57">
        <f t="shared" si="11"/>
        <v>1503.4482758620688</v>
      </c>
      <c r="P22" s="58">
        <f t="shared" si="11"/>
        <v>1134.6153846153845</v>
      </c>
    </row>
    <row r="23" spans="1:16" ht="12.75">
      <c r="A23" s="59" t="s">
        <v>29</v>
      </c>
      <c r="B23" s="45">
        <v>2</v>
      </c>
      <c r="C23" s="46">
        <v>65</v>
      </c>
      <c r="D23" s="152">
        <v>65</v>
      </c>
      <c r="E23" s="60">
        <v>96</v>
      </c>
      <c r="F23" s="49"/>
      <c r="G23" s="50"/>
      <c r="H23" s="155">
        <v>65</v>
      </c>
      <c r="I23" s="80">
        <v>82</v>
      </c>
      <c r="J23" s="53">
        <f t="shared" si="7"/>
        <v>0</v>
      </c>
      <c r="K23" s="54">
        <f t="shared" si="8"/>
        <v>-32.29166666666666</v>
      </c>
      <c r="L23" s="53">
        <f t="shared" si="9"/>
      </c>
      <c r="M23" s="55">
        <f t="shared" si="10"/>
      </c>
      <c r="N23" s="56">
        <f t="shared" si="11"/>
        <v>0</v>
      </c>
      <c r="O23" s="57">
        <f t="shared" si="11"/>
        <v>1000</v>
      </c>
      <c r="P23" s="58">
        <f t="shared" si="11"/>
        <v>854.1666666666666</v>
      </c>
    </row>
    <row r="24" spans="1:16" ht="12.75">
      <c r="A24" s="59" t="s">
        <v>30</v>
      </c>
      <c r="B24" s="45"/>
      <c r="C24" s="46">
        <v>0.01</v>
      </c>
      <c r="D24" s="152">
        <v>0.01</v>
      </c>
      <c r="E24" s="60">
        <v>0</v>
      </c>
      <c r="F24" s="49"/>
      <c r="G24" s="50"/>
      <c r="H24" s="155">
        <v>0.01</v>
      </c>
      <c r="I24" s="80">
        <v>0</v>
      </c>
      <c r="J24" s="53">
        <f t="shared" si="7"/>
        <v>0</v>
      </c>
      <c r="K24" s="54">
        <f t="shared" si="8"/>
      </c>
      <c r="L24" s="53">
        <f t="shared" si="9"/>
      </c>
      <c r="M24" s="55">
        <f t="shared" si="10"/>
      </c>
      <c r="N24" s="56">
        <f>(G24/C24)*1000</f>
        <v>0</v>
      </c>
      <c r="O24" s="57"/>
      <c r="P24" s="58"/>
    </row>
    <row r="25" spans="1:16" ht="12.75">
      <c r="A25" s="59" t="s">
        <v>31</v>
      </c>
      <c r="B25" s="45">
        <v>1</v>
      </c>
      <c r="C25" s="46">
        <v>600</v>
      </c>
      <c r="D25" s="152">
        <v>650</v>
      </c>
      <c r="E25" s="60">
        <v>464</v>
      </c>
      <c r="F25" s="49"/>
      <c r="G25" s="50"/>
      <c r="H25" s="155">
        <v>585</v>
      </c>
      <c r="I25" s="80">
        <v>571</v>
      </c>
      <c r="J25" s="53">
        <f t="shared" si="7"/>
        <v>-7.692307692307693</v>
      </c>
      <c r="K25" s="54">
        <f t="shared" si="8"/>
        <v>29.31034482758622</v>
      </c>
      <c r="L25" s="53">
        <f t="shared" si="9"/>
      </c>
      <c r="M25" s="55">
        <f t="shared" si="10"/>
      </c>
      <c r="N25" s="56">
        <f>(G25/C25)*1000</f>
        <v>0</v>
      </c>
      <c r="O25" s="57">
        <f>(H25/D25)*1000</f>
        <v>900</v>
      </c>
      <c r="P25" s="58">
        <f>(I25/E25)*1000</f>
        <v>1230.603448275862</v>
      </c>
    </row>
    <row r="26" spans="1:16" s="43" customFormat="1" ht="15.75">
      <c r="A26" s="29" t="s">
        <v>32</v>
      </c>
      <c r="B26" s="67"/>
      <c r="C26" s="68"/>
      <c r="D26" s="154"/>
      <c r="E26" s="70"/>
      <c r="F26" s="71"/>
      <c r="G26" s="72"/>
      <c r="H26" s="170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6">
        <f>IF(OR(C28=0,C29=0,C30=0,C31=0),"",SUM(C28:C31))</f>
      </c>
      <c r="D27" s="152">
        <f>IF(OR(D28=0,D29=0,D30=0,D31=0),"",SUM(D28:D31))</f>
        <v>235</v>
      </c>
      <c r="E27" s="48">
        <v>407</v>
      </c>
      <c r="F27" s="49"/>
      <c r="G27" s="50">
        <f>IF(OR(G28=0,G29=0,G30=0,G31=0),"",SUM(G28:G31))</f>
      </c>
      <c r="H27" s="155">
        <f>IF(OR(H28=0,H29=0,H30=0,H31=0),"",SUM(H28:H31))</f>
        <v>6925</v>
      </c>
      <c r="I27" s="81">
        <v>11763</v>
      </c>
      <c r="J27" s="53"/>
      <c r="K27" s="54"/>
      <c r="L27" s="53"/>
      <c r="M27" s="53"/>
      <c r="N27" s="56"/>
      <c r="O27" s="57">
        <f aca="true" t="shared" si="12" ref="N27:P31">(H27/D27)*1000</f>
        <v>29468.08510638298</v>
      </c>
      <c r="P27" s="58">
        <f t="shared" si="12"/>
        <v>28901.719901719902</v>
      </c>
    </row>
    <row r="28" spans="1:16" ht="12.75">
      <c r="A28" s="59" t="s">
        <v>34</v>
      </c>
      <c r="B28" s="45">
        <v>2</v>
      </c>
      <c r="C28" s="46">
        <v>8</v>
      </c>
      <c r="D28" s="152">
        <v>10</v>
      </c>
      <c r="E28" s="60">
        <v>25</v>
      </c>
      <c r="F28" s="49">
        <v>2</v>
      </c>
      <c r="G28" s="50">
        <v>192</v>
      </c>
      <c r="H28" s="155">
        <v>250</v>
      </c>
      <c r="I28" s="80">
        <v>574</v>
      </c>
      <c r="J28" s="53">
        <f>IF(OR(D28=0,C28=0),"",C28/D28*100-100)</f>
        <v>-20</v>
      </c>
      <c r="K28" s="54">
        <f>IF(OR(E28=0,C28=0),"",C28/E28*100-100)</f>
        <v>-68</v>
      </c>
      <c r="L28" s="53">
        <f>IF(OR(H28=0,G28=0),"",G28/H28*100-100)</f>
        <v>-23.200000000000003</v>
      </c>
      <c r="M28" s="55">
        <f>IF(OR(I28=0,G28=0),"",G28/I28*100-100)</f>
        <v>-66.55052264808361</v>
      </c>
      <c r="N28" s="56">
        <f t="shared" si="12"/>
        <v>24000</v>
      </c>
      <c r="O28" s="57">
        <f t="shared" si="12"/>
        <v>25000</v>
      </c>
      <c r="P28" s="58">
        <f t="shared" si="12"/>
        <v>22960</v>
      </c>
    </row>
    <row r="29" spans="1:16" ht="12.75">
      <c r="A29" s="59" t="s">
        <v>35</v>
      </c>
      <c r="B29" s="45">
        <v>2</v>
      </c>
      <c r="C29" s="46">
        <v>90</v>
      </c>
      <c r="D29" s="152">
        <v>105</v>
      </c>
      <c r="E29" s="60">
        <v>204</v>
      </c>
      <c r="F29" s="49"/>
      <c r="G29" s="50"/>
      <c r="H29" s="155">
        <v>3150</v>
      </c>
      <c r="I29" s="80">
        <v>6249</v>
      </c>
      <c r="J29" s="53">
        <f>IF(OR(D29=0,C29=0),"",C29/D29*100-100)</f>
        <v>-14.285714285714292</v>
      </c>
      <c r="K29" s="54">
        <f>IF(OR(E29=0,C29=0),"",C29/E29*100-100)</f>
        <v>-55.88235294117647</v>
      </c>
      <c r="L29" s="53">
        <f>IF(OR(H29=0,G29=0),"",G29/H29*100-100)</f>
      </c>
      <c r="M29" s="55">
        <f>IF(OR(I29=0,G29=0),"",G29/I29*100-100)</f>
      </c>
      <c r="N29" s="56">
        <f t="shared" si="12"/>
        <v>0</v>
      </c>
      <c r="O29" s="57">
        <f t="shared" si="12"/>
        <v>30000</v>
      </c>
      <c r="P29" s="58">
        <f t="shared" si="12"/>
        <v>30632.352941176472</v>
      </c>
    </row>
    <row r="30" spans="1:16" ht="12.75">
      <c r="A30" s="59" t="s">
        <v>36</v>
      </c>
      <c r="B30" s="45">
        <v>2</v>
      </c>
      <c r="C30" s="46">
        <v>85</v>
      </c>
      <c r="D30" s="152">
        <v>105</v>
      </c>
      <c r="E30" s="60">
        <v>120</v>
      </c>
      <c r="F30" s="49"/>
      <c r="G30" s="50"/>
      <c r="H30" s="155">
        <v>3150</v>
      </c>
      <c r="I30" s="80">
        <v>3745</v>
      </c>
      <c r="J30" s="53">
        <f>IF(OR(D30=0,C30=0),"",C30/D30*100-100)</f>
        <v>-19.04761904761905</v>
      </c>
      <c r="K30" s="54">
        <f>IF(OR(E30=0,C30=0),"",C30/E30*100-100)</f>
        <v>-29.166666666666657</v>
      </c>
      <c r="L30" s="53">
        <f>IF(OR(H30=0,G30=0),"",G30/H30*100-100)</f>
      </c>
      <c r="M30" s="55">
        <f>IF(OR(I30=0,G30=0),"",G30/I30*100-100)</f>
      </c>
      <c r="N30" s="56">
        <f t="shared" si="12"/>
        <v>0</v>
      </c>
      <c r="O30" s="57">
        <f t="shared" si="12"/>
        <v>30000</v>
      </c>
      <c r="P30" s="58">
        <f t="shared" si="12"/>
        <v>31208.333333333332</v>
      </c>
    </row>
    <row r="31" spans="1:16" ht="12.75">
      <c r="A31" s="59" t="s">
        <v>37</v>
      </c>
      <c r="B31" s="45"/>
      <c r="C31" s="46"/>
      <c r="D31" s="152">
        <v>15</v>
      </c>
      <c r="E31" s="60">
        <v>58</v>
      </c>
      <c r="F31" s="49"/>
      <c r="G31" s="50"/>
      <c r="H31" s="155">
        <v>375</v>
      </c>
      <c r="I31" s="80">
        <v>1196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2"/>
        <v>25000</v>
      </c>
      <c r="P31" s="58">
        <f t="shared" si="12"/>
        <v>20620.689655172413</v>
      </c>
    </row>
    <row r="32" spans="1:16" s="43" customFormat="1" ht="15.75">
      <c r="A32" s="29" t="s">
        <v>38</v>
      </c>
      <c r="B32" s="67"/>
      <c r="C32" s="68"/>
      <c r="D32" s="154"/>
      <c r="E32" s="70"/>
      <c r="F32" s="71"/>
      <c r="G32" s="72"/>
      <c r="H32" s="170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39</v>
      </c>
      <c r="B33" s="45">
        <v>1</v>
      </c>
      <c r="C33" s="46">
        <v>1</v>
      </c>
      <c r="D33" s="152">
        <v>1</v>
      </c>
      <c r="E33" s="60">
        <v>1</v>
      </c>
      <c r="F33" s="49"/>
      <c r="G33" s="50"/>
      <c r="H33" s="155">
        <v>80</v>
      </c>
      <c r="I33" s="80">
        <v>63</v>
      </c>
      <c r="J33" s="53">
        <f aca="true" t="shared" si="13" ref="J33:J39">IF(OR(D33=0,C33=0),"",C33/D33*100-100)</f>
        <v>0</v>
      </c>
      <c r="K33" s="54">
        <f aca="true" t="shared" si="14" ref="K33:K39">IF(OR(E33=0,C33=0),"",C33/E33*100-100)</f>
        <v>0</v>
      </c>
      <c r="L33" s="53">
        <f aca="true" t="shared" si="15" ref="L33:L39">IF(OR(H33=0,G33=0),"",G33/H33*100-100)</f>
      </c>
      <c r="M33" s="55">
        <f aca="true" t="shared" si="16" ref="M33:M39">IF(OR(I33=0,G33=0),"",G33/I33*100-100)</f>
      </c>
      <c r="N33" s="56">
        <f aca="true" t="shared" si="17" ref="N33:P35">(G33/C33)*1000</f>
        <v>0</v>
      </c>
      <c r="O33" s="57">
        <f t="shared" si="17"/>
        <v>80000</v>
      </c>
      <c r="P33" s="58">
        <f t="shared" si="17"/>
        <v>63000</v>
      </c>
    </row>
    <row r="34" spans="1:16" ht="12.75">
      <c r="A34" s="59" t="s">
        <v>40</v>
      </c>
      <c r="B34" s="45"/>
      <c r="C34" s="46"/>
      <c r="D34" s="152">
        <v>295</v>
      </c>
      <c r="E34" s="60">
        <v>404</v>
      </c>
      <c r="F34" s="49"/>
      <c r="G34" s="50"/>
      <c r="H34" s="155">
        <v>529</v>
      </c>
      <c r="I34" s="80">
        <v>816</v>
      </c>
      <c r="J34" s="53">
        <f t="shared" si="13"/>
      </c>
      <c r="K34" s="54">
        <f t="shared" si="14"/>
      </c>
      <c r="L34" s="53">
        <f t="shared" si="15"/>
      </c>
      <c r="M34" s="55">
        <f t="shared" si="16"/>
      </c>
      <c r="N34" s="56"/>
      <c r="O34" s="57">
        <f t="shared" si="17"/>
        <v>1793.2203389830509</v>
      </c>
      <c r="P34" s="58">
        <f t="shared" si="17"/>
        <v>2019.80198019802</v>
      </c>
    </row>
    <row r="35" spans="1:16" ht="12.75">
      <c r="A35" s="59" t="s">
        <v>41</v>
      </c>
      <c r="B35" s="45">
        <v>2</v>
      </c>
      <c r="C35" s="46">
        <v>15300</v>
      </c>
      <c r="D35" s="152">
        <v>15227</v>
      </c>
      <c r="E35" s="60">
        <v>15185</v>
      </c>
      <c r="F35" s="49"/>
      <c r="G35" s="50"/>
      <c r="H35" s="155">
        <v>24363</v>
      </c>
      <c r="I35" s="80">
        <v>23395</v>
      </c>
      <c r="J35" s="53">
        <f t="shared" si="13"/>
        <v>0.4794115715505427</v>
      </c>
      <c r="K35" s="54">
        <f t="shared" si="14"/>
        <v>0.7573263088574294</v>
      </c>
      <c r="L35" s="53">
        <f t="shared" si="15"/>
      </c>
      <c r="M35" s="55">
        <f t="shared" si="16"/>
      </c>
      <c r="N35" s="56">
        <f t="shared" si="17"/>
        <v>0</v>
      </c>
      <c r="O35" s="57">
        <f t="shared" si="17"/>
        <v>1599.9868654363959</v>
      </c>
      <c r="P35" s="58">
        <f t="shared" si="17"/>
        <v>1540.6651300625617</v>
      </c>
    </row>
    <row r="36" spans="1:16" ht="12.75">
      <c r="A36" s="59" t="s">
        <v>42</v>
      </c>
      <c r="B36" s="45"/>
      <c r="C36" s="46"/>
      <c r="D36" s="152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13"/>
      </c>
      <c r="K36" s="54">
        <f t="shared" si="14"/>
      </c>
      <c r="L36" s="53">
        <f t="shared" si="15"/>
      </c>
      <c r="M36" s="55">
        <f t="shared" si="16"/>
      </c>
      <c r="N36" s="56"/>
      <c r="O36" s="57"/>
      <c r="P36" s="58"/>
    </row>
    <row r="37" spans="1:16" ht="12.75">
      <c r="A37" s="59" t="s">
        <v>43</v>
      </c>
      <c r="B37" s="45"/>
      <c r="C37" s="46"/>
      <c r="D37" s="152">
        <v>32</v>
      </c>
      <c r="E37" s="60">
        <v>11</v>
      </c>
      <c r="F37" s="49"/>
      <c r="G37" s="50"/>
      <c r="H37" s="155">
        <v>45</v>
      </c>
      <c r="I37" s="80">
        <v>15</v>
      </c>
      <c r="J37" s="53">
        <f t="shared" si="13"/>
      </c>
      <c r="K37" s="54">
        <f t="shared" si="14"/>
      </c>
      <c r="L37" s="53">
        <f t="shared" si="15"/>
      </c>
      <c r="M37" s="55">
        <f t="shared" si="16"/>
      </c>
      <c r="N37" s="56"/>
      <c r="O37" s="57"/>
      <c r="P37" s="58"/>
    </row>
    <row r="38" spans="1:16" ht="12.75">
      <c r="A38" s="59" t="s">
        <v>44</v>
      </c>
      <c r="B38" s="45">
        <v>2</v>
      </c>
      <c r="C38" s="46">
        <v>90</v>
      </c>
      <c r="D38" s="152">
        <v>96</v>
      </c>
      <c r="E38" s="60">
        <v>237</v>
      </c>
      <c r="F38" s="49"/>
      <c r="G38" s="50"/>
      <c r="H38" s="155">
        <v>230</v>
      </c>
      <c r="I38" s="80">
        <v>644</v>
      </c>
      <c r="J38" s="53">
        <f t="shared" si="13"/>
        <v>-6.25</v>
      </c>
      <c r="K38" s="54">
        <f t="shared" si="14"/>
        <v>-62.0253164556962</v>
      </c>
      <c r="L38" s="53">
        <f t="shared" si="15"/>
      </c>
      <c r="M38" s="55">
        <f t="shared" si="16"/>
      </c>
      <c r="N38" s="56">
        <f>(G38/C38)*1000</f>
        <v>0</v>
      </c>
      <c r="O38" s="57">
        <f>(H38/D38)*1000</f>
        <v>2395.8333333333335</v>
      </c>
      <c r="P38" s="58">
        <f>(I38/E38)*1000</f>
        <v>2717.299578059072</v>
      </c>
    </row>
    <row r="39" spans="1:16" ht="12.75">
      <c r="A39" s="59" t="s">
        <v>45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3"/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43" customFormat="1" ht="15.75">
      <c r="A40" s="29" t="s">
        <v>46</v>
      </c>
      <c r="B40" s="67"/>
      <c r="C40" s="68"/>
      <c r="D40" s="154"/>
      <c r="E40" s="70"/>
      <c r="F40" s="71"/>
      <c r="G40" s="72"/>
      <c r="H40" s="170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47</v>
      </c>
      <c r="B41" s="45"/>
      <c r="C41" s="46"/>
      <c r="D41" s="152">
        <v>172</v>
      </c>
      <c r="E41" s="60">
        <v>105</v>
      </c>
      <c r="F41" s="49"/>
      <c r="G41" s="50"/>
      <c r="H41" s="155">
        <v>7559</v>
      </c>
      <c r="I41" s="80">
        <v>5522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8" ref="N41:P43">(H41/D41)*1000</f>
        <v>43947.67441860465</v>
      </c>
      <c r="P41" s="58">
        <f t="shared" si="18"/>
        <v>52590.47619047619</v>
      </c>
    </row>
    <row r="42" spans="1:16" ht="12.75">
      <c r="A42" s="59" t="s">
        <v>48</v>
      </c>
      <c r="B42" s="45"/>
      <c r="C42" s="46"/>
      <c r="D42" s="152">
        <v>76</v>
      </c>
      <c r="E42" s="60">
        <v>174</v>
      </c>
      <c r="F42" s="49"/>
      <c r="G42" s="50"/>
      <c r="H42" s="155">
        <v>912</v>
      </c>
      <c r="I42" s="80">
        <v>2164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18"/>
        <v>12000</v>
      </c>
      <c r="P42" s="58">
        <f t="shared" si="18"/>
        <v>12436.781609195401</v>
      </c>
    </row>
    <row r="43" spans="1:16" ht="12.75">
      <c r="A43" s="59" t="s">
        <v>49</v>
      </c>
      <c r="B43" s="45">
        <v>2</v>
      </c>
      <c r="C43" s="46">
        <v>360</v>
      </c>
      <c r="D43" s="152">
        <v>370</v>
      </c>
      <c r="E43" s="60">
        <v>325</v>
      </c>
      <c r="F43" s="49"/>
      <c r="G43" s="50"/>
      <c r="H43" s="155">
        <v>3885</v>
      </c>
      <c r="I43" s="80">
        <v>3343</v>
      </c>
      <c r="J43" s="53">
        <f>IF(OR(D43=0,C43=0),"",C43/D43*100-100)</f>
        <v>-2.7027027027026946</v>
      </c>
      <c r="K43" s="54">
        <f>IF(OR(E43=0,C43=0),"",C43/E43*100-100)</f>
        <v>10.769230769230774</v>
      </c>
      <c r="L43" s="53">
        <f>IF(OR(H43=0,G43=0),"",G43/H43*100-100)</f>
      </c>
      <c r="M43" s="55">
        <f>IF(OR(I43=0,G43=0),"",G43/I43*100-100)</f>
      </c>
      <c r="N43" s="56">
        <f t="shared" si="18"/>
        <v>0</v>
      </c>
      <c r="O43" s="57">
        <f t="shared" si="18"/>
        <v>10500</v>
      </c>
      <c r="P43" s="58">
        <f t="shared" si="18"/>
        <v>10286.153846153846</v>
      </c>
    </row>
    <row r="44" spans="1:16" s="82" customFormat="1" ht="15.75">
      <c r="A44" s="29" t="s">
        <v>50</v>
      </c>
      <c r="B44" s="67"/>
      <c r="C44" s="68"/>
      <c r="D44" s="154"/>
      <c r="E44" s="70"/>
      <c r="F44" s="71"/>
      <c r="G44" s="72"/>
      <c r="H44" s="170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51</v>
      </c>
      <c r="B45" s="45"/>
      <c r="C45" s="46"/>
      <c r="D45" s="152">
        <v>30</v>
      </c>
      <c r="E45" s="60">
        <v>10</v>
      </c>
      <c r="F45" s="49"/>
      <c r="G45" s="50"/>
      <c r="H45" s="155">
        <v>960</v>
      </c>
      <c r="I45" s="80">
        <v>226</v>
      </c>
      <c r="J45" s="53">
        <f aca="true" t="shared" si="19" ref="J45:J56">IF(OR(D45=0,C45=0),"",C45/D45*100-100)</f>
      </c>
      <c r="K45" s="54">
        <f aca="true" t="shared" si="20" ref="K45:K56">IF(OR(E45=0,C45=0),"",C45/E45*100-100)</f>
      </c>
      <c r="L45" s="53">
        <f aca="true" t="shared" si="21" ref="L45:L56">IF(OR(H45=0,G45=0),"",G45/H45*100-100)</f>
      </c>
      <c r="M45" s="55">
        <f aca="true" t="shared" si="22" ref="M45:M56">IF(OR(I45=0,G45=0),"",G45/I45*100-100)</f>
      </c>
      <c r="N45" s="56"/>
      <c r="O45" s="57">
        <f aca="true" t="shared" si="23" ref="O45:P49">(H45/D45)*1000</f>
        <v>32000</v>
      </c>
      <c r="P45" s="58">
        <f t="shared" si="23"/>
        <v>22600</v>
      </c>
    </row>
    <row r="46" spans="1:16" ht="12.75">
      <c r="A46" s="59" t="s">
        <v>52</v>
      </c>
      <c r="B46" s="45"/>
      <c r="C46" s="46"/>
      <c r="D46" s="152">
        <v>9</v>
      </c>
      <c r="E46" s="60">
        <v>0</v>
      </c>
      <c r="F46" s="49"/>
      <c r="G46" s="50"/>
      <c r="H46" s="155">
        <v>198</v>
      </c>
      <c r="I46" s="80">
        <v>0</v>
      </c>
      <c r="J46" s="53">
        <f t="shared" si="19"/>
      </c>
      <c r="K46" s="54">
        <f t="shared" si="20"/>
      </c>
      <c r="L46" s="53">
        <f t="shared" si="21"/>
      </c>
      <c r="M46" s="55">
        <f t="shared" si="22"/>
      </c>
      <c r="N46" s="56"/>
      <c r="O46" s="57">
        <f t="shared" si="23"/>
        <v>22000</v>
      </c>
      <c r="P46" s="58"/>
    </row>
    <row r="47" spans="1:16" ht="12.75">
      <c r="A47" s="59" t="s">
        <v>53</v>
      </c>
      <c r="B47" s="45"/>
      <c r="C47" s="46"/>
      <c r="D47" s="152">
        <v>120</v>
      </c>
      <c r="E47" s="60">
        <v>85</v>
      </c>
      <c r="F47" s="49"/>
      <c r="G47" s="50"/>
      <c r="H47" s="155">
        <v>330</v>
      </c>
      <c r="I47" s="80">
        <v>384</v>
      </c>
      <c r="J47" s="53">
        <f t="shared" si="19"/>
      </c>
      <c r="K47" s="54">
        <f t="shared" si="20"/>
      </c>
      <c r="L47" s="53">
        <f t="shared" si="21"/>
      </c>
      <c r="M47" s="55">
        <f t="shared" si="22"/>
      </c>
      <c r="N47" s="56"/>
      <c r="O47" s="57">
        <f t="shared" si="23"/>
        <v>2750</v>
      </c>
      <c r="P47" s="58">
        <f t="shared" si="23"/>
        <v>4517.64705882353</v>
      </c>
    </row>
    <row r="48" spans="1:16" ht="12.75">
      <c r="A48" s="59" t="s">
        <v>54</v>
      </c>
      <c r="B48" s="45"/>
      <c r="C48" s="46"/>
      <c r="D48" s="152">
        <v>0.01</v>
      </c>
      <c r="E48" s="60">
        <v>0</v>
      </c>
      <c r="F48" s="49"/>
      <c r="G48" s="50"/>
      <c r="H48" s="155">
        <v>0.01</v>
      </c>
      <c r="I48" s="80">
        <v>0</v>
      </c>
      <c r="J48" s="53">
        <f t="shared" si="19"/>
      </c>
      <c r="K48" s="54">
        <f t="shared" si="20"/>
      </c>
      <c r="L48" s="53">
        <f t="shared" si="21"/>
      </c>
      <c r="M48" s="55">
        <f t="shared" si="22"/>
      </c>
      <c r="N48" s="56"/>
      <c r="O48" s="57">
        <f t="shared" si="23"/>
        <v>1000</v>
      </c>
      <c r="P48" s="58"/>
    </row>
    <row r="49" spans="1:16" ht="12.75">
      <c r="A49" s="62" t="s">
        <v>55</v>
      </c>
      <c r="B49" s="45">
        <v>2</v>
      </c>
      <c r="C49" s="46">
        <v>20</v>
      </c>
      <c r="D49" s="152">
        <v>20</v>
      </c>
      <c r="E49" s="60">
        <v>211</v>
      </c>
      <c r="F49" s="49"/>
      <c r="G49" s="50"/>
      <c r="H49" s="155">
        <v>430</v>
      </c>
      <c r="I49" s="80">
        <v>4661</v>
      </c>
      <c r="J49" s="53">
        <f t="shared" si="19"/>
        <v>0</v>
      </c>
      <c r="K49" s="54">
        <f t="shared" si="20"/>
        <v>-90.521327014218</v>
      </c>
      <c r="L49" s="53">
        <f t="shared" si="21"/>
      </c>
      <c r="M49" s="55">
        <f t="shared" si="22"/>
      </c>
      <c r="N49" s="56">
        <f>(G49/C49)*1000</f>
        <v>0</v>
      </c>
      <c r="O49" s="57">
        <f t="shared" si="23"/>
        <v>21500</v>
      </c>
      <c r="P49" s="58">
        <f t="shared" si="23"/>
        <v>22090.04739336493</v>
      </c>
    </row>
    <row r="50" spans="1:16" ht="12.75">
      <c r="A50" s="62" t="s">
        <v>56</v>
      </c>
      <c r="B50" s="45"/>
      <c r="C50" s="46"/>
      <c r="D50" s="152">
        <v>0.01</v>
      </c>
      <c r="E50" s="60">
        <v>3</v>
      </c>
      <c r="F50" s="49"/>
      <c r="G50" s="50"/>
      <c r="H50" s="155">
        <v>0.01</v>
      </c>
      <c r="I50" s="80">
        <v>53</v>
      </c>
      <c r="J50" s="53">
        <f t="shared" si="19"/>
      </c>
      <c r="K50" s="54">
        <f t="shared" si="20"/>
      </c>
      <c r="L50" s="53">
        <f t="shared" si="21"/>
      </c>
      <c r="M50" s="55">
        <f t="shared" si="22"/>
      </c>
      <c r="N50" s="56"/>
      <c r="O50" s="57"/>
      <c r="P50" s="58"/>
    </row>
    <row r="51" spans="1:16" ht="12.75">
      <c r="A51" s="62" t="s">
        <v>57</v>
      </c>
      <c r="B51" s="45"/>
      <c r="C51" s="46">
        <v>0.01</v>
      </c>
      <c r="D51" s="152">
        <v>0.01</v>
      </c>
      <c r="E51" s="60">
        <v>0</v>
      </c>
      <c r="F51" s="49"/>
      <c r="G51" s="50"/>
      <c r="H51" s="155">
        <v>0.01</v>
      </c>
      <c r="I51" s="80">
        <v>0</v>
      </c>
      <c r="J51" s="53">
        <f t="shared" si="19"/>
        <v>0</v>
      </c>
      <c r="K51" s="54">
        <f t="shared" si="20"/>
      </c>
      <c r="L51" s="53">
        <f t="shared" si="21"/>
      </c>
      <c r="M51" s="55">
        <f t="shared" si="22"/>
      </c>
      <c r="N51" s="56">
        <f>(G51/C51)*1000</f>
        <v>0</v>
      </c>
      <c r="O51" s="57">
        <f>(H51/D51)*1000</f>
        <v>1000</v>
      </c>
      <c r="P51" s="58"/>
    </row>
    <row r="52" spans="1:16" ht="12.75">
      <c r="A52" s="62" t="s">
        <v>58</v>
      </c>
      <c r="B52" s="45"/>
      <c r="C52" s="46"/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9"/>
      </c>
      <c r="K52" s="54">
        <f t="shared" si="20"/>
      </c>
      <c r="L52" s="53">
        <f t="shared" si="21"/>
      </c>
      <c r="M52" s="55">
        <f t="shared" si="22"/>
      </c>
      <c r="N52" s="56"/>
      <c r="O52" s="57"/>
      <c r="P52" s="58"/>
    </row>
    <row r="53" spans="1:16" ht="12.75">
      <c r="A53" s="59" t="s">
        <v>59</v>
      </c>
      <c r="B53" s="45"/>
      <c r="C53" s="46"/>
      <c r="D53" s="152">
        <v>70</v>
      </c>
      <c r="E53" s="60">
        <v>164</v>
      </c>
      <c r="F53" s="49"/>
      <c r="G53" s="50"/>
      <c r="H53" s="155">
        <v>2310</v>
      </c>
      <c r="I53" s="80">
        <v>5497</v>
      </c>
      <c r="J53" s="53">
        <f t="shared" si="19"/>
      </c>
      <c r="K53" s="54">
        <f t="shared" si="20"/>
      </c>
      <c r="L53" s="53">
        <f t="shared" si="21"/>
      </c>
      <c r="M53" s="55">
        <f t="shared" si="22"/>
      </c>
      <c r="N53" s="56"/>
      <c r="O53" s="57">
        <f aca="true" t="shared" si="24" ref="O53:P56">(H53/D53)*1000</f>
        <v>33000</v>
      </c>
      <c r="P53" s="58">
        <f t="shared" si="24"/>
        <v>33518.292682926825</v>
      </c>
    </row>
    <row r="54" spans="1:16" ht="12.75" customHeight="1">
      <c r="A54" s="59" t="s">
        <v>60</v>
      </c>
      <c r="B54" s="45"/>
      <c r="C54" s="46"/>
      <c r="D54" s="152">
        <v>74</v>
      </c>
      <c r="E54" s="60">
        <v>140</v>
      </c>
      <c r="F54" s="49"/>
      <c r="G54" s="50"/>
      <c r="H54" s="155">
        <v>2220</v>
      </c>
      <c r="I54" s="80">
        <v>4190</v>
      </c>
      <c r="J54" s="53">
        <f t="shared" si="19"/>
      </c>
      <c r="K54" s="54">
        <f t="shared" si="20"/>
      </c>
      <c r="L54" s="53">
        <f t="shared" si="21"/>
      </c>
      <c r="M54" s="55">
        <f t="shared" si="22"/>
      </c>
      <c r="N54" s="56"/>
      <c r="O54" s="57">
        <f t="shared" si="24"/>
        <v>30000</v>
      </c>
      <c r="P54" s="58">
        <f t="shared" si="24"/>
        <v>29928.571428571428</v>
      </c>
    </row>
    <row r="55" spans="1:16" ht="12.75" customHeight="1">
      <c r="A55" s="59" t="s">
        <v>61</v>
      </c>
      <c r="B55" s="45"/>
      <c r="C55" s="46"/>
      <c r="D55" s="152">
        <v>20</v>
      </c>
      <c r="E55" s="60">
        <v>38</v>
      </c>
      <c r="F55" s="49"/>
      <c r="G55" s="50"/>
      <c r="H55" s="155">
        <v>500</v>
      </c>
      <c r="I55" s="80">
        <v>915</v>
      </c>
      <c r="J55" s="53">
        <f t="shared" si="19"/>
      </c>
      <c r="K55" s="54">
        <f t="shared" si="20"/>
      </c>
      <c r="L55" s="53">
        <f t="shared" si="21"/>
      </c>
      <c r="M55" s="55">
        <f t="shared" si="22"/>
      </c>
      <c r="N55" s="56"/>
      <c r="O55" s="57">
        <f t="shared" si="24"/>
        <v>25000</v>
      </c>
      <c r="P55" s="58">
        <f t="shared" si="24"/>
        <v>24078.94736842105</v>
      </c>
    </row>
    <row r="56" spans="1:16" ht="12.75">
      <c r="A56" s="44" t="s">
        <v>62</v>
      </c>
      <c r="B56" s="45">
        <v>2</v>
      </c>
      <c r="C56" s="46">
        <f>IF(OR(C57=0,C58=0),"",SUM(C57:C58))</f>
        <v>2.01</v>
      </c>
      <c r="D56" s="152">
        <f>IF(OR(D57=0,D58=0),"",SUM(D57:D58))</f>
        <v>2.01</v>
      </c>
      <c r="E56" s="48">
        <v>19</v>
      </c>
      <c r="F56" s="49">
        <v>2</v>
      </c>
      <c r="G56" s="50">
        <f>IF(OR(G57=0,G58=0),"",SUM(G57:G58))</f>
        <v>20.01</v>
      </c>
      <c r="H56" s="155">
        <f>IF(OR(H57=0,H58=0),"",SUM(H57:H58))</f>
        <v>20.01</v>
      </c>
      <c r="I56" s="81">
        <v>482</v>
      </c>
      <c r="J56" s="53">
        <f t="shared" si="19"/>
        <v>0</v>
      </c>
      <c r="K56" s="54">
        <f t="shared" si="20"/>
        <v>-89.42105263157895</v>
      </c>
      <c r="L56" s="53">
        <f t="shared" si="21"/>
        <v>0</v>
      </c>
      <c r="M56" s="55">
        <f t="shared" si="22"/>
        <v>-95.84854771784232</v>
      </c>
      <c r="N56" s="56">
        <f>(G56/C56)*1000</f>
        <v>9955.223880597016</v>
      </c>
      <c r="O56" s="57">
        <f t="shared" si="24"/>
        <v>9955.223880597016</v>
      </c>
      <c r="P56" s="58">
        <f t="shared" si="24"/>
        <v>25368.42105263158</v>
      </c>
    </row>
    <row r="57" spans="1:16" ht="12.75">
      <c r="A57" s="59" t="s">
        <v>63</v>
      </c>
      <c r="B57" s="45"/>
      <c r="C57" s="46">
        <v>0.01</v>
      </c>
      <c r="D57" s="152">
        <v>0.01</v>
      </c>
      <c r="E57" s="60">
        <v>0</v>
      </c>
      <c r="F57" s="49"/>
      <c r="G57" s="50">
        <v>0.01</v>
      </c>
      <c r="H57" s="155">
        <v>0.01</v>
      </c>
      <c r="I57" s="80">
        <v>0</v>
      </c>
      <c r="J57" s="53"/>
      <c r="K57" s="54">
        <v>0</v>
      </c>
      <c r="L57" s="53"/>
      <c r="M57" s="55">
        <v>0</v>
      </c>
      <c r="N57" s="56">
        <f>(G57/C57)*1000</f>
        <v>1000</v>
      </c>
      <c r="O57" s="57"/>
      <c r="P57" s="58"/>
    </row>
    <row r="58" spans="1:16" ht="12.75">
      <c r="A58" s="59" t="s">
        <v>64</v>
      </c>
      <c r="B58" s="45">
        <v>2</v>
      </c>
      <c r="C58" s="46">
        <v>2</v>
      </c>
      <c r="D58" s="152">
        <v>2</v>
      </c>
      <c r="E58" s="60">
        <v>19</v>
      </c>
      <c r="F58" s="49">
        <v>2</v>
      </c>
      <c r="G58" s="50">
        <v>20</v>
      </c>
      <c r="H58" s="155">
        <v>20</v>
      </c>
      <c r="I58" s="80">
        <v>482</v>
      </c>
      <c r="J58" s="53">
        <f aca="true" t="shared" si="25" ref="J58:J69">IF(OR(D58=0,C58=0),"",C58/D58*100-100)</f>
        <v>0</v>
      </c>
      <c r="K58" s="54">
        <f aca="true" t="shared" si="26" ref="K58:K69">IF(OR(E58=0,C58=0),"",C58/E58*100-100)</f>
        <v>-89.47368421052632</v>
      </c>
      <c r="L58" s="53">
        <f aca="true" t="shared" si="27" ref="L58:L69">IF(OR(H58=0,G58=0),"",G58/H58*100-100)</f>
        <v>0</v>
      </c>
      <c r="M58" s="55">
        <f aca="true" t="shared" si="28" ref="M58:M69">IF(OR(I58=0,G58=0),"",G58/I58*100-100)</f>
        <v>-95.850622406639</v>
      </c>
      <c r="N58" s="56">
        <f>(G58/C58)*1000</f>
        <v>10000</v>
      </c>
      <c r="O58" s="57">
        <f>(H58/D58)*1000</f>
        <v>10000</v>
      </c>
      <c r="P58" s="58">
        <f>(I58/E58)*1000</f>
        <v>25368.42105263158</v>
      </c>
    </row>
    <row r="59" spans="1:16" ht="12.75">
      <c r="A59" s="44" t="s">
        <v>65</v>
      </c>
      <c r="B59" s="45">
        <v>1</v>
      </c>
      <c r="C59" s="46">
        <f>IF(OR(C60=0,C61=0),"",SUM(C60:C61))</f>
        <v>1.01</v>
      </c>
      <c r="D59" s="152">
        <f>IF(OR(D60=0,D61=0),"",SUM(D60:D61))</f>
        <v>1.01</v>
      </c>
      <c r="E59" s="48">
        <v>1</v>
      </c>
      <c r="F59" s="49"/>
      <c r="G59" s="83">
        <f>IF(OR(G60=0,G61=0),"",SUM(G60:G61))</f>
      </c>
      <c r="H59" s="155">
        <f>IF(OR(H60=0,H61=0),"",SUM(H60:H61))</f>
        <v>20.01</v>
      </c>
      <c r="I59" s="85">
        <v>67</v>
      </c>
      <c r="J59" s="53">
        <f t="shared" si="25"/>
        <v>0</v>
      </c>
      <c r="K59" s="54">
        <f t="shared" si="26"/>
        <v>1</v>
      </c>
      <c r="L59" s="53"/>
      <c r="M59" s="55"/>
      <c r="N59" s="56"/>
      <c r="O59" s="57">
        <f>(H59/D59)*1000</f>
        <v>19811.881188118816</v>
      </c>
      <c r="P59" s="58">
        <f>(I59/E59)*1000</f>
        <v>67000</v>
      </c>
    </row>
    <row r="60" spans="1:16" ht="12.75">
      <c r="A60" s="59" t="s">
        <v>66</v>
      </c>
      <c r="B60" s="45">
        <v>1</v>
      </c>
      <c r="C60" s="46">
        <v>0.01</v>
      </c>
      <c r="D60" s="152">
        <v>0.01</v>
      </c>
      <c r="E60" s="60">
        <v>0</v>
      </c>
      <c r="F60" s="49"/>
      <c r="G60" s="50">
        <v>0.01</v>
      </c>
      <c r="H60" s="155">
        <v>0.01</v>
      </c>
      <c r="I60" s="80">
        <v>0</v>
      </c>
      <c r="J60" s="53">
        <f t="shared" si="25"/>
        <v>0</v>
      </c>
      <c r="K60" s="54">
        <f t="shared" si="26"/>
      </c>
      <c r="L60" s="53">
        <f t="shared" si="27"/>
        <v>0</v>
      </c>
      <c r="M60" s="55">
        <f t="shared" si="28"/>
      </c>
      <c r="N60" s="56"/>
      <c r="O60" s="57"/>
      <c r="P60" s="58"/>
    </row>
    <row r="61" spans="1:16" ht="12.75">
      <c r="A61" s="59" t="s">
        <v>67</v>
      </c>
      <c r="B61" s="45">
        <v>1</v>
      </c>
      <c r="C61" s="46">
        <v>1</v>
      </c>
      <c r="D61" s="152">
        <v>1</v>
      </c>
      <c r="E61" s="60">
        <v>1</v>
      </c>
      <c r="F61" s="49"/>
      <c r="G61" s="50"/>
      <c r="H61" s="155">
        <v>20</v>
      </c>
      <c r="I61" s="80">
        <v>67</v>
      </c>
      <c r="J61" s="53">
        <f t="shared" si="25"/>
        <v>0</v>
      </c>
      <c r="K61" s="54">
        <f t="shared" si="26"/>
        <v>0</v>
      </c>
      <c r="L61" s="53">
        <f t="shared" si="27"/>
      </c>
      <c r="M61" s="55">
        <f t="shared" si="28"/>
      </c>
      <c r="N61" s="56">
        <f>(G61/C61)*1000</f>
        <v>0</v>
      </c>
      <c r="O61" s="57">
        <f>(H61/D61)*1000</f>
        <v>20000</v>
      </c>
      <c r="P61" s="58">
        <f>(I61/E61)*1000</f>
        <v>67000</v>
      </c>
    </row>
    <row r="62" spans="1:16" ht="12.75">
      <c r="A62" s="59" t="s">
        <v>68</v>
      </c>
      <c r="B62" s="45"/>
      <c r="C62" s="46"/>
      <c r="D62" s="152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25"/>
      </c>
      <c r="K62" s="54">
        <f t="shared" si="26"/>
      </c>
      <c r="L62" s="53">
        <f t="shared" si="27"/>
      </c>
      <c r="M62" s="55">
        <f t="shared" si="28"/>
      </c>
      <c r="N62" s="56"/>
      <c r="O62" s="57"/>
      <c r="P62" s="58"/>
    </row>
    <row r="63" spans="1:16" ht="12.75">
      <c r="A63" s="44" t="s">
        <v>69</v>
      </c>
      <c r="B63" s="45">
        <v>1</v>
      </c>
      <c r="C63" s="46">
        <f>IF(OR(C64=0,C65=0),"",SUM(C64:C65))</f>
        <v>1.01</v>
      </c>
      <c r="D63" s="152">
        <f>IF(OR(D64=0,D65=0),"",SUM(D64:D65))</f>
        <v>1.01</v>
      </c>
      <c r="E63" s="48">
        <v>8</v>
      </c>
      <c r="F63" s="49">
        <v>1</v>
      </c>
      <c r="G63" s="50">
        <f>IF(OR(G64=0,G65=0),"",SUM(G64:G65))</f>
        <v>20.01</v>
      </c>
      <c r="H63" s="155">
        <f>IF(OR(H64=0,H65=0),"",SUM(H64:H65))</f>
        <v>20.01</v>
      </c>
      <c r="I63" s="81">
        <v>168</v>
      </c>
      <c r="J63" s="53">
        <f t="shared" si="25"/>
        <v>0</v>
      </c>
      <c r="K63" s="54">
        <f t="shared" si="26"/>
        <v>-87.375</v>
      </c>
      <c r="L63" s="53">
        <f t="shared" si="27"/>
        <v>0</v>
      </c>
      <c r="M63" s="55">
        <f t="shared" si="28"/>
        <v>-88.08928571428571</v>
      </c>
      <c r="N63" s="56">
        <f aca="true" t="shared" si="29" ref="N63:P64">(G63/C63)*1000</f>
        <v>19811.881188118816</v>
      </c>
      <c r="O63" s="57">
        <f t="shared" si="29"/>
        <v>19811.881188118816</v>
      </c>
      <c r="P63" s="58">
        <f t="shared" si="29"/>
        <v>21000</v>
      </c>
    </row>
    <row r="64" spans="1:16" ht="12.75">
      <c r="A64" s="59" t="s">
        <v>70</v>
      </c>
      <c r="B64" s="45">
        <v>1</v>
      </c>
      <c r="C64" s="46">
        <v>1</v>
      </c>
      <c r="D64" s="152">
        <v>1</v>
      </c>
      <c r="E64" s="60">
        <v>8</v>
      </c>
      <c r="F64" s="49">
        <v>1</v>
      </c>
      <c r="G64" s="50">
        <v>20</v>
      </c>
      <c r="H64" s="155">
        <v>20</v>
      </c>
      <c r="I64" s="80">
        <v>168</v>
      </c>
      <c r="J64" s="53">
        <f t="shared" si="25"/>
        <v>0</v>
      </c>
      <c r="K64" s="54">
        <f t="shared" si="26"/>
        <v>-87.5</v>
      </c>
      <c r="L64" s="53">
        <f t="shared" si="27"/>
        <v>0</v>
      </c>
      <c r="M64" s="55">
        <f t="shared" si="28"/>
        <v>-88.0952380952381</v>
      </c>
      <c r="N64" s="56">
        <f t="shared" si="29"/>
        <v>20000</v>
      </c>
      <c r="O64" s="57">
        <f t="shared" si="29"/>
        <v>20000</v>
      </c>
      <c r="P64" s="58">
        <f t="shared" si="29"/>
        <v>21000</v>
      </c>
    </row>
    <row r="65" spans="1:16" ht="12.75">
      <c r="A65" s="59" t="s">
        <v>71</v>
      </c>
      <c r="B65" s="45"/>
      <c r="C65" s="46">
        <v>0.01</v>
      </c>
      <c r="D65" s="152">
        <v>0.01</v>
      </c>
      <c r="E65" s="60">
        <v>0</v>
      </c>
      <c r="F65" s="49"/>
      <c r="G65" s="50">
        <v>0.01</v>
      </c>
      <c r="H65" s="155">
        <v>0.01</v>
      </c>
      <c r="I65" s="80">
        <v>0</v>
      </c>
      <c r="J65" s="53">
        <f t="shared" si="25"/>
        <v>0</v>
      </c>
      <c r="K65" s="54">
        <f t="shared" si="26"/>
      </c>
      <c r="L65" s="53">
        <f t="shared" si="27"/>
        <v>0</v>
      </c>
      <c r="M65" s="55">
        <f t="shared" si="28"/>
      </c>
      <c r="N65" s="56"/>
      <c r="O65" s="57"/>
      <c r="P65" s="58"/>
    </row>
    <row r="66" spans="1:16" ht="12.75">
      <c r="A66" s="44" t="s">
        <v>72</v>
      </c>
      <c r="B66" s="45"/>
      <c r="C66" s="86">
        <f>IF(OR(C67=0,C68=0,C69=0),"",SUM(C67:C69))</f>
      </c>
      <c r="D66" s="152">
        <f>IF(OR(D67=0,D68=0,D69=0),"",SUM(D67:D69))</f>
        <v>40</v>
      </c>
      <c r="E66" s="88">
        <v>143</v>
      </c>
      <c r="F66" s="49"/>
      <c r="G66" s="89">
        <f>IF(OR(G67=0,G68=0,G69=0),"",SUM(G67:G69))</f>
      </c>
      <c r="H66" s="155">
        <f>IF(OR(H67=0,H68=0,H69=0),"",SUM(H67:H69))</f>
        <v>1175</v>
      </c>
      <c r="I66" s="90">
        <v>4808</v>
      </c>
      <c r="J66" s="53"/>
      <c r="K66" s="54"/>
      <c r="L66" s="53"/>
      <c r="M66" s="55"/>
      <c r="N66" s="56"/>
      <c r="O66" s="57">
        <f aca="true" t="shared" si="30" ref="O66:P69">(H66/D66)*1000</f>
        <v>29375</v>
      </c>
      <c r="P66" s="58">
        <f t="shared" si="30"/>
        <v>33622.37762237762</v>
      </c>
    </row>
    <row r="67" spans="1:16" ht="12.75">
      <c r="A67" s="59" t="s">
        <v>73</v>
      </c>
      <c r="B67" s="91">
        <v>2</v>
      </c>
      <c r="C67" s="46">
        <v>3</v>
      </c>
      <c r="D67" s="152">
        <v>5</v>
      </c>
      <c r="E67" s="60">
        <v>9</v>
      </c>
      <c r="F67" s="49">
        <v>2</v>
      </c>
      <c r="G67" s="50">
        <v>90</v>
      </c>
      <c r="H67" s="155">
        <v>150</v>
      </c>
      <c r="I67" s="80">
        <v>317</v>
      </c>
      <c r="J67" s="53">
        <f t="shared" si="25"/>
        <v>-40</v>
      </c>
      <c r="K67" s="54">
        <f t="shared" si="26"/>
        <v>-66.66666666666667</v>
      </c>
      <c r="L67" s="53">
        <f t="shared" si="27"/>
        <v>-40</v>
      </c>
      <c r="M67" s="55">
        <f t="shared" si="28"/>
        <v>-71.60883280757098</v>
      </c>
      <c r="N67" s="56">
        <f aca="true" t="shared" si="31" ref="N67:N86">(G67/C67)*1000</f>
        <v>30000</v>
      </c>
      <c r="O67" s="57">
        <f t="shared" si="30"/>
        <v>30000</v>
      </c>
      <c r="P67" s="58">
        <f t="shared" si="30"/>
        <v>35222.22222222222</v>
      </c>
    </row>
    <row r="68" spans="1:16" ht="12.75">
      <c r="A68" s="59" t="s">
        <v>74</v>
      </c>
      <c r="B68" s="45"/>
      <c r="C68" s="46"/>
      <c r="D68" s="152">
        <v>30</v>
      </c>
      <c r="E68" s="60">
        <v>121</v>
      </c>
      <c r="F68" s="49"/>
      <c r="G68" s="50"/>
      <c r="H68" s="155">
        <v>900</v>
      </c>
      <c r="I68" s="80">
        <v>4081</v>
      </c>
      <c r="J68" s="53">
        <f t="shared" si="25"/>
      </c>
      <c r="K68" s="54">
        <f t="shared" si="26"/>
      </c>
      <c r="L68" s="53">
        <f t="shared" si="27"/>
      </c>
      <c r="M68" s="55">
        <f t="shared" si="28"/>
      </c>
      <c r="N68" s="56"/>
      <c r="O68" s="57">
        <f t="shared" si="30"/>
        <v>30000</v>
      </c>
      <c r="P68" s="58">
        <f t="shared" si="30"/>
        <v>33727.27272727273</v>
      </c>
    </row>
    <row r="69" spans="1:16" ht="12.75">
      <c r="A69" s="59" t="s">
        <v>75</v>
      </c>
      <c r="B69" s="45"/>
      <c r="C69" s="46"/>
      <c r="D69" s="152">
        <v>5</v>
      </c>
      <c r="E69" s="60">
        <v>13</v>
      </c>
      <c r="F69" s="49"/>
      <c r="G69" s="50"/>
      <c r="H69" s="155">
        <v>125</v>
      </c>
      <c r="I69" s="80">
        <v>411</v>
      </c>
      <c r="J69" s="53">
        <f t="shared" si="25"/>
      </c>
      <c r="K69" s="54">
        <f t="shared" si="26"/>
      </c>
      <c r="L69" s="53">
        <f t="shared" si="27"/>
      </c>
      <c r="M69" s="55">
        <f t="shared" si="28"/>
      </c>
      <c r="N69" s="56"/>
      <c r="O69" s="57">
        <f t="shared" si="30"/>
        <v>25000</v>
      </c>
      <c r="P69" s="58">
        <f t="shared" si="30"/>
        <v>31615.384615384617</v>
      </c>
    </row>
    <row r="70" spans="1:16" ht="12.75">
      <c r="A70" s="59" t="s">
        <v>76</v>
      </c>
      <c r="B70" s="45"/>
      <c r="C70" s="46">
        <v>0.01</v>
      </c>
      <c r="D70" s="152">
        <v>0.01</v>
      </c>
      <c r="E70" s="60">
        <v>0</v>
      </c>
      <c r="F70" s="49"/>
      <c r="G70" s="50"/>
      <c r="H70" s="155">
        <v>0.01</v>
      </c>
      <c r="I70" s="80">
        <v>0</v>
      </c>
      <c r="J70" s="53"/>
      <c r="K70" s="54"/>
      <c r="L70" s="53"/>
      <c r="M70" s="55"/>
      <c r="N70" s="56">
        <f t="shared" si="31"/>
        <v>0</v>
      </c>
      <c r="O70" s="57"/>
      <c r="P70" s="58"/>
    </row>
    <row r="71" spans="1:16" ht="12.75">
      <c r="A71" s="59" t="s">
        <v>77</v>
      </c>
      <c r="B71" s="45"/>
      <c r="C71" s="46"/>
      <c r="D71" s="152">
        <v>20</v>
      </c>
      <c r="E71" s="60">
        <v>83</v>
      </c>
      <c r="F71" s="49"/>
      <c r="G71" s="50"/>
      <c r="H71" s="155">
        <v>460</v>
      </c>
      <c r="I71" s="80">
        <v>1876</v>
      </c>
      <c r="J71" s="53">
        <f aca="true" t="shared" si="32" ref="J71:J88">IF(OR(D71=0,C71=0),"",C71/D71*100-100)</f>
      </c>
      <c r="K71" s="54">
        <f aca="true" t="shared" si="33" ref="K71:K88">IF(OR(E71=0,C71=0),"",C71/E71*100-100)</f>
      </c>
      <c r="L71" s="53">
        <f aca="true" t="shared" si="34" ref="L71:L88">IF(OR(H71=0,G71=0),"",G71/H71*100-100)</f>
      </c>
      <c r="M71" s="55">
        <f aca="true" t="shared" si="35" ref="M71:M88">IF(OR(I71=0,G71=0),"",G71/I71*100-100)</f>
      </c>
      <c r="N71" s="56"/>
      <c r="O71" s="57">
        <f aca="true" t="shared" si="36" ref="O71:O86">(H71/D71)*1000</f>
        <v>23000</v>
      </c>
      <c r="P71" s="58">
        <f aca="true" t="shared" si="37" ref="P71:P86">(I71/E71)*1000</f>
        <v>22602.409638554218</v>
      </c>
    </row>
    <row r="72" spans="1:16" ht="12.75">
      <c r="A72" s="59" t="s">
        <v>78</v>
      </c>
      <c r="B72" s="45">
        <v>1</v>
      </c>
      <c r="C72" s="46">
        <v>6700</v>
      </c>
      <c r="D72" s="152">
        <v>6716</v>
      </c>
      <c r="E72" s="60">
        <v>6636</v>
      </c>
      <c r="F72" s="49">
        <v>3</v>
      </c>
      <c r="G72" s="50">
        <v>345000</v>
      </c>
      <c r="H72" s="155">
        <v>349232</v>
      </c>
      <c r="I72" s="80">
        <v>321148</v>
      </c>
      <c r="J72" s="53">
        <f t="shared" si="32"/>
        <v>-0.23823704586062888</v>
      </c>
      <c r="K72" s="54">
        <f t="shared" si="33"/>
        <v>0.9644364074743947</v>
      </c>
      <c r="L72" s="53">
        <f t="shared" si="34"/>
        <v>-1.2118018967334052</v>
      </c>
      <c r="M72" s="55">
        <f t="shared" si="35"/>
        <v>7.427105259880179</v>
      </c>
      <c r="N72" s="56">
        <f t="shared" si="31"/>
        <v>51492.53731343283</v>
      </c>
      <c r="O72" s="57">
        <f t="shared" si="36"/>
        <v>52000</v>
      </c>
      <c r="P72" s="58">
        <f t="shared" si="37"/>
        <v>48394.816154309825</v>
      </c>
    </row>
    <row r="73" spans="1:16" ht="12.75">
      <c r="A73" s="59" t="s">
        <v>79</v>
      </c>
      <c r="B73" s="45">
        <v>1</v>
      </c>
      <c r="C73" s="46">
        <v>7</v>
      </c>
      <c r="D73" s="152">
        <v>7</v>
      </c>
      <c r="E73" s="60">
        <v>6</v>
      </c>
      <c r="F73" s="49">
        <v>2</v>
      </c>
      <c r="G73" s="50">
        <v>120</v>
      </c>
      <c r="H73" s="155">
        <v>189</v>
      </c>
      <c r="I73" s="80">
        <v>200</v>
      </c>
      <c r="J73" s="53">
        <f t="shared" si="32"/>
        <v>0</v>
      </c>
      <c r="K73" s="54">
        <f t="shared" si="33"/>
        <v>16.66666666666667</v>
      </c>
      <c r="L73" s="53">
        <f t="shared" si="34"/>
        <v>-36.50793650793651</v>
      </c>
      <c r="M73" s="55">
        <f t="shared" si="35"/>
        <v>-40</v>
      </c>
      <c r="N73" s="56">
        <f t="shared" si="31"/>
        <v>17142.85714285714</v>
      </c>
      <c r="O73" s="57">
        <f t="shared" si="36"/>
        <v>27000</v>
      </c>
      <c r="P73" s="58">
        <f t="shared" si="37"/>
        <v>33333.333333333336</v>
      </c>
    </row>
    <row r="74" spans="1:16" ht="12.75">
      <c r="A74" s="59" t="s">
        <v>80</v>
      </c>
      <c r="B74" s="45">
        <v>1</v>
      </c>
      <c r="C74" s="46">
        <v>3</v>
      </c>
      <c r="D74" s="152">
        <v>3</v>
      </c>
      <c r="E74" s="60">
        <v>5</v>
      </c>
      <c r="F74" s="49">
        <v>1</v>
      </c>
      <c r="G74" s="50">
        <v>69</v>
      </c>
      <c r="H74" s="155">
        <v>69</v>
      </c>
      <c r="I74" s="80">
        <v>105</v>
      </c>
      <c r="J74" s="53">
        <f t="shared" si="32"/>
        <v>0</v>
      </c>
      <c r="K74" s="54">
        <f t="shared" si="33"/>
        <v>-40</v>
      </c>
      <c r="L74" s="53">
        <f t="shared" si="34"/>
        <v>0</v>
      </c>
      <c r="M74" s="55">
        <f t="shared" si="35"/>
        <v>-34.28571428571429</v>
      </c>
      <c r="N74" s="56">
        <f t="shared" si="31"/>
        <v>23000</v>
      </c>
      <c r="O74" s="57">
        <f t="shared" si="36"/>
        <v>23000</v>
      </c>
      <c r="P74" s="58">
        <f t="shared" si="37"/>
        <v>21000</v>
      </c>
    </row>
    <row r="75" spans="1:16" ht="12.75">
      <c r="A75" s="59" t="s">
        <v>81</v>
      </c>
      <c r="B75" s="45">
        <v>1</v>
      </c>
      <c r="C75" s="46">
        <v>2</v>
      </c>
      <c r="D75" s="152">
        <v>2</v>
      </c>
      <c r="E75" s="60">
        <v>4</v>
      </c>
      <c r="F75" s="49"/>
      <c r="G75" s="50"/>
      <c r="H75" s="155">
        <v>18</v>
      </c>
      <c r="I75" s="80">
        <v>33</v>
      </c>
      <c r="J75" s="53">
        <f t="shared" si="32"/>
        <v>0</v>
      </c>
      <c r="K75" s="54">
        <f t="shared" si="33"/>
        <v>-50</v>
      </c>
      <c r="L75" s="53">
        <f t="shared" si="34"/>
      </c>
      <c r="M75" s="55">
        <f t="shared" si="35"/>
      </c>
      <c r="N75" s="56">
        <f t="shared" si="31"/>
        <v>0</v>
      </c>
      <c r="O75" s="57">
        <f t="shared" si="36"/>
        <v>9000</v>
      </c>
      <c r="P75" s="58">
        <f t="shared" si="37"/>
        <v>8250</v>
      </c>
    </row>
    <row r="76" spans="1:16" ht="12.75">
      <c r="A76" s="44" t="s">
        <v>82</v>
      </c>
      <c r="B76" s="45"/>
      <c r="C76" s="46">
        <f>IF(OR(C77=0,C78=0,C79=0),"",SUM(C77:C79))</f>
      </c>
      <c r="D76" s="152">
        <f>IF(OR(D77=0,D78=0,D79=0),"",SUM(D77:D79))</f>
        <v>25.01</v>
      </c>
      <c r="E76" s="48">
        <v>97</v>
      </c>
      <c r="F76" s="49"/>
      <c r="G76" s="50">
        <f>IF(OR(G77=0,G78=0,G79=0),"",SUM(G77:G79))</f>
      </c>
      <c r="H76" s="155">
        <f>IF(OR(H77=0,H78=0,H79=0),"",SUM(H77:H79))</f>
        <v>737.01</v>
      </c>
      <c r="I76" s="81">
        <v>2912</v>
      </c>
      <c r="J76" s="53"/>
      <c r="K76" s="54"/>
      <c r="L76" s="53"/>
      <c r="M76" s="55"/>
      <c r="N76" s="56"/>
      <c r="O76" s="57">
        <f t="shared" si="36"/>
        <v>29468.612554978004</v>
      </c>
      <c r="P76" s="58">
        <f t="shared" si="37"/>
        <v>30020.618556701033</v>
      </c>
    </row>
    <row r="77" spans="1:16" ht="12.75">
      <c r="A77" s="59" t="s">
        <v>83</v>
      </c>
      <c r="B77" s="45">
        <v>1</v>
      </c>
      <c r="C77" s="46">
        <v>20</v>
      </c>
      <c r="D77" s="152">
        <v>20</v>
      </c>
      <c r="E77" s="60">
        <v>53</v>
      </c>
      <c r="F77" s="49"/>
      <c r="G77" s="50"/>
      <c r="H77" s="155">
        <v>600</v>
      </c>
      <c r="I77" s="80">
        <v>1632</v>
      </c>
      <c r="J77" s="53">
        <f t="shared" si="32"/>
        <v>0</v>
      </c>
      <c r="K77" s="54">
        <f t="shared" si="33"/>
        <v>-62.264150943396224</v>
      </c>
      <c r="L77" s="53">
        <f t="shared" si="34"/>
      </c>
      <c r="M77" s="55">
        <f t="shared" si="35"/>
      </c>
      <c r="N77" s="56">
        <f t="shared" si="31"/>
        <v>0</v>
      </c>
      <c r="O77" s="57">
        <f t="shared" si="36"/>
        <v>30000</v>
      </c>
      <c r="P77" s="58">
        <f t="shared" si="37"/>
        <v>30792.45283018868</v>
      </c>
    </row>
    <row r="78" spans="1:16" ht="12.75">
      <c r="A78" s="59" t="s">
        <v>84</v>
      </c>
      <c r="B78" s="45">
        <v>1</v>
      </c>
      <c r="C78" s="46">
        <v>5</v>
      </c>
      <c r="D78" s="152">
        <v>5</v>
      </c>
      <c r="E78" s="60">
        <v>44</v>
      </c>
      <c r="F78" s="49"/>
      <c r="G78" s="50"/>
      <c r="H78" s="155">
        <f>83+54</f>
        <v>137</v>
      </c>
      <c r="I78" s="80">
        <v>1251</v>
      </c>
      <c r="J78" s="53">
        <f t="shared" si="32"/>
        <v>0</v>
      </c>
      <c r="K78" s="54">
        <f t="shared" si="33"/>
        <v>-88.63636363636364</v>
      </c>
      <c r="L78" s="53">
        <f t="shared" si="34"/>
      </c>
      <c r="M78" s="55">
        <f t="shared" si="35"/>
      </c>
      <c r="N78" s="56">
        <f t="shared" si="31"/>
        <v>0</v>
      </c>
      <c r="O78" s="57">
        <f t="shared" si="36"/>
        <v>27400</v>
      </c>
      <c r="P78" s="58">
        <f t="shared" si="37"/>
        <v>28431.818181818184</v>
      </c>
    </row>
    <row r="79" spans="1:16" ht="12.75">
      <c r="A79" s="59" t="s">
        <v>141</v>
      </c>
      <c r="B79" s="45"/>
      <c r="C79" s="46"/>
      <c r="D79" s="152">
        <v>0.01</v>
      </c>
      <c r="E79" s="60">
        <v>1</v>
      </c>
      <c r="F79" s="49"/>
      <c r="G79" s="50"/>
      <c r="H79" s="155">
        <v>0.01</v>
      </c>
      <c r="I79" s="80">
        <v>30</v>
      </c>
      <c r="J79" s="53">
        <f t="shared" si="32"/>
      </c>
      <c r="K79" s="54">
        <f t="shared" si="33"/>
      </c>
      <c r="L79" s="53">
        <f t="shared" si="34"/>
      </c>
      <c r="M79" s="55">
        <f t="shared" si="35"/>
      </c>
      <c r="N79" s="56"/>
      <c r="O79" s="57">
        <f t="shared" si="36"/>
        <v>1000</v>
      </c>
      <c r="P79" s="58">
        <f t="shared" si="37"/>
        <v>30000</v>
      </c>
    </row>
    <row r="80" spans="1:16" ht="12.75">
      <c r="A80" s="92" t="s">
        <v>86</v>
      </c>
      <c r="B80" s="45">
        <v>2</v>
      </c>
      <c r="C80" s="46">
        <v>46</v>
      </c>
      <c r="D80" s="152">
        <v>46</v>
      </c>
      <c r="E80" s="60">
        <v>43</v>
      </c>
      <c r="F80" s="49">
        <v>1</v>
      </c>
      <c r="G80" s="50">
        <v>2300</v>
      </c>
      <c r="H80" s="155">
        <v>2300</v>
      </c>
      <c r="I80" s="80">
        <v>2170</v>
      </c>
      <c r="J80" s="53">
        <f t="shared" si="32"/>
        <v>0</v>
      </c>
      <c r="K80" s="54">
        <f t="shared" si="33"/>
        <v>6.976744186046503</v>
      </c>
      <c r="L80" s="53">
        <f t="shared" si="34"/>
        <v>0</v>
      </c>
      <c r="M80" s="55">
        <f t="shared" si="35"/>
        <v>5.990783410138249</v>
      </c>
      <c r="N80" s="57">
        <f t="shared" si="31"/>
        <v>50000</v>
      </c>
      <c r="O80" s="57">
        <f t="shared" si="36"/>
        <v>50000</v>
      </c>
      <c r="P80" s="58">
        <f t="shared" si="37"/>
        <v>50465.11627906977</v>
      </c>
    </row>
    <row r="81" spans="1:16" ht="12.75">
      <c r="A81" s="92" t="s">
        <v>87</v>
      </c>
      <c r="B81" s="45"/>
      <c r="C81" s="46"/>
      <c r="D81" s="152">
        <v>60</v>
      </c>
      <c r="E81" s="60">
        <v>43</v>
      </c>
      <c r="F81" s="49"/>
      <c r="G81" s="50"/>
      <c r="H81" s="155">
        <v>2700</v>
      </c>
      <c r="I81" s="80">
        <v>1698</v>
      </c>
      <c r="J81" s="53">
        <f t="shared" si="32"/>
      </c>
      <c r="K81" s="54">
        <f t="shared" si="33"/>
      </c>
      <c r="L81" s="53">
        <f t="shared" si="34"/>
      </c>
      <c r="M81" s="55">
        <f t="shared" si="35"/>
      </c>
      <c r="N81" s="56"/>
      <c r="O81" s="57">
        <f t="shared" si="36"/>
        <v>45000</v>
      </c>
      <c r="P81" s="58">
        <f t="shared" si="37"/>
        <v>39488.37209302326</v>
      </c>
    </row>
    <row r="82" spans="1:16" ht="12.75">
      <c r="A82" s="92" t="s">
        <v>88</v>
      </c>
      <c r="B82" s="45"/>
      <c r="C82" s="46"/>
      <c r="D82" s="152">
        <v>50</v>
      </c>
      <c r="E82" s="60">
        <v>24</v>
      </c>
      <c r="F82" s="49"/>
      <c r="G82" s="50"/>
      <c r="H82" s="155">
        <v>1750</v>
      </c>
      <c r="I82" s="80">
        <v>524</v>
      </c>
      <c r="J82" s="53">
        <f t="shared" si="32"/>
      </c>
      <c r="K82" s="54">
        <f t="shared" si="33"/>
      </c>
      <c r="L82" s="53">
        <f t="shared" si="34"/>
      </c>
      <c r="M82" s="55">
        <f t="shared" si="35"/>
      </c>
      <c r="N82" s="56"/>
      <c r="O82" s="57">
        <f t="shared" si="36"/>
        <v>35000</v>
      </c>
      <c r="P82" s="58">
        <f t="shared" si="37"/>
        <v>21833.333333333332</v>
      </c>
    </row>
    <row r="83" spans="1:16" ht="12.75">
      <c r="A83" s="92" t="s">
        <v>89</v>
      </c>
      <c r="B83" s="45"/>
      <c r="C83" s="46"/>
      <c r="D83" s="152">
        <v>0.01</v>
      </c>
      <c r="E83" s="60">
        <v>0</v>
      </c>
      <c r="F83" s="49"/>
      <c r="G83" s="50"/>
      <c r="H83" s="155">
        <v>0.01</v>
      </c>
      <c r="I83" s="80">
        <v>0</v>
      </c>
      <c r="J83" s="53">
        <f t="shared" si="32"/>
      </c>
      <c r="K83" s="54">
        <f t="shared" si="33"/>
      </c>
      <c r="L83" s="53">
        <f t="shared" si="34"/>
      </c>
      <c r="M83" s="55">
        <f t="shared" si="35"/>
      </c>
      <c r="N83" s="56"/>
      <c r="O83" s="57">
        <f t="shared" si="36"/>
        <v>1000</v>
      </c>
      <c r="P83" s="58"/>
    </row>
    <row r="84" spans="1:16" ht="12.75">
      <c r="A84" s="59" t="s">
        <v>90</v>
      </c>
      <c r="B84" s="45"/>
      <c r="C84" s="46"/>
      <c r="D84" s="152">
        <v>0.01</v>
      </c>
      <c r="E84" s="60">
        <v>0</v>
      </c>
      <c r="F84" s="49"/>
      <c r="G84" s="50"/>
      <c r="H84" s="155">
        <v>0.01</v>
      </c>
      <c r="I84" s="80">
        <v>0</v>
      </c>
      <c r="J84" s="53">
        <f t="shared" si="32"/>
      </c>
      <c r="K84" s="54">
        <f t="shared" si="33"/>
      </c>
      <c r="L84" s="53">
        <f t="shared" si="34"/>
      </c>
      <c r="M84" s="55">
        <f t="shared" si="35"/>
      </c>
      <c r="N84" s="56"/>
      <c r="O84" s="57">
        <f t="shared" si="36"/>
        <v>1000</v>
      </c>
      <c r="P84" s="58"/>
    </row>
    <row r="85" spans="1:16" ht="12.75">
      <c r="A85" s="59" t="s">
        <v>91</v>
      </c>
      <c r="B85" s="45"/>
      <c r="C85" s="46">
        <v>0.01</v>
      </c>
      <c r="D85" s="152">
        <v>0.01</v>
      </c>
      <c r="E85" s="60">
        <v>0</v>
      </c>
      <c r="F85" s="49"/>
      <c r="G85" s="50"/>
      <c r="H85" s="155">
        <v>0.01</v>
      </c>
      <c r="I85" s="80">
        <v>0</v>
      </c>
      <c r="J85" s="53">
        <f t="shared" si="32"/>
        <v>0</v>
      </c>
      <c r="K85" s="54">
        <f t="shared" si="33"/>
      </c>
      <c r="L85" s="53">
        <f t="shared" si="34"/>
      </c>
      <c r="M85" s="55">
        <f t="shared" si="35"/>
      </c>
      <c r="N85" s="56">
        <f t="shared" si="31"/>
        <v>0</v>
      </c>
      <c r="O85" s="57">
        <f t="shared" si="36"/>
        <v>1000</v>
      </c>
      <c r="P85" s="58"/>
    </row>
    <row r="86" spans="1:16" ht="12.75">
      <c r="A86" s="59" t="s">
        <v>92</v>
      </c>
      <c r="B86" s="45">
        <v>1</v>
      </c>
      <c r="C86" s="46">
        <v>50</v>
      </c>
      <c r="D86" s="152">
        <v>50</v>
      </c>
      <c r="E86" s="60">
        <v>103</v>
      </c>
      <c r="F86" s="49">
        <v>1</v>
      </c>
      <c r="G86" s="50">
        <v>406</v>
      </c>
      <c r="H86" s="155">
        <v>406</v>
      </c>
      <c r="I86" s="80">
        <v>896</v>
      </c>
      <c r="J86" s="53">
        <f t="shared" si="32"/>
        <v>0</v>
      </c>
      <c r="K86" s="54">
        <f t="shared" si="33"/>
        <v>-51.45631067961165</v>
      </c>
      <c r="L86" s="53">
        <f t="shared" si="34"/>
        <v>0</v>
      </c>
      <c r="M86" s="55">
        <f t="shared" si="35"/>
        <v>-54.6875</v>
      </c>
      <c r="N86" s="56">
        <f t="shared" si="31"/>
        <v>8119.999999999999</v>
      </c>
      <c r="O86" s="57">
        <f t="shared" si="36"/>
        <v>8119.999999999999</v>
      </c>
      <c r="P86" s="58">
        <f t="shared" si="37"/>
        <v>8699.029126213592</v>
      </c>
    </row>
    <row r="87" spans="1:16" ht="12.75">
      <c r="A87" s="59" t="s">
        <v>93</v>
      </c>
      <c r="B87" s="45"/>
      <c r="C87" s="46"/>
      <c r="D87" s="152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32"/>
      </c>
      <c r="K87" s="54">
        <f t="shared" si="33"/>
      </c>
      <c r="L87" s="53">
        <f t="shared" si="34"/>
      </c>
      <c r="M87" s="55">
        <f t="shared" si="35"/>
      </c>
      <c r="N87" s="56"/>
      <c r="O87" s="57"/>
      <c r="P87" s="58"/>
    </row>
    <row r="88" spans="1:16" ht="12.75">
      <c r="A88" s="59" t="s">
        <v>94</v>
      </c>
      <c r="B88" s="45"/>
      <c r="C88" s="46"/>
      <c r="D88" s="152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32"/>
      </c>
      <c r="K88" s="54">
        <f t="shared" si="33"/>
      </c>
      <c r="L88" s="53">
        <f t="shared" si="34"/>
      </c>
      <c r="M88" s="55">
        <f t="shared" si="35"/>
      </c>
      <c r="N88" s="56"/>
      <c r="O88" s="57"/>
      <c r="P88" s="58"/>
    </row>
    <row r="89" spans="1:16" s="43" customFormat="1" ht="15.75">
      <c r="A89" s="29" t="s">
        <v>95</v>
      </c>
      <c r="B89" s="67"/>
      <c r="C89" s="68"/>
      <c r="D89" s="154"/>
      <c r="E89" s="70"/>
      <c r="F89" s="71"/>
      <c r="G89" s="72"/>
      <c r="H89" s="170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96</v>
      </c>
      <c r="B90" s="45">
        <v>1</v>
      </c>
      <c r="C90" s="46">
        <v>45</v>
      </c>
      <c r="D90" s="152">
        <v>45</v>
      </c>
      <c r="E90" s="60">
        <v>40</v>
      </c>
      <c r="F90" s="49">
        <v>1</v>
      </c>
      <c r="G90" s="93">
        <v>12651</v>
      </c>
      <c r="H90" s="158">
        <v>12651</v>
      </c>
      <c r="I90" s="80">
        <v>11949</v>
      </c>
      <c r="J90" s="53"/>
      <c r="K90" s="54"/>
      <c r="L90" s="53"/>
      <c r="M90" s="55"/>
      <c r="N90" s="56">
        <f aca="true" t="shared" si="38" ref="N90:P91">(G90/C90)*1000</f>
        <v>281133.3333333333</v>
      </c>
      <c r="O90" s="57">
        <f t="shared" si="38"/>
        <v>281133.3333333333</v>
      </c>
      <c r="P90" s="58">
        <f t="shared" si="38"/>
        <v>298725</v>
      </c>
    </row>
    <row r="91" spans="1:16" ht="12.75">
      <c r="A91" s="59" t="s">
        <v>97</v>
      </c>
      <c r="B91" s="45">
        <v>2</v>
      </c>
      <c r="C91" s="94">
        <v>14</v>
      </c>
      <c r="D91" s="152">
        <v>17</v>
      </c>
      <c r="E91" s="60">
        <v>15</v>
      </c>
      <c r="F91" s="49">
        <v>2</v>
      </c>
      <c r="G91" s="93">
        <v>980</v>
      </c>
      <c r="H91" s="158">
        <v>1040</v>
      </c>
      <c r="I91" s="80">
        <v>1175</v>
      </c>
      <c r="J91" s="53">
        <f>IF(OR(D91=0,C91=0),"",C91/D91*100-100)</f>
        <v>-17.64705882352942</v>
      </c>
      <c r="K91" s="54">
        <f>IF(OR(E91=0,C91=0),"",C91/E91*100-100)</f>
        <v>-6.666666666666671</v>
      </c>
      <c r="L91" s="53">
        <f>IF(OR(H91=0,G91=0),"",G91/H91*100-100)</f>
        <v>-5.769230769230774</v>
      </c>
      <c r="M91" s="55">
        <f>IF(OR(I91=0,G91=0),"",G91/I91*100-100)</f>
        <v>-16.59574468085107</v>
      </c>
      <c r="N91" s="57">
        <f t="shared" si="38"/>
        <v>70000</v>
      </c>
      <c r="O91" s="57">
        <f t="shared" si="38"/>
        <v>61176.470588235294</v>
      </c>
      <c r="P91" s="58">
        <f t="shared" si="38"/>
        <v>78333.33333333333</v>
      </c>
    </row>
    <row r="92" spans="1:16" s="43" customFormat="1" ht="15.75">
      <c r="A92" s="29" t="s">
        <v>98</v>
      </c>
      <c r="B92" s="67"/>
      <c r="C92" s="68"/>
      <c r="D92" s="69"/>
      <c r="E92" s="70"/>
      <c r="F92" s="71"/>
      <c r="G92" s="72"/>
      <c r="H92" s="170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99</v>
      </c>
      <c r="B93" s="45"/>
      <c r="C93" s="46"/>
      <c r="D93" s="47">
        <v>9090</v>
      </c>
      <c r="E93" s="60">
        <v>9194</v>
      </c>
      <c r="F93" s="49"/>
      <c r="G93" s="50"/>
      <c r="H93" s="155">
        <v>271682</v>
      </c>
      <c r="I93" s="95">
        <v>266585</v>
      </c>
      <c r="J93" s="53">
        <f aca="true" t="shared" si="39" ref="J93:J99">IF(OR(D93=0,C93=0),"",C93/D93*100-100)</f>
      </c>
      <c r="K93" s="54">
        <f aca="true" t="shared" si="40" ref="K93:K99">IF(OR(E93=0,C93=0),"",C93/E93*100-100)</f>
      </c>
      <c r="L93" s="53">
        <f aca="true" t="shared" si="41" ref="L93:L99">IF(OR(H93=0,G93=0),"",G93/H93*100-100)</f>
      </c>
      <c r="M93" s="55">
        <f aca="true" t="shared" si="42" ref="M93:M99">IF(OR(I93=0,G93=0),"",G93/I93*100-100)</f>
      </c>
      <c r="N93" s="56"/>
      <c r="O93" s="57">
        <f aca="true" t="shared" si="43" ref="O93:O99">(H93/D93)*1000</f>
        <v>29888.00880088009</v>
      </c>
      <c r="P93" s="58">
        <f aca="true" t="shared" si="44" ref="P93:P99">(I93/E93)*1000</f>
        <v>28995.540569936915</v>
      </c>
    </row>
    <row r="94" spans="1:16" ht="12.75">
      <c r="A94" s="44" t="s">
        <v>100</v>
      </c>
      <c r="B94" s="45"/>
      <c r="C94" s="46"/>
      <c r="D94" s="47">
        <f>IF(OR(D95=0,D96=0,D97=0),"",SUM(D95:D97))</f>
        <v>11190</v>
      </c>
      <c r="E94" s="60">
        <v>10954</v>
      </c>
      <c r="F94" s="49"/>
      <c r="G94" s="96"/>
      <c r="H94" s="155">
        <f>IF(OR(H95=0,H96=0,H97=0),"",SUM(H95:H97))</f>
        <v>333359</v>
      </c>
      <c r="I94" s="81">
        <v>256767</v>
      </c>
      <c r="J94" s="53">
        <f t="shared" si="39"/>
      </c>
      <c r="K94" s="54">
        <f t="shared" si="40"/>
      </c>
      <c r="L94" s="53">
        <f t="shared" si="41"/>
      </c>
      <c r="M94" s="55">
        <f t="shared" si="42"/>
      </c>
      <c r="N94" s="56"/>
      <c r="O94" s="57">
        <f t="shared" si="43"/>
        <v>29790.795352993744</v>
      </c>
      <c r="P94" s="58">
        <f t="shared" si="44"/>
        <v>23440.47836406792</v>
      </c>
    </row>
    <row r="95" spans="1:16" ht="12.75">
      <c r="A95" s="59" t="s">
        <v>101</v>
      </c>
      <c r="B95" s="45"/>
      <c r="C95" s="46"/>
      <c r="D95" s="47">
        <v>145</v>
      </c>
      <c r="E95" s="60">
        <v>254</v>
      </c>
      <c r="F95" s="49"/>
      <c r="G95" s="50"/>
      <c r="H95" s="155">
        <v>6404</v>
      </c>
      <c r="I95" s="95">
        <v>5623</v>
      </c>
      <c r="J95" s="53">
        <f t="shared" si="39"/>
      </c>
      <c r="K95" s="54">
        <f t="shared" si="40"/>
      </c>
      <c r="L95" s="53">
        <f t="shared" si="41"/>
      </c>
      <c r="M95" s="55">
        <f t="shared" si="42"/>
      </c>
      <c r="N95" s="56"/>
      <c r="O95" s="57">
        <f t="shared" si="43"/>
        <v>44165.51724137931</v>
      </c>
      <c r="P95" s="58">
        <f t="shared" si="44"/>
        <v>22137.795275590554</v>
      </c>
    </row>
    <row r="96" spans="1:16" ht="12.75">
      <c r="A96" s="59" t="s">
        <v>102</v>
      </c>
      <c r="B96" s="45"/>
      <c r="C96" s="46"/>
      <c r="D96" s="47">
        <v>2355</v>
      </c>
      <c r="E96" s="60">
        <v>4302</v>
      </c>
      <c r="F96" s="49"/>
      <c r="G96" s="50"/>
      <c r="H96" s="155">
        <v>72566</v>
      </c>
      <c r="I96" s="95">
        <v>86666</v>
      </c>
      <c r="J96" s="53">
        <f t="shared" si="39"/>
      </c>
      <c r="K96" s="54">
        <f t="shared" si="40"/>
      </c>
      <c r="L96" s="53">
        <f t="shared" si="41"/>
      </c>
      <c r="M96" s="55">
        <f t="shared" si="42"/>
      </c>
      <c r="N96" s="56"/>
      <c r="O96" s="57">
        <f t="shared" si="43"/>
        <v>30813.588110403398</v>
      </c>
      <c r="P96" s="58">
        <f t="shared" si="44"/>
        <v>20145.51371455137</v>
      </c>
    </row>
    <row r="97" spans="1:16" ht="12.75">
      <c r="A97" s="59" t="s">
        <v>103</v>
      </c>
      <c r="B97" s="45"/>
      <c r="C97" s="46"/>
      <c r="D97" s="47">
        <v>8690</v>
      </c>
      <c r="E97" s="60">
        <v>6397</v>
      </c>
      <c r="F97" s="49"/>
      <c r="G97" s="50"/>
      <c r="H97" s="155">
        <v>254389</v>
      </c>
      <c r="I97" s="95">
        <v>164478</v>
      </c>
      <c r="J97" s="53">
        <f t="shared" si="39"/>
      </c>
      <c r="K97" s="54">
        <f t="shared" si="40"/>
      </c>
      <c r="L97" s="53">
        <f t="shared" si="41"/>
      </c>
      <c r="M97" s="55">
        <f t="shared" si="42"/>
      </c>
      <c r="N97" s="56"/>
      <c r="O97" s="57">
        <f t="shared" si="43"/>
        <v>29273.762945914845</v>
      </c>
      <c r="P97" s="58">
        <f t="shared" si="44"/>
        <v>25711.739878067845</v>
      </c>
    </row>
    <row r="98" spans="1:16" ht="12.75">
      <c r="A98" s="59" t="s">
        <v>104</v>
      </c>
      <c r="B98" s="45"/>
      <c r="C98" s="46"/>
      <c r="D98" s="47">
        <v>175</v>
      </c>
      <c r="E98" s="60">
        <v>92</v>
      </c>
      <c r="F98" s="49"/>
      <c r="G98" s="50"/>
      <c r="H98" s="155">
        <v>3710</v>
      </c>
      <c r="I98" s="95">
        <v>1562</v>
      </c>
      <c r="J98" s="53">
        <f t="shared" si="39"/>
      </c>
      <c r="K98" s="54">
        <f t="shared" si="40"/>
      </c>
      <c r="L98" s="53">
        <f t="shared" si="41"/>
      </c>
      <c r="M98" s="55">
        <f t="shared" si="42"/>
      </c>
      <c r="N98" s="56"/>
      <c r="O98" s="57">
        <f t="shared" si="43"/>
        <v>21200</v>
      </c>
      <c r="P98" s="58">
        <f t="shared" si="44"/>
        <v>16978.26086956522</v>
      </c>
    </row>
    <row r="99" spans="1:16" ht="12.75">
      <c r="A99" s="59" t="s">
        <v>105</v>
      </c>
      <c r="B99" s="45"/>
      <c r="C99" s="46"/>
      <c r="D99" s="47">
        <v>95</v>
      </c>
      <c r="E99" s="60">
        <v>86</v>
      </c>
      <c r="F99" s="49"/>
      <c r="G99" s="50"/>
      <c r="H99" s="155">
        <v>3194</v>
      </c>
      <c r="I99" s="95">
        <v>3432</v>
      </c>
      <c r="J99" s="53">
        <f t="shared" si="39"/>
      </c>
      <c r="K99" s="54">
        <f t="shared" si="40"/>
      </c>
      <c r="L99" s="53">
        <f t="shared" si="41"/>
      </c>
      <c r="M99" s="55">
        <f t="shared" si="42"/>
      </c>
      <c r="N99" s="56"/>
      <c r="O99" s="57">
        <f t="shared" si="43"/>
        <v>33621.05263157895</v>
      </c>
      <c r="P99" s="58">
        <f t="shared" si="44"/>
        <v>39906.976744186046</v>
      </c>
    </row>
    <row r="100" spans="1:16" s="43" customFormat="1" ht="15.75">
      <c r="A100" s="29" t="s">
        <v>106</v>
      </c>
      <c r="B100" s="67"/>
      <c r="C100" s="68"/>
      <c r="D100" s="69"/>
      <c r="E100" s="70"/>
      <c r="F100" s="71"/>
      <c r="G100" s="72"/>
      <c r="H100" s="170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/>
      <c r="D101" s="47">
        <v>6</v>
      </c>
      <c r="E101" s="60">
        <v>14</v>
      </c>
      <c r="F101" s="49"/>
      <c r="G101" s="50"/>
      <c r="H101" s="155">
        <v>84</v>
      </c>
      <c r="I101" s="80">
        <v>198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>
        <f aca="true" t="shared" si="45" ref="O101:O119">(H101/D101)*1000</f>
        <v>14000</v>
      </c>
      <c r="P101" s="58">
        <f>(I101/E101)*1000</f>
        <v>14142.857142857143</v>
      </c>
    </row>
    <row r="102" spans="1:16" ht="12.75">
      <c r="A102" s="59" t="s">
        <v>108</v>
      </c>
      <c r="B102" s="45"/>
      <c r="C102" s="46"/>
      <c r="D102" s="47">
        <v>30</v>
      </c>
      <c r="E102" s="60">
        <v>35</v>
      </c>
      <c r="F102" s="49"/>
      <c r="G102" s="50"/>
      <c r="H102" s="155">
        <v>249</v>
      </c>
      <c r="I102" s="80">
        <v>300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>
        <f t="shared" si="45"/>
        <v>8300</v>
      </c>
      <c r="P102" s="58">
        <f>(I102/E102)*1000</f>
        <v>8571.42857142857</v>
      </c>
    </row>
    <row r="103" spans="1:16" ht="12.75">
      <c r="A103" s="59" t="s">
        <v>109</v>
      </c>
      <c r="B103" s="45"/>
      <c r="C103" s="46"/>
      <c r="D103" s="47">
        <v>0.01</v>
      </c>
      <c r="E103" s="60">
        <v>0</v>
      </c>
      <c r="F103" s="49"/>
      <c r="G103" s="50"/>
      <c r="H103" s="155">
        <v>0.01</v>
      </c>
      <c r="I103" s="80">
        <v>0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</c>
      <c r="M103" s="55">
        <f>IF(OR(I103=0,G103=0),"",G103/I103*100-100)</f>
      </c>
      <c r="N103" s="56"/>
      <c r="O103" s="57">
        <f t="shared" si="45"/>
        <v>1000</v>
      </c>
      <c r="P103" s="58"/>
    </row>
    <row r="104" spans="1:16" ht="12.75">
      <c r="A104" s="59" t="s">
        <v>110</v>
      </c>
      <c r="B104" s="45"/>
      <c r="C104" s="46"/>
      <c r="D104" s="47">
        <v>26</v>
      </c>
      <c r="E104" s="60">
        <v>40</v>
      </c>
      <c r="F104" s="49"/>
      <c r="G104" s="50"/>
      <c r="H104" s="155">
        <v>364</v>
      </c>
      <c r="I104" s="80">
        <v>335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</c>
      <c r="M104" s="55">
        <f>IF(OR(I104=0,G104=0),"",G104/I104*100-100)</f>
      </c>
      <c r="N104" s="56"/>
      <c r="O104" s="57">
        <f t="shared" si="45"/>
        <v>14000</v>
      </c>
      <c r="P104" s="58">
        <f aca="true" t="shared" si="46" ref="P104:P112">(I104/E104)*1000</f>
        <v>8375</v>
      </c>
    </row>
    <row r="105" spans="1:16" ht="12.75">
      <c r="A105" s="59" t="s">
        <v>111</v>
      </c>
      <c r="B105" s="45"/>
      <c r="C105" s="46"/>
      <c r="D105" s="47">
        <v>2</v>
      </c>
      <c r="E105" s="60">
        <v>1</v>
      </c>
      <c r="F105" s="49"/>
      <c r="G105" s="50"/>
      <c r="H105" s="155">
        <v>6</v>
      </c>
      <c r="I105" s="80">
        <v>2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</c>
      <c r="M105" s="55">
        <f>IF(OR(I105=0,G105=0),"",G105/I105*100-100)</f>
      </c>
      <c r="N105" s="56"/>
      <c r="O105" s="57">
        <f t="shared" si="45"/>
        <v>3000</v>
      </c>
      <c r="P105" s="58">
        <f t="shared" si="46"/>
        <v>2000</v>
      </c>
    </row>
    <row r="106" spans="1:16" ht="12.75">
      <c r="A106" s="44" t="s">
        <v>112</v>
      </c>
      <c r="B106" s="45"/>
      <c r="C106" s="46"/>
      <c r="D106" s="47">
        <f>IF(OR(D107=0,D108=0),"",SUM(D107:D108))</f>
        <v>1118</v>
      </c>
      <c r="E106" s="60">
        <v>1280</v>
      </c>
      <c r="F106" s="49"/>
      <c r="G106" s="50"/>
      <c r="H106" s="155">
        <f>IF(OR(H107=0,H108=0),"",SUM(H107:H108))</f>
        <v>20840</v>
      </c>
      <c r="I106" s="81">
        <v>24922</v>
      </c>
      <c r="J106" s="53"/>
      <c r="K106" s="54"/>
      <c r="L106" s="53"/>
      <c r="M106" s="53">
        <f>IF(OR(I106=0,H106=0),"",H106/I106*100-100)</f>
        <v>-16.379102800738295</v>
      </c>
      <c r="N106" s="56"/>
      <c r="O106" s="57">
        <f t="shared" si="45"/>
        <v>18640.429338103757</v>
      </c>
      <c r="P106" s="58">
        <f t="shared" si="46"/>
        <v>19470.3125</v>
      </c>
    </row>
    <row r="107" spans="1:16" ht="12.75">
      <c r="A107" s="59" t="s">
        <v>113</v>
      </c>
      <c r="B107" s="45"/>
      <c r="C107" s="46"/>
      <c r="D107" s="47">
        <v>465</v>
      </c>
      <c r="E107" s="60">
        <v>590</v>
      </c>
      <c r="F107" s="49"/>
      <c r="G107" s="50"/>
      <c r="H107" s="155">
        <v>8370</v>
      </c>
      <c r="I107" s="80">
        <v>10959</v>
      </c>
      <c r="J107" s="53">
        <f aca="true" t="shared" si="47" ref="J107:J119">IF(OR(D107=0,C107=0),"",C107/D107*100-100)</f>
      </c>
      <c r="K107" s="54">
        <f aca="true" t="shared" si="48" ref="K107:K119">IF(OR(E107=0,C107=0),"",C107/E107*100-100)</f>
      </c>
      <c r="L107" s="53">
        <f aca="true" t="shared" si="49" ref="L107:L119">IF(OR(H107=0,G107=0),"",G107/H107*100-100)</f>
      </c>
      <c r="M107" s="55">
        <f aca="true" t="shared" si="50" ref="M107:M119">IF(OR(I107=0,G107=0),"",G107/I107*100-100)</f>
      </c>
      <c r="N107" s="56"/>
      <c r="O107" s="57">
        <f t="shared" si="45"/>
        <v>18000</v>
      </c>
      <c r="P107" s="58">
        <f t="shared" si="46"/>
        <v>18574.57627118644</v>
      </c>
    </row>
    <row r="108" spans="1:16" ht="12.75">
      <c r="A108" s="59" t="s">
        <v>114</v>
      </c>
      <c r="B108" s="45"/>
      <c r="C108" s="46"/>
      <c r="D108" s="47">
        <v>653</v>
      </c>
      <c r="E108" s="60">
        <v>691</v>
      </c>
      <c r="F108" s="49"/>
      <c r="G108" s="50"/>
      <c r="H108" s="155">
        <v>12470</v>
      </c>
      <c r="I108" s="80">
        <v>13963</v>
      </c>
      <c r="J108" s="53">
        <f t="shared" si="47"/>
      </c>
      <c r="K108" s="54">
        <f t="shared" si="48"/>
      </c>
      <c r="L108" s="53">
        <f t="shared" si="49"/>
      </c>
      <c r="M108" s="55">
        <f t="shared" si="50"/>
      </c>
      <c r="N108" s="56"/>
      <c r="O108" s="57">
        <f t="shared" si="45"/>
        <v>19096.477794793263</v>
      </c>
      <c r="P108" s="58">
        <f t="shared" si="46"/>
        <v>20206.94645441389</v>
      </c>
    </row>
    <row r="109" spans="1:16" ht="12.75">
      <c r="A109" s="59" t="s">
        <v>115</v>
      </c>
      <c r="B109" s="45"/>
      <c r="C109" s="46"/>
      <c r="D109" s="47">
        <v>160</v>
      </c>
      <c r="E109" s="60">
        <v>271</v>
      </c>
      <c r="F109" s="49"/>
      <c r="G109" s="50"/>
      <c r="H109" s="155">
        <v>2720</v>
      </c>
      <c r="I109" s="80">
        <v>4952</v>
      </c>
      <c r="J109" s="53">
        <f t="shared" si="47"/>
      </c>
      <c r="K109" s="54">
        <f t="shared" si="48"/>
      </c>
      <c r="L109" s="53">
        <f t="shared" si="49"/>
      </c>
      <c r="M109" s="55">
        <f t="shared" si="50"/>
      </c>
      <c r="N109" s="56"/>
      <c r="O109" s="57">
        <f t="shared" si="45"/>
        <v>17000</v>
      </c>
      <c r="P109" s="58">
        <f t="shared" si="46"/>
        <v>18273.062730627305</v>
      </c>
    </row>
    <row r="110" spans="1:16" ht="12.75">
      <c r="A110" s="59" t="s">
        <v>116</v>
      </c>
      <c r="B110" s="45"/>
      <c r="C110" s="46"/>
      <c r="D110" s="47">
        <v>192</v>
      </c>
      <c r="E110" s="60">
        <v>211</v>
      </c>
      <c r="F110" s="49"/>
      <c r="G110" s="50"/>
      <c r="H110" s="155">
        <v>148</v>
      </c>
      <c r="I110" s="80">
        <v>118</v>
      </c>
      <c r="J110" s="53">
        <f t="shared" si="47"/>
      </c>
      <c r="K110" s="54">
        <f t="shared" si="48"/>
      </c>
      <c r="L110" s="53">
        <f t="shared" si="49"/>
      </c>
      <c r="M110" s="55">
        <f t="shared" si="50"/>
      </c>
      <c r="N110" s="56"/>
      <c r="O110" s="57">
        <f t="shared" si="45"/>
        <v>770.8333333333334</v>
      </c>
      <c r="P110" s="58">
        <f t="shared" si="46"/>
        <v>559.2417061611375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47"/>
      </c>
      <c r="K111" s="54">
        <f t="shared" si="48"/>
      </c>
      <c r="L111" s="53">
        <f t="shared" si="49"/>
      </c>
      <c r="M111" s="55">
        <f t="shared" si="50"/>
      </c>
      <c r="N111" s="56"/>
      <c r="O111" s="57">
        <f t="shared" si="45"/>
        <v>1000</v>
      </c>
      <c r="P111" s="58"/>
    </row>
    <row r="112" spans="1:16" ht="12.75">
      <c r="A112" s="59" t="s">
        <v>118</v>
      </c>
      <c r="B112" s="45"/>
      <c r="C112" s="46"/>
      <c r="D112" s="47">
        <v>1400</v>
      </c>
      <c r="E112" s="60">
        <v>373</v>
      </c>
      <c r="F112" s="49"/>
      <c r="G112" s="50"/>
      <c r="H112" s="155">
        <v>2590</v>
      </c>
      <c r="I112" s="80">
        <v>1345</v>
      </c>
      <c r="J112" s="53">
        <f t="shared" si="47"/>
      </c>
      <c r="K112" s="54">
        <f t="shared" si="48"/>
      </c>
      <c r="L112" s="53">
        <f t="shared" si="49"/>
      </c>
      <c r="M112" s="55">
        <f t="shared" si="50"/>
      </c>
      <c r="N112" s="56"/>
      <c r="O112" s="57">
        <f t="shared" si="45"/>
        <v>1850</v>
      </c>
      <c r="P112" s="58">
        <f t="shared" si="46"/>
        <v>3605.8981233243967</v>
      </c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47"/>
      </c>
      <c r="K113" s="54">
        <f t="shared" si="48"/>
      </c>
      <c r="L113" s="53">
        <f t="shared" si="49"/>
        <v>0</v>
      </c>
      <c r="M113" s="55">
        <f t="shared" si="50"/>
      </c>
      <c r="N113" s="56"/>
      <c r="O113" s="57">
        <f t="shared" si="45"/>
        <v>1000</v>
      </c>
      <c r="P113" s="58"/>
    </row>
    <row r="114" spans="1:16" ht="12.75">
      <c r="A114" s="59" t="s">
        <v>120</v>
      </c>
      <c r="B114" s="45"/>
      <c r="C114" s="46"/>
      <c r="D114" s="47">
        <v>3</v>
      </c>
      <c r="E114" s="60">
        <v>8</v>
      </c>
      <c r="F114" s="49"/>
      <c r="G114" s="50"/>
      <c r="H114" s="155">
        <v>30</v>
      </c>
      <c r="I114" s="80">
        <v>58</v>
      </c>
      <c r="J114" s="53">
        <f t="shared" si="47"/>
      </c>
      <c r="K114" s="54">
        <f t="shared" si="48"/>
      </c>
      <c r="L114" s="53">
        <f t="shared" si="49"/>
      </c>
      <c r="M114" s="55">
        <f t="shared" si="50"/>
      </c>
      <c r="N114" s="56"/>
      <c r="O114" s="57">
        <f t="shared" si="45"/>
        <v>10000</v>
      </c>
      <c r="P114" s="58"/>
    </row>
    <row r="115" spans="1:16" ht="12.75">
      <c r="A115" s="59" t="s">
        <v>121</v>
      </c>
      <c r="B115" s="45"/>
      <c r="C115" s="46"/>
      <c r="D115" s="47">
        <v>1401</v>
      </c>
      <c r="E115" s="60">
        <v>1092</v>
      </c>
      <c r="F115" s="49"/>
      <c r="G115" s="50"/>
      <c r="H115" s="155">
        <v>3860</v>
      </c>
      <c r="I115" s="80">
        <v>1623</v>
      </c>
      <c r="J115" s="53">
        <f t="shared" si="47"/>
      </c>
      <c r="K115" s="54">
        <f t="shared" si="48"/>
      </c>
      <c r="L115" s="53">
        <f t="shared" si="49"/>
      </c>
      <c r="M115" s="55">
        <f t="shared" si="50"/>
      </c>
      <c r="N115" s="56"/>
      <c r="O115" s="57">
        <f t="shared" si="45"/>
        <v>2755.1748750892216</v>
      </c>
      <c r="P115" s="58">
        <f>(I115/E115)*1000</f>
        <v>1486.2637362637363</v>
      </c>
    </row>
    <row r="116" spans="1:16" ht="12.75">
      <c r="A116" s="59" t="s">
        <v>122</v>
      </c>
      <c r="B116" s="45"/>
      <c r="C116" s="46"/>
      <c r="D116" s="47">
        <v>24</v>
      </c>
      <c r="E116" s="60">
        <v>12</v>
      </c>
      <c r="F116" s="49"/>
      <c r="G116" s="50"/>
      <c r="H116" s="155">
        <v>50</v>
      </c>
      <c r="I116" s="80">
        <v>0</v>
      </c>
      <c r="J116" s="53">
        <f t="shared" si="47"/>
      </c>
      <c r="K116" s="54">
        <f t="shared" si="48"/>
      </c>
      <c r="L116" s="53">
        <f t="shared" si="49"/>
      </c>
      <c r="M116" s="55">
        <f t="shared" si="50"/>
      </c>
      <c r="N116" s="56"/>
      <c r="O116" s="57">
        <f t="shared" si="45"/>
        <v>2083.3333333333335</v>
      </c>
      <c r="P116" s="58">
        <f>(I116/E116)*1000</f>
        <v>0</v>
      </c>
    </row>
    <row r="117" spans="1:16" ht="12.75">
      <c r="A117" s="59" t="s">
        <v>123</v>
      </c>
      <c r="B117" s="45"/>
      <c r="C117" s="46"/>
      <c r="D117" s="47">
        <v>5000</v>
      </c>
      <c r="E117" s="60">
        <v>5015</v>
      </c>
      <c r="F117" s="49"/>
      <c r="G117" s="50"/>
      <c r="H117" s="155">
        <v>850</v>
      </c>
      <c r="I117" s="80">
        <v>995</v>
      </c>
      <c r="J117" s="53">
        <f t="shared" si="47"/>
      </c>
      <c r="K117" s="54">
        <f t="shared" si="48"/>
      </c>
      <c r="L117" s="53">
        <f t="shared" si="49"/>
      </c>
      <c r="M117" s="55">
        <f t="shared" si="50"/>
      </c>
      <c r="N117" s="56"/>
      <c r="O117" s="57">
        <f t="shared" si="45"/>
        <v>170</v>
      </c>
      <c r="P117" s="58">
        <f>(I117/E117)*1000</f>
        <v>198.4047856430708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47"/>
      </c>
      <c r="K118" s="54">
        <f t="shared" si="48"/>
      </c>
      <c r="L118" s="53">
        <f t="shared" si="49"/>
      </c>
      <c r="M118" s="55">
        <f t="shared" si="50"/>
      </c>
      <c r="N118" s="56"/>
      <c r="O118" s="57">
        <f t="shared" si="45"/>
        <v>1000</v>
      </c>
      <c r="P118" s="58"/>
    </row>
    <row r="119" spans="1:16" ht="12.75">
      <c r="A119" s="59" t="s">
        <v>125</v>
      </c>
      <c r="B119" s="45"/>
      <c r="C119" s="46"/>
      <c r="D119" s="47">
        <v>2273</v>
      </c>
      <c r="E119" s="60">
        <v>2420</v>
      </c>
      <c r="F119" s="49">
        <v>2</v>
      </c>
      <c r="G119" s="50">
        <v>45500</v>
      </c>
      <c r="H119" s="155">
        <v>47783</v>
      </c>
      <c r="I119" s="80">
        <v>48195</v>
      </c>
      <c r="J119" s="53">
        <f t="shared" si="47"/>
      </c>
      <c r="K119" s="54">
        <f t="shared" si="48"/>
      </c>
      <c r="L119" s="53">
        <f t="shared" si="49"/>
        <v>-4.777849862921954</v>
      </c>
      <c r="M119" s="55">
        <f t="shared" si="50"/>
        <v>-5.591866376180093</v>
      </c>
      <c r="N119" s="56"/>
      <c r="O119" s="57">
        <f t="shared" si="45"/>
        <v>21021.99736031676</v>
      </c>
      <c r="P119" s="58">
        <f>(I119/E119)*1000</f>
        <v>19915.289256198346</v>
      </c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70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14293</v>
      </c>
      <c r="E121" s="60">
        <v>6502</v>
      </c>
      <c r="F121" s="49"/>
      <c r="G121" s="50"/>
      <c r="H121" s="155">
        <v>11948</v>
      </c>
      <c r="I121" s="80">
        <v>4615</v>
      </c>
      <c r="J121" s="53">
        <f>IF(OR(D121=0,C121=0),"",C121/D121*100-100)</f>
      </c>
      <c r="K121" s="54">
        <f>IF(OR(E121=0,C121=0),"",C121/E121*100-100)</f>
      </c>
      <c r="L121" s="53">
        <f>IF(OR(H121=0,G121=0),"",G121/H121*100-100)</f>
      </c>
      <c r="M121" s="55">
        <f>IF(OR(I121=0,G121=0),"",G121/I121*100-100)</f>
      </c>
      <c r="N121" s="56"/>
      <c r="O121" s="57">
        <f>(H121/D121)*1000</f>
        <v>835.9336738263486</v>
      </c>
      <c r="P121" s="58">
        <f>(I121/E121)*1000</f>
        <v>709.7816056597969</v>
      </c>
    </row>
    <row r="122" spans="1:16" ht="12.75">
      <c r="A122" s="59" t="s">
        <v>128</v>
      </c>
      <c r="B122" s="45"/>
      <c r="C122" s="46"/>
      <c r="D122" s="47">
        <v>21456</v>
      </c>
      <c r="E122" s="60">
        <v>27901</v>
      </c>
      <c r="F122" s="49"/>
      <c r="G122" s="50"/>
      <c r="H122" s="155">
        <v>65254</v>
      </c>
      <c r="I122" s="80">
        <v>45858</v>
      </c>
      <c r="J122" s="53">
        <f>IF(OR(D122=0,C122=0),"",C122/D122*100-100)</f>
      </c>
      <c r="K122" s="54">
        <f>IF(OR(E122=0,C122=0),"",C122/E122*100-100)</f>
      </c>
      <c r="L122" s="53">
        <f>IF(OR(H122=0,G122=0),"",G122/H122*100-100)</f>
      </c>
      <c r="M122" s="55">
        <f>IF(OR(I122=0,G122=0),"",G122/I122*100-100)</f>
      </c>
      <c r="N122" s="56"/>
      <c r="O122" s="57">
        <f>(H122/D122)*1000</f>
        <v>3041.2938105891126</v>
      </c>
      <c r="P122" s="58">
        <f>(I122/E122)*1000</f>
        <v>1643.597003691624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12276</v>
      </c>
      <c r="I123" s="80">
        <v>8605</v>
      </c>
      <c r="J123" s="53">
        <f>IF(OR(D123=0,C123=0),"",C123/D123*100-100)</f>
      </c>
      <c r="K123" s="54">
        <f>IF(OR(E123=0,C123=0),"",C123/E123*100-100)</f>
      </c>
      <c r="L123" s="53">
        <f>IF(OR(H123=0,G123=0),"",G123/H123*100-100)</f>
      </c>
      <c r="M123" s="55">
        <f>IF(OR(I123=0,G123=0),"",G123/I123*100-100)</f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9"/>
      <c r="E124" s="70"/>
      <c r="F124" s="71"/>
      <c r="G124" s="72"/>
      <c r="H124" s="170"/>
      <c r="I124" s="73"/>
      <c r="J124" s="74"/>
      <c r="K124" s="75"/>
      <c r="L124" s="74"/>
      <c r="M124" s="76"/>
      <c r="N124" s="77"/>
      <c r="O124" s="78"/>
      <c r="P124" s="79"/>
    </row>
    <row r="125" spans="1:16" ht="12.75">
      <c r="A125" s="59" t="s">
        <v>131</v>
      </c>
      <c r="B125" s="45"/>
      <c r="C125" s="46"/>
      <c r="D125" s="47">
        <v>80</v>
      </c>
      <c r="E125" s="60">
        <v>115</v>
      </c>
      <c r="F125" s="49"/>
      <c r="G125" s="50"/>
      <c r="H125" s="155">
        <v>640</v>
      </c>
      <c r="I125" s="80">
        <v>987</v>
      </c>
      <c r="J125" s="53">
        <f>IF(OR(D125=0,C125=0),"",C125/D125*100-100)</f>
      </c>
      <c r="K125" s="54">
        <f>IF(OR(E125=0,C125=0),"",C125/E125*100-100)</f>
      </c>
      <c r="L125" s="53">
        <f>IF(OR(H125=0,G125=0),"",G125/H125*100-100)</f>
      </c>
      <c r="M125" s="55">
        <f>IF(OR(I125=0,G125=0),"",G125/I125*100-100)</f>
      </c>
      <c r="N125" s="56"/>
      <c r="O125" s="57">
        <f>(H125/D125)*1000</f>
        <v>8000</v>
      </c>
      <c r="P125" s="58">
        <f>(I125/E125)*1000</f>
        <v>8582.608695652174</v>
      </c>
    </row>
    <row r="126" spans="1:16" ht="12.75">
      <c r="A126" s="59" t="s">
        <v>132</v>
      </c>
      <c r="B126" s="45"/>
      <c r="C126" s="46"/>
      <c r="D126" s="47">
        <v>3251</v>
      </c>
      <c r="E126" s="60">
        <v>3410</v>
      </c>
      <c r="F126" s="49"/>
      <c r="G126" s="50"/>
      <c r="H126" s="155">
        <v>27280</v>
      </c>
      <c r="I126" s="80">
        <v>27300</v>
      </c>
      <c r="J126" s="53">
        <f>IF(OR(D126=0,C126=0),"",C126/D126*100-100)</f>
      </c>
      <c r="K126" s="54">
        <f>IF(OR(E126=0,C126=0),"",C126/E126*100-100)</f>
      </c>
      <c r="L126" s="53">
        <f>IF(OR(H126=0,G126=0),"",G126/H126*100-100)</f>
      </c>
      <c r="M126" s="55">
        <f>IF(OR(I126=0,G126=0),"",G126/I126*100-100)</f>
      </c>
      <c r="N126" s="56"/>
      <c r="O126" s="57">
        <f>(H126/D126)*1000</f>
        <v>8391.264226391879</v>
      </c>
      <c r="P126" s="58">
        <f>(I126/E126)*1000</f>
        <v>8005.865102639296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>IF(OR(D127=0,C127=0),"",C127/D127*100-100)</f>
      </c>
      <c r="K127" s="54">
        <f>IF(OR(E127=0,C127=0),"",C127/E127*100-100)</f>
      </c>
      <c r="L127" s="53">
        <f>IF(OR(H127=0,G127=0),"",G127/H127*100-100)</f>
      </c>
      <c r="M127" s="55">
        <f>IF(OR(I127=0,G127=0),"",G127/I127*100-100)</f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/>
      <c r="G128" s="50"/>
      <c r="H128" s="155">
        <v>163070</v>
      </c>
      <c r="I128" s="80">
        <v>189841</v>
      </c>
      <c r="J128" s="53">
        <f>IF(OR(D128=0,C128=0),"",C128/D128*100-100)</f>
      </c>
      <c r="K128" s="54">
        <f>IF(OR(E128=0,C128=0),"",C128/E128*100-100)</f>
      </c>
      <c r="L128" s="53">
        <f>IF(OR(H128=0,G128=0),"",G128/H128*100-100)</f>
      </c>
      <c r="M128" s="55">
        <f>IF(OR(I128=0,G128=0),"",G128/I128*100-100)</f>
      </c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9"/>
      <c r="E129" s="70"/>
      <c r="F129" s="71"/>
      <c r="G129" s="72"/>
      <c r="H129" s="170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14">
        <v>0.01</v>
      </c>
      <c r="E130" s="115">
        <v>2</v>
      </c>
      <c r="F130" s="103"/>
      <c r="G130" s="104"/>
      <c r="H130" s="171">
        <v>0.01</v>
      </c>
      <c r="I130" s="105">
        <v>0</v>
      </c>
      <c r="J130" s="106">
        <f>IF(OR(D130=0,C130=0),"",C130/D130*100-100)</f>
      </c>
      <c r="K130" s="107">
        <f>IF(OR(E130=0,D130=0),"",D130/E130*100-100)</f>
        <v>-99.5</v>
      </c>
      <c r="L130" s="106">
        <f>IF(OR(H130=0,G130=0),"",G130/H130*100-100)</f>
      </c>
      <c r="M130" s="108">
        <v>0</v>
      </c>
      <c r="N130" s="109"/>
      <c r="O130" s="110"/>
      <c r="P130" s="111"/>
    </row>
    <row r="131" ht="13.5" thickTop="1">
      <c r="A131" s="1" t="s">
        <v>137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 31   DE ENERO  DEL AÑO 2022&amp;C&amp;"Arial,Normal"&amp;11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16">
      <selection activeCell="H122" sqref="H122:H123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146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7" t="s">
        <v>171</v>
      </c>
      <c r="B2" s="8"/>
      <c r="C2" s="9"/>
      <c r="D2" s="8"/>
      <c r="E2" s="148" t="s">
        <v>4</v>
      </c>
      <c r="F2" s="11"/>
      <c r="G2" s="12"/>
      <c r="H2" s="164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65">
        <v>2021</v>
      </c>
      <c r="E3" s="146" t="s">
        <v>167</v>
      </c>
      <c r="F3" s="21" t="s">
        <v>9</v>
      </c>
      <c r="G3" s="19">
        <v>2022</v>
      </c>
      <c r="H3" s="165">
        <v>2021</v>
      </c>
      <c r="I3" s="146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2"/>
      <c r="E4" s="33"/>
      <c r="F4" s="34"/>
      <c r="G4" s="31"/>
      <c r="H4" s="17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IF(OR(C6=0,C7=0),"",SUM(C6:C7))</f>
        <v>7667</v>
      </c>
      <c r="D5" s="152">
        <f>IF(OR(D6=0,D7=0),"",SUM(D6:D7))</f>
        <v>7667</v>
      </c>
      <c r="E5" s="48">
        <v>7619</v>
      </c>
      <c r="F5" s="49">
        <v>2</v>
      </c>
      <c r="G5" s="50">
        <f>IF(OR(G6=0,G7=0),"",SUM(G6:G7))</f>
        <v>19003</v>
      </c>
      <c r="H5" s="155">
        <f>IF(OR(H6=0,H7=0),"",SUM(H6:H7))</f>
        <v>18984</v>
      </c>
      <c r="I5" s="52">
        <v>25812</v>
      </c>
      <c r="J5" s="53">
        <f aca="true" t="shared" si="0" ref="J5:J17">IF(OR(D5=0,C5=0),"",C5/D5*100-100)</f>
        <v>0</v>
      </c>
      <c r="K5" s="54">
        <f aca="true" t="shared" si="1" ref="K5:K45">IF(OR(E5=0,C5=0),"",C5/E5*100-100)</f>
        <v>0.63000393752462</v>
      </c>
      <c r="L5" s="53">
        <f aca="true" t="shared" si="2" ref="L5:L17">IF(OR(H5=0,G5=0),"",G5/H5*100-100)</f>
        <v>0.10008428150021587</v>
      </c>
      <c r="M5" s="55">
        <f aca="true" t="shared" si="3" ref="M5:M28">IF(OR(I5=0,G5=0),"",G5/I5*100-100)</f>
        <v>-26.379203471253675</v>
      </c>
      <c r="N5" s="56">
        <f aca="true" t="shared" si="4" ref="N5:N14">(G5/C5)*1000</f>
        <v>2478.5444111125603</v>
      </c>
      <c r="O5" s="57">
        <f aca="true" t="shared" si="5" ref="O5:O13">(H5/D5)*1000</f>
        <v>2476.066257988783</v>
      </c>
      <c r="P5" s="58">
        <f aca="true" t="shared" si="6" ref="P5:P13">(I5/E5)*1000</f>
        <v>3387.846174038588</v>
      </c>
    </row>
    <row r="6" spans="1:16" ht="12.75">
      <c r="A6" s="59" t="s">
        <v>12</v>
      </c>
      <c r="B6" s="45">
        <v>2</v>
      </c>
      <c r="C6" s="46">
        <v>2986</v>
      </c>
      <c r="D6" s="152">
        <v>2986</v>
      </c>
      <c r="E6" s="60">
        <v>2225</v>
      </c>
      <c r="F6" s="49">
        <v>2</v>
      </c>
      <c r="G6" s="50">
        <v>7999</v>
      </c>
      <c r="H6" s="155">
        <v>8000</v>
      </c>
      <c r="I6" s="61">
        <v>7000</v>
      </c>
      <c r="J6" s="53">
        <f t="shared" si="0"/>
        <v>0</v>
      </c>
      <c r="K6" s="54">
        <f t="shared" si="1"/>
        <v>34.202247191011224</v>
      </c>
      <c r="L6" s="53">
        <f t="shared" si="2"/>
        <v>-0.012500000000002842</v>
      </c>
      <c r="M6" s="55">
        <f t="shared" si="3"/>
        <v>14.271428571428572</v>
      </c>
      <c r="N6" s="56">
        <f t="shared" si="4"/>
        <v>2678.834561286001</v>
      </c>
      <c r="O6" s="57">
        <f t="shared" si="5"/>
        <v>2679.169457468185</v>
      </c>
      <c r="P6" s="58">
        <f t="shared" si="6"/>
        <v>3146.0674157303374</v>
      </c>
    </row>
    <row r="7" spans="1:16" ht="12.75">
      <c r="A7" s="62" t="s">
        <v>13</v>
      </c>
      <c r="B7" s="45">
        <v>2</v>
      </c>
      <c r="C7" s="46">
        <v>4681</v>
      </c>
      <c r="D7" s="152">
        <v>4681</v>
      </c>
      <c r="E7" s="60">
        <v>5394</v>
      </c>
      <c r="F7" s="49">
        <v>2</v>
      </c>
      <c r="G7" s="50">
        <v>11004</v>
      </c>
      <c r="H7" s="155">
        <v>10984</v>
      </c>
      <c r="I7" s="61">
        <v>18812</v>
      </c>
      <c r="J7" s="53">
        <f t="shared" si="0"/>
        <v>0</v>
      </c>
      <c r="K7" s="54">
        <f t="shared" si="1"/>
        <v>-13.218390804597703</v>
      </c>
      <c r="L7" s="53">
        <f t="shared" si="2"/>
        <v>0.18208302986163005</v>
      </c>
      <c r="M7" s="55">
        <f t="shared" si="3"/>
        <v>-41.505422071018494</v>
      </c>
      <c r="N7" s="56">
        <f t="shared" si="4"/>
        <v>2350.7797479171113</v>
      </c>
      <c r="O7" s="57">
        <f t="shared" si="5"/>
        <v>2346.507156590472</v>
      </c>
      <c r="P7" s="58">
        <f t="shared" si="6"/>
        <v>3487.5787912495366</v>
      </c>
    </row>
    <row r="8" spans="1:16" ht="12.75">
      <c r="A8" s="44" t="s">
        <v>14</v>
      </c>
      <c r="B8" s="45">
        <v>2</v>
      </c>
      <c r="C8" s="46">
        <f>IF(OR(C9=0,C10=0),"",SUM(C9:C10))</f>
        <v>6157</v>
      </c>
      <c r="D8" s="152">
        <f>IF(OR(D9=0,D10=0),"",SUM(D9:D10))</f>
        <v>6157</v>
      </c>
      <c r="E8" s="48">
        <v>7500</v>
      </c>
      <c r="F8" s="49">
        <v>2</v>
      </c>
      <c r="G8" s="63">
        <f>IF(OR(G9=0,G10=0),"",SUM(G9:G10))</f>
        <v>13853</v>
      </c>
      <c r="H8" s="169">
        <f>IF(OR(H9=0,H10=0),"",SUM(H9:H10))</f>
        <v>13536</v>
      </c>
      <c r="I8" s="65">
        <v>20716</v>
      </c>
      <c r="J8" s="53">
        <f t="shared" si="0"/>
        <v>0</v>
      </c>
      <c r="K8" s="54">
        <f t="shared" si="1"/>
        <v>-17.906666666666666</v>
      </c>
      <c r="L8" s="53">
        <f t="shared" si="2"/>
        <v>2.341903073286062</v>
      </c>
      <c r="M8" s="55">
        <f t="shared" si="3"/>
        <v>-33.12898242904035</v>
      </c>
      <c r="N8" s="56">
        <f t="shared" si="4"/>
        <v>2249.959395809648</v>
      </c>
      <c r="O8" s="57">
        <f t="shared" si="5"/>
        <v>2198.4732824427483</v>
      </c>
      <c r="P8" s="58">
        <f t="shared" si="6"/>
        <v>2762.133333333333</v>
      </c>
    </row>
    <row r="9" spans="1:16" ht="12.75">
      <c r="A9" s="59" t="s">
        <v>15</v>
      </c>
      <c r="B9" s="45">
        <v>2</v>
      </c>
      <c r="C9" s="46">
        <v>3756</v>
      </c>
      <c r="D9" s="152">
        <v>3756</v>
      </c>
      <c r="E9" s="60">
        <v>5506</v>
      </c>
      <c r="F9" s="49">
        <v>2</v>
      </c>
      <c r="G9" s="50">
        <v>8738</v>
      </c>
      <c r="H9" s="155">
        <v>8537</v>
      </c>
      <c r="I9" s="61">
        <v>14213</v>
      </c>
      <c r="J9" s="53">
        <f t="shared" si="0"/>
        <v>0</v>
      </c>
      <c r="K9" s="54">
        <f t="shared" si="1"/>
        <v>-31.783508899382497</v>
      </c>
      <c r="L9" s="53">
        <f t="shared" si="2"/>
        <v>2.3544570692280615</v>
      </c>
      <c r="M9" s="55">
        <f t="shared" si="3"/>
        <v>-38.52107225779216</v>
      </c>
      <c r="N9" s="56">
        <f t="shared" si="4"/>
        <v>2326.4110756123537</v>
      </c>
      <c r="O9" s="57">
        <f t="shared" si="5"/>
        <v>2272.8966986155483</v>
      </c>
      <c r="P9" s="58">
        <f t="shared" si="6"/>
        <v>2581.365782782419</v>
      </c>
    </row>
    <row r="10" spans="1:16" ht="12.75">
      <c r="A10" s="62" t="s">
        <v>16</v>
      </c>
      <c r="B10" s="45">
        <v>2</v>
      </c>
      <c r="C10" s="46">
        <v>2401</v>
      </c>
      <c r="D10" s="152">
        <v>2401</v>
      </c>
      <c r="E10" s="60">
        <v>1994</v>
      </c>
      <c r="F10" s="49">
        <v>2</v>
      </c>
      <c r="G10" s="50">
        <v>5115</v>
      </c>
      <c r="H10" s="155">
        <v>4999</v>
      </c>
      <c r="I10" s="61">
        <v>6503</v>
      </c>
      <c r="J10" s="53">
        <f t="shared" si="0"/>
        <v>0</v>
      </c>
      <c r="K10" s="54">
        <f t="shared" si="1"/>
        <v>20.411233701103313</v>
      </c>
      <c r="L10" s="53">
        <f t="shared" si="2"/>
        <v>2.3204640928185682</v>
      </c>
      <c r="M10" s="55">
        <f t="shared" si="3"/>
        <v>-21.34399507919423</v>
      </c>
      <c r="N10" s="56">
        <f t="shared" si="4"/>
        <v>2130.3623490212412</v>
      </c>
      <c r="O10" s="57">
        <f t="shared" si="5"/>
        <v>2082.049146189088</v>
      </c>
      <c r="P10" s="58">
        <f t="shared" si="6"/>
        <v>3261.2838515546637</v>
      </c>
    </row>
    <row r="11" spans="1:16" ht="12.75">
      <c r="A11" s="59" t="s">
        <v>17</v>
      </c>
      <c r="B11" s="45">
        <v>2</v>
      </c>
      <c r="C11" s="46">
        <v>5034</v>
      </c>
      <c r="D11" s="152">
        <v>5034</v>
      </c>
      <c r="E11" s="60">
        <v>4874</v>
      </c>
      <c r="F11" s="49">
        <v>2</v>
      </c>
      <c r="G11" s="50">
        <v>8210</v>
      </c>
      <c r="H11" s="155">
        <v>8210</v>
      </c>
      <c r="I11" s="61">
        <v>11247</v>
      </c>
      <c r="J11" s="53">
        <f t="shared" si="0"/>
        <v>0</v>
      </c>
      <c r="K11" s="54">
        <f t="shared" si="1"/>
        <v>3.282724661469018</v>
      </c>
      <c r="L11" s="53">
        <f t="shared" si="2"/>
        <v>0</v>
      </c>
      <c r="M11" s="55">
        <f t="shared" si="3"/>
        <v>-27.00275629056638</v>
      </c>
      <c r="N11" s="56">
        <f t="shared" si="4"/>
        <v>1630.9098132697657</v>
      </c>
      <c r="O11" s="57">
        <f t="shared" si="5"/>
        <v>1630.9098132697657</v>
      </c>
      <c r="P11" s="58">
        <f t="shared" si="6"/>
        <v>2307.5502667213786</v>
      </c>
    </row>
    <row r="12" spans="1:16" ht="12.75">
      <c r="A12" s="59" t="s">
        <v>18</v>
      </c>
      <c r="B12" s="45">
        <v>2</v>
      </c>
      <c r="C12" s="46">
        <v>32</v>
      </c>
      <c r="D12" s="152">
        <v>0.01</v>
      </c>
      <c r="E12" s="60">
        <v>44</v>
      </c>
      <c r="F12" s="49">
        <v>2</v>
      </c>
      <c r="G12" s="50">
        <v>46</v>
      </c>
      <c r="H12" s="155">
        <v>0.01</v>
      </c>
      <c r="I12" s="61">
        <v>60</v>
      </c>
      <c r="J12" s="53">
        <f t="shared" si="0"/>
        <v>319900</v>
      </c>
      <c r="K12" s="54">
        <f t="shared" si="1"/>
        <v>-27.272727272727266</v>
      </c>
      <c r="L12" s="53">
        <f t="shared" si="2"/>
        <v>459900</v>
      </c>
      <c r="M12" s="55">
        <f t="shared" si="3"/>
        <v>-23.33333333333333</v>
      </c>
      <c r="N12" s="56">
        <f t="shared" si="4"/>
        <v>1437.5</v>
      </c>
      <c r="O12" s="57">
        <f t="shared" si="5"/>
        <v>1000</v>
      </c>
      <c r="P12" s="58">
        <f t="shared" si="6"/>
        <v>1363.6363636363635</v>
      </c>
    </row>
    <row r="13" spans="1:16" ht="12.75">
      <c r="A13" s="62" t="s">
        <v>19</v>
      </c>
      <c r="B13" s="45">
        <v>2</v>
      </c>
      <c r="C13" s="66">
        <v>1235</v>
      </c>
      <c r="D13" s="153">
        <v>1235</v>
      </c>
      <c r="E13" s="60">
        <v>1260</v>
      </c>
      <c r="F13" s="49">
        <v>2</v>
      </c>
      <c r="G13" s="50">
        <v>3142</v>
      </c>
      <c r="H13" s="155">
        <v>3089</v>
      </c>
      <c r="I13" s="61">
        <v>4141</v>
      </c>
      <c r="J13" s="53">
        <f t="shared" si="0"/>
        <v>0</v>
      </c>
      <c r="K13" s="54">
        <f t="shared" si="1"/>
        <v>-1.9841269841269877</v>
      </c>
      <c r="L13" s="53">
        <f t="shared" si="2"/>
        <v>1.7157656199417346</v>
      </c>
      <c r="M13" s="55">
        <f t="shared" si="3"/>
        <v>-24.124607582709487</v>
      </c>
      <c r="N13" s="56">
        <f t="shared" si="4"/>
        <v>2544.1295546558704</v>
      </c>
      <c r="O13" s="57">
        <f t="shared" si="5"/>
        <v>2501.2145748987855</v>
      </c>
      <c r="P13" s="58">
        <f t="shared" si="6"/>
        <v>3286.5079365079364</v>
      </c>
    </row>
    <row r="14" spans="1:16" ht="12.75">
      <c r="A14" s="59" t="s">
        <v>20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52">
        <v>554</v>
      </c>
      <c r="E15" s="60">
        <v>541</v>
      </c>
      <c r="F15" s="49"/>
      <c r="G15" s="50"/>
      <c r="H15" s="155">
        <v>5875</v>
      </c>
      <c r="I15" s="61">
        <v>6800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10604.693140794223</v>
      </c>
      <c r="P15" s="58">
        <f>(I15/E15)*1000</f>
        <v>12569.316081330868</v>
      </c>
    </row>
    <row r="16" spans="1:16" ht="12.75">
      <c r="A16" s="59" t="s">
        <v>22</v>
      </c>
      <c r="B16" s="45"/>
      <c r="C16" s="46"/>
      <c r="D16" s="152">
        <v>4</v>
      </c>
      <c r="E16" s="60">
        <v>27</v>
      </c>
      <c r="F16" s="49"/>
      <c r="G16" s="50"/>
      <c r="H16" s="155">
        <v>11</v>
      </c>
      <c r="I16" s="61">
        <v>65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2750</v>
      </c>
      <c r="P16" s="58">
        <f>(I16/E16)*1000</f>
        <v>2407.4074074074074</v>
      </c>
    </row>
    <row r="17" spans="1:16" s="43" customFormat="1" ht="15.75">
      <c r="A17" s="29" t="s">
        <v>23</v>
      </c>
      <c r="B17" s="67"/>
      <c r="C17" s="68"/>
      <c r="D17" s="154"/>
      <c r="E17" s="70"/>
      <c r="F17" s="71"/>
      <c r="G17" s="72"/>
      <c r="H17" s="170"/>
      <c r="I17" s="73"/>
      <c r="J17" s="74">
        <f t="shared" si="0"/>
      </c>
      <c r="K17" s="75">
        <f t="shared" si="1"/>
      </c>
      <c r="L17" s="74">
        <f t="shared" si="2"/>
      </c>
      <c r="M17" s="76">
        <f t="shared" si="3"/>
      </c>
      <c r="N17" s="77"/>
      <c r="O17" s="78"/>
      <c r="P17" s="79"/>
    </row>
    <row r="18" spans="1:16" ht="12.75">
      <c r="A18" s="59" t="s">
        <v>24</v>
      </c>
      <c r="B18" s="45"/>
      <c r="C18" s="46"/>
      <c r="D18" s="152">
        <v>0.01</v>
      </c>
      <c r="E18" s="60">
        <v>2</v>
      </c>
      <c r="F18" s="49"/>
      <c r="G18" s="50"/>
      <c r="H18" s="155">
        <v>0.01</v>
      </c>
      <c r="I18" s="80">
        <v>2</v>
      </c>
      <c r="J18" s="53"/>
      <c r="K18" s="54">
        <f t="shared" si="1"/>
      </c>
      <c r="L18" s="53"/>
      <c r="M18" s="55">
        <f t="shared" si="3"/>
      </c>
      <c r="N18" s="56"/>
      <c r="O18" s="57">
        <f>(H18/D18)*1000</f>
        <v>1000</v>
      </c>
      <c r="P18" s="58">
        <f aca="true" t="shared" si="7" ref="P18:P24">(I18/E18)*1000</f>
        <v>1000</v>
      </c>
    </row>
    <row r="19" spans="1:16" ht="12.75">
      <c r="A19" s="59" t="s">
        <v>25</v>
      </c>
      <c r="B19" s="45">
        <v>1</v>
      </c>
      <c r="C19" s="46">
        <v>233</v>
      </c>
      <c r="D19" s="152">
        <v>231</v>
      </c>
      <c r="E19" s="60">
        <v>388</v>
      </c>
      <c r="F19" s="49"/>
      <c r="G19" s="50"/>
      <c r="H19" s="155">
        <v>190</v>
      </c>
      <c r="I19" s="80">
        <v>278</v>
      </c>
      <c r="J19" s="53">
        <f aca="true" t="shared" si="8" ref="J19:J37">IF(OR(D19=0,C19=0),"",C19/D19*100-100)</f>
        <v>0.865800865800864</v>
      </c>
      <c r="K19" s="54">
        <f t="shared" si="1"/>
        <v>-39.948453608247426</v>
      </c>
      <c r="L19" s="53">
        <f aca="true" t="shared" si="9" ref="L19:L28">IF(OR(H19=0,G19=0),"",G19/H19*100-100)</f>
      </c>
      <c r="M19" s="55">
        <f t="shared" si="3"/>
      </c>
      <c r="N19" s="56">
        <f>(G19/C19)*1000</f>
        <v>0</v>
      </c>
      <c r="O19" s="57">
        <f>(H19/D19)*1000</f>
        <v>822.5108225108225</v>
      </c>
      <c r="P19" s="58">
        <f t="shared" si="7"/>
        <v>716.4948453608248</v>
      </c>
    </row>
    <row r="20" spans="1:16" ht="12.75">
      <c r="A20" s="59" t="s">
        <v>26</v>
      </c>
      <c r="B20" s="45"/>
      <c r="C20" s="46">
        <v>0.01</v>
      </c>
      <c r="D20" s="152">
        <v>0.01</v>
      </c>
      <c r="E20" s="60">
        <v>2</v>
      </c>
      <c r="F20" s="49"/>
      <c r="G20" s="50"/>
      <c r="H20" s="155">
        <v>0.01</v>
      </c>
      <c r="I20" s="80">
        <v>1</v>
      </c>
      <c r="J20" s="53">
        <f t="shared" si="8"/>
        <v>0</v>
      </c>
      <c r="K20" s="54">
        <f t="shared" si="1"/>
        <v>-99.5</v>
      </c>
      <c r="L20" s="53">
        <f t="shared" si="9"/>
      </c>
      <c r="M20" s="55">
        <f t="shared" si="3"/>
      </c>
      <c r="N20" s="56"/>
      <c r="O20" s="57"/>
      <c r="P20" s="58">
        <f t="shared" si="7"/>
        <v>500</v>
      </c>
    </row>
    <row r="21" spans="1:16" ht="12.75">
      <c r="A21" s="59" t="s">
        <v>27</v>
      </c>
      <c r="B21" s="45">
        <v>2</v>
      </c>
      <c r="C21" s="46">
        <v>261</v>
      </c>
      <c r="D21" s="152">
        <v>224</v>
      </c>
      <c r="E21" s="60">
        <v>213</v>
      </c>
      <c r="F21" s="49"/>
      <c r="G21" s="50"/>
      <c r="H21" s="155">
        <v>154</v>
      </c>
      <c r="I21" s="80">
        <v>153</v>
      </c>
      <c r="J21" s="53">
        <f t="shared" si="8"/>
        <v>16.51785714285714</v>
      </c>
      <c r="K21" s="54">
        <f t="shared" si="1"/>
        <v>22.535211267605632</v>
      </c>
      <c r="L21" s="53">
        <f t="shared" si="9"/>
      </c>
      <c r="M21" s="55">
        <f t="shared" si="3"/>
      </c>
      <c r="N21" s="56">
        <f aca="true" t="shared" si="10" ref="N21:O24">(G21/C21)*1000</f>
        <v>0</v>
      </c>
      <c r="O21" s="57">
        <f t="shared" si="10"/>
        <v>687.5</v>
      </c>
      <c r="P21" s="58">
        <f t="shared" si="7"/>
        <v>718.3098591549297</v>
      </c>
    </row>
    <row r="22" spans="1:16" ht="12.75">
      <c r="A22" s="59" t="s">
        <v>28</v>
      </c>
      <c r="B22" s="45">
        <v>1</v>
      </c>
      <c r="C22" s="46">
        <v>182</v>
      </c>
      <c r="D22" s="152">
        <v>182</v>
      </c>
      <c r="E22" s="60">
        <v>101</v>
      </c>
      <c r="F22" s="49"/>
      <c r="G22" s="50"/>
      <c r="H22" s="155">
        <v>190</v>
      </c>
      <c r="I22" s="80">
        <v>83</v>
      </c>
      <c r="J22" s="53">
        <f t="shared" si="8"/>
        <v>0</v>
      </c>
      <c r="K22" s="54">
        <f t="shared" si="1"/>
        <v>80.1980198019802</v>
      </c>
      <c r="L22" s="53">
        <f t="shared" si="9"/>
      </c>
      <c r="M22" s="55">
        <f t="shared" si="3"/>
      </c>
      <c r="N22" s="56">
        <f t="shared" si="10"/>
        <v>0</v>
      </c>
      <c r="O22" s="57">
        <f t="shared" si="10"/>
        <v>1043.956043956044</v>
      </c>
      <c r="P22" s="58">
        <f t="shared" si="7"/>
        <v>821.7821782178218</v>
      </c>
    </row>
    <row r="23" spans="1:16" ht="12.75">
      <c r="A23" s="59" t="s">
        <v>29</v>
      </c>
      <c r="B23" s="45">
        <v>2</v>
      </c>
      <c r="C23" s="46">
        <v>45</v>
      </c>
      <c r="D23" s="152">
        <v>116</v>
      </c>
      <c r="E23" s="60">
        <v>57</v>
      </c>
      <c r="F23" s="49"/>
      <c r="G23" s="50"/>
      <c r="H23" s="155">
        <v>116</v>
      </c>
      <c r="I23" s="80">
        <v>52</v>
      </c>
      <c r="J23" s="53">
        <f t="shared" si="8"/>
        <v>-61.206896551724135</v>
      </c>
      <c r="K23" s="54">
        <f t="shared" si="1"/>
        <v>-21.05263157894737</v>
      </c>
      <c r="L23" s="53">
        <f t="shared" si="9"/>
      </c>
      <c r="M23" s="55">
        <f t="shared" si="3"/>
      </c>
      <c r="N23" s="56">
        <f t="shared" si="10"/>
        <v>0</v>
      </c>
      <c r="O23" s="57">
        <f t="shared" si="10"/>
        <v>1000</v>
      </c>
      <c r="P23" s="58">
        <f t="shared" si="7"/>
        <v>912.2807017543859</v>
      </c>
    </row>
    <row r="24" spans="1:16" ht="12.75">
      <c r="A24" s="59" t="s">
        <v>30</v>
      </c>
      <c r="B24" s="45">
        <v>2</v>
      </c>
      <c r="C24" s="46">
        <v>19</v>
      </c>
      <c r="D24" s="152">
        <v>19</v>
      </c>
      <c r="E24" s="60">
        <v>75</v>
      </c>
      <c r="F24" s="49"/>
      <c r="G24" s="50"/>
      <c r="H24" s="155">
        <v>7</v>
      </c>
      <c r="I24" s="80">
        <v>36</v>
      </c>
      <c r="J24" s="53">
        <f t="shared" si="8"/>
        <v>0</v>
      </c>
      <c r="K24" s="54">
        <f t="shared" si="1"/>
        <v>-74.66666666666666</v>
      </c>
      <c r="L24" s="53">
        <f t="shared" si="9"/>
      </c>
      <c r="M24" s="55">
        <f t="shared" si="3"/>
      </c>
      <c r="N24" s="56">
        <f t="shared" si="10"/>
        <v>0</v>
      </c>
      <c r="O24" s="57">
        <f t="shared" si="10"/>
        <v>368.4210526315789</v>
      </c>
      <c r="P24" s="58">
        <f t="shared" si="7"/>
        <v>480</v>
      </c>
    </row>
    <row r="25" spans="1:16" ht="12.75">
      <c r="A25" s="59" t="s">
        <v>31</v>
      </c>
      <c r="B25" s="45">
        <v>1</v>
      </c>
      <c r="C25" s="46">
        <v>0.01</v>
      </c>
      <c r="D25" s="152">
        <v>0.01</v>
      </c>
      <c r="E25" s="60">
        <v>0</v>
      </c>
      <c r="F25" s="49"/>
      <c r="G25" s="50"/>
      <c r="H25" s="155">
        <v>0.01</v>
      </c>
      <c r="I25" s="80">
        <v>0</v>
      </c>
      <c r="J25" s="53">
        <f t="shared" si="8"/>
        <v>0</v>
      </c>
      <c r="K25" s="54">
        <f t="shared" si="1"/>
      </c>
      <c r="L25" s="53">
        <f t="shared" si="9"/>
      </c>
      <c r="M25" s="55">
        <f t="shared" si="3"/>
      </c>
      <c r="N25" s="56"/>
      <c r="O25" s="57"/>
      <c r="P25" s="58"/>
    </row>
    <row r="26" spans="1:16" s="43" customFormat="1" ht="15.75">
      <c r="A26" s="29" t="s">
        <v>32</v>
      </c>
      <c r="B26" s="67"/>
      <c r="C26" s="68"/>
      <c r="D26" s="154"/>
      <c r="E26" s="70"/>
      <c r="F26" s="71"/>
      <c r="G26" s="72"/>
      <c r="H26" s="170"/>
      <c r="I26" s="73"/>
      <c r="J26" s="74">
        <f t="shared" si="8"/>
      </c>
      <c r="K26" s="75">
        <f t="shared" si="1"/>
      </c>
      <c r="L26" s="74">
        <f t="shared" si="9"/>
      </c>
      <c r="M26" s="76">
        <f t="shared" si="3"/>
      </c>
      <c r="N26" s="77"/>
      <c r="O26" s="78"/>
      <c r="P26" s="79"/>
    </row>
    <row r="27" spans="1:16" ht="12.75">
      <c r="A27" s="44" t="s">
        <v>33</v>
      </c>
      <c r="B27" s="45"/>
      <c r="C27" s="46">
        <f>IF(OR(C28=0,C29=0,C30=0,C31=0),"",SUM(C28:C31))</f>
      </c>
      <c r="D27" s="152">
        <f>IF(OR(D28=0,D29=0,D30=0,D31=0),"",SUM(D28:D31))</f>
        <v>76.00999999999999</v>
      </c>
      <c r="E27" s="48">
        <v>105</v>
      </c>
      <c r="F27" s="49"/>
      <c r="G27" s="50">
        <f>IF(OR(G28=0,G29=0,G30=0,G31=0),"",SUM(G28:G31))</f>
      </c>
      <c r="H27" s="155">
        <f>IF(OR(H28=0,H29=0,H30=0,H31=0),"",SUM(H28:H31))</f>
        <v>2200.01</v>
      </c>
      <c r="I27" s="81">
        <v>2648</v>
      </c>
      <c r="J27" s="53"/>
      <c r="K27" s="54"/>
      <c r="L27" s="53"/>
      <c r="M27" s="53"/>
      <c r="N27" s="56"/>
      <c r="O27" s="57">
        <f>(H27/D27)*1000</f>
        <v>28943.691619523754</v>
      </c>
      <c r="P27" s="58">
        <f>(I27/E27)*1000</f>
        <v>25219.04761904762</v>
      </c>
    </row>
    <row r="28" spans="1:16" ht="12.75">
      <c r="A28" s="59" t="s">
        <v>34</v>
      </c>
      <c r="B28" s="45"/>
      <c r="C28" s="46">
        <v>0.01</v>
      </c>
      <c r="D28" s="152">
        <v>0.01</v>
      </c>
      <c r="E28" s="60">
        <v>0</v>
      </c>
      <c r="F28" s="49"/>
      <c r="G28" s="50">
        <v>0.01</v>
      </c>
      <c r="H28" s="155">
        <v>0.01</v>
      </c>
      <c r="I28" s="80">
        <v>0</v>
      </c>
      <c r="J28" s="53">
        <f t="shared" si="8"/>
        <v>0</v>
      </c>
      <c r="K28" s="54">
        <f t="shared" si="1"/>
      </c>
      <c r="L28" s="53">
        <f t="shared" si="9"/>
        <v>0</v>
      </c>
      <c r="M28" s="55">
        <f t="shared" si="3"/>
      </c>
      <c r="N28" s="56"/>
      <c r="O28" s="57"/>
      <c r="P28" s="58"/>
    </row>
    <row r="29" spans="1:16" ht="12.75">
      <c r="A29" s="59" t="s">
        <v>35</v>
      </c>
      <c r="B29" s="45">
        <v>2</v>
      </c>
      <c r="C29" s="46">
        <v>2</v>
      </c>
      <c r="D29" s="152">
        <v>1</v>
      </c>
      <c r="E29" s="60">
        <v>2</v>
      </c>
      <c r="F29" s="49"/>
      <c r="G29" s="50"/>
      <c r="H29" s="155">
        <v>25</v>
      </c>
      <c r="I29" s="80">
        <v>54</v>
      </c>
      <c r="J29" s="53">
        <f t="shared" si="8"/>
        <v>100</v>
      </c>
      <c r="K29" s="54">
        <f t="shared" si="1"/>
        <v>0</v>
      </c>
      <c r="L29" s="53"/>
      <c r="M29" s="55"/>
      <c r="N29" s="56">
        <f aca="true" t="shared" si="11" ref="N29:P31">(G29/C29)*1000</f>
        <v>0</v>
      </c>
      <c r="O29" s="57">
        <f t="shared" si="11"/>
        <v>25000</v>
      </c>
      <c r="P29" s="58">
        <f t="shared" si="11"/>
        <v>27000</v>
      </c>
    </row>
    <row r="30" spans="1:16" ht="12.75">
      <c r="A30" s="59" t="s">
        <v>36</v>
      </c>
      <c r="B30" s="45">
        <v>2</v>
      </c>
      <c r="C30" s="46">
        <v>68</v>
      </c>
      <c r="D30" s="152">
        <v>60</v>
      </c>
      <c r="E30" s="60">
        <v>77</v>
      </c>
      <c r="F30" s="49"/>
      <c r="G30" s="50"/>
      <c r="H30" s="155">
        <v>1800</v>
      </c>
      <c r="I30" s="80">
        <v>2022</v>
      </c>
      <c r="J30" s="53">
        <f t="shared" si="8"/>
        <v>13.333333333333329</v>
      </c>
      <c r="K30" s="54">
        <f t="shared" si="1"/>
        <v>-11.688311688311686</v>
      </c>
      <c r="L30" s="53">
        <f aca="true" t="shared" si="12" ref="L30:L37">IF(OR(H30=0,G30=0),"",G30/H30*100-100)</f>
      </c>
      <c r="M30" s="55">
        <f aca="true" t="shared" si="13" ref="M30:M55">IF(OR(I30=0,G30=0),"",G30/I30*100-100)</f>
      </c>
      <c r="N30" s="56">
        <f t="shared" si="11"/>
        <v>0</v>
      </c>
      <c r="O30" s="57">
        <f t="shared" si="11"/>
        <v>30000</v>
      </c>
      <c r="P30" s="58">
        <f t="shared" si="11"/>
        <v>26259.740259740258</v>
      </c>
    </row>
    <row r="31" spans="1:16" ht="12.75">
      <c r="A31" s="59" t="s">
        <v>37</v>
      </c>
      <c r="B31" s="45"/>
      <c r="C31" s="46"/>
      <c r="D31" s="152">
        <v>15</v>
      </c>
      <c r="E31" s="60">
        <v>26</v>
      </c>
      <c r="F31" s="49"/>
      <c r="G31" s="50"/>
      <c r="H31" s="155">
        <v>375</v>
      </c>
      <c r="I31" s="80">
        <v>572</v>
      </c>
      <c r="J31" s="53">
        <f t="shared" si="8"/>
      </c>
      <c r="K31" s="54">
        <f t="shared" si="1"/>
      </c>
      <c r="L31" s="53">
        <f t="shared" si="12"/>
      </c>
      <c r="M31" s="55">
        <f t="shared" si="13"/>
      </c>
      <c r="N31" s="56"/>
      <c r="O31" s="57">
        <f t="shared" si="11"/>
        <v>25000</v>
      </c>
      <c r="P31" s="58">
        <f t="shared" si="11"/>
        <v>22000</v>
      </c>
    </row>
    <row r="32" spans="1:16" s="43" customFormat="1" ht="15.75">
      <c r="A32" s="29" t="s">
        <v>38</v>
      </c>
      <c r="B32" s="67"/>
      <c r="C32" s="68"/>
      <c r="D32" s="154"/>
      <c r="E32" s="70"/>
      <c r="F32" s="71"/>
      <c r="G32" s="72"/>
      <c r="H32" s="170"/>
      <c r="I32" s="73"/>
      <c r="J32" s="74">
        <f t="shared" si="8"/>
      </c>
      <c r="K32" s="75">
        <f t="shared" si="1"/>
      </c>
      <c r="L32" s="74">
        <f t="shared" si="12"/>
      </c>
      <c r="M32" s="76">
        <f t="shared" si="13"/>
      </c>
      <c r="N32" s="77"/>
      <c r="O32" s="78"/>
      <c r="P32" s="79"/>
    </row>
    <row r="33" spans="1:16" ht="12.75">
      <c r="A33" s="59" t="s">
        <v>39</v>
      </c>
      <c r="B33" s="45"/>
      <c r="C33" s="46">
        <v>0.01</v>
      </c>
      <c r="D33" s="152">
        <v>0.01</v>
      </c>
      <c r="E33" s="60">
        <v>0</v>
      </c>
      <c r="F33" s="49"/>
      <c r="G33" s="50">
        <v>0.01</v>
      </c>
      <c r="H33" s="155">
        <v>0.01</v>
      </c>
      <c r="I33" s="80">
        <v>0</v>
      </c>
      <c r="J33" s="53">
        <f t="shared" si="8"/>
        <v>0</v>
      </c>
      <c r="K33" s="54">
        <f t="shared" si="1"/>
      </c>
      <c r="L33" s="53">
        <f t="shared" si="12"/>
        <v>0</v>
      </c>
      <c r="M33" s="55">
        <f t="shared" si="13"/>
      </c>
      <c r="N33" s="56">
        <f aca="true" t="shared" si="14" ref="N33:P35">(G33/C33)*1000</f>
        <v>1000</v>
      </c>
      <c r="O33" s="57">
        <f t="shared" si="14"/>
        <v>1000</v>
      </c>
      <c r="P33" s="58"/>
    </row>
    <row r="34" spans="1:16" ht="12.75">
      <c r="A34" s="59" t="s">
        <v>40</v>
      </c>
      <c r="B34" s="45"/>
      <c r="C34" s="46"/>
      <c r="D34" s="152">
        <v>3093</v>
      </c>
      <c r="E34" s="60">
        <v>4794</v>
      </c>
      <c r="F34" s="49"/>
      <c r="G34" s="50"/>
      <c r="H34" s="155">
        <v>12372</v>
      </c>
      <c r="I34" s="80">
        <v>13474</v>
      </c>
      <c r="J34" s="53">
        <f t="shared" si="8"/>
      </c>
      <c r="K34" s="54">
        <f t="shared" si="1"/>
      </c>
      <c r="L34" s="53">
        <f t="shared" si="12"/>
      </c>
      <c r="M34" s="55">
        <f t="shared" si="13"/>
      </c>
      <c r="N34" s="56"/>
      <c r="O34" s="57">
        <f t="shared" si="14"/>
        <v>4000</v>
      </c>
      <c r="P34" s="58">
        <f t="shared" si="14"/>
        <v>2810.596579057155</v>
      </c>
    </row>
    <row r="35" spans="1:16" ht="12.75">
      <c r="A35" s="59" t="s">
        <v>41</v>
      </c>
      <c r="B35" s="45">
        <v>2</v>
      </c>
      <c r="C35" s="46">
        <v>525</v>
      </c>
      <c r="D35" s="152">
        <v>525</v>
      </c>
      <c r="E35" s="60">
        <v>623</v>
      </c>
      <c r="F35" s="49"/>
      <c r="G35" s="50"/>
      <c r="H35" s="155">
        <v>473</v>
      </c>
      <c r="I35" s="80">
        <v>711</v>
      </c>
      <c r="J35" s="53">
        <f t="shared" si="8"/>
        <v>0</v>
      </c>
      <c r="K35" s="54">
        <f t="shared" si="1"/>
        <v>-15.730337078651687</v>
      </c>
      <c r="L35" s="53">
        <f t="shared" si="12"/>
      </c>
      <c r="M35" s="55">
        <f t="shared" si="13"/>
      </c>
      <c r="N35" s="56">
        <f t="shared" si="14"/>
        <v>0</v>
      </c>
      <c r="O35" s="57">
        <f t="shared" si="14"/>
        <v>900.952380952381</v>
      </c>
      <c r="P35" s="58">
        <f t="shared" si="14"/>
        <v>1141.2520064205457</v>
      </c>
    </row>
    <row r="36" spans="1:16" ht="12.75">
      <c r="A36" s="59" t="s">
        <v>42</v>
      </c>
      <c r="B36" s="45"/>
      <c r="C36" s="46"/>
      <c r="D36" s="152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8"/>
      </c>
      <c r="K36" s="54">
        <f t="shared" si="1"/>
      </c>
      <c r="L36" s="53">
        <f t="shared" si="12"/>
      </c>
      <c r="M36" s="55">
        <f t="shared" si="13"/>
      </c>
      <c r="N36" s="56"/>
      <c r="O36" s="57"/>
      <c r="P36" s="58"/>
    </row>
    <row r="37" spans="1:16" ht="12.75">
      <c r="A37" s="59" t="s">
        <v>43</v>
      </c>
      <c r="B37" s="45"/>
      <c r="C37" s="46"/>
      <c r="D37" s="152">
        <v>1</v>
      </c>
      <c r="E37" s="60">
        <v>10</v>
      </c>
      <c r="F37" s="49"/>
      <c r="G37" s="50"/>
      <c r="H37" s="155">
        <v>0.01</v>
      </c>
      <c r="I37" s="80">
        <v>9</v>
      </c>
      <c r="J37" s="53">
        <f t="shared" si="8"/>
      </c>
      <c r="K37" s="54">
        <f t="shared" si="1"/>
      </c>
      <c r="L37" s="53">
        <f t="shared" si="12"/>
      </c>
      <c r="M37" s="55">
        <f t="shared" si="13"/>
      </c>
      <c r="N37" s="56"/>
      <c r="O37" s="57"/>
      <c r="P37" s="58"/>
    </row>
    <row r="38" spans="1:16" ht="12.75">
      <c r="A38" s="59" t="s">
        <v>44</v>
      </c>
      <c r="B38" s="45">
        <v>1</v>
      </c>
      <c r="C38" s="46">
        <v>4</v>
      </c>
      <c r="D38" s="152">
        <v>4</v>
      </c>
      <c r="E38" s="60">
        <v>80</v>
      </c>
      <c r="F38" s="49"/>
      <c r="G38" s="50"/>
      <c r="H38" s="155">
        <v>6</v>
      </c>
      <c r="I38" s="80">
        <v>102</v>
      </c>
      <c r="J38" s="53"/>
      <c r="K38" s="54">
        <f t="shared" si="1"/>
        <v>-95</v>
      </c>
      <c r="L38" s="53"/>
      <c r="M38" s="55">
        <f t="shared" si="13"/>
      </c>
      <c r="N38" s="56">
        <f>(G38/C38)*1000</f>
        <v>0</v>
      </c>
      <c r="O38" s="57"/>
      <c r="P38" s="58">
        <f>(I38/E38)*1000</f>
        <v>1275</v>
      </c>
    </row>
    <row r="39" spans="1:16" ht="12.75">
      <c r="A39" s="59" t="s">
        <v>45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aca="true" t="shared" si="15" ref="J39:J55">IF(OR(D39=0,C39=0),"",C39/D39*100-100)</f>
      </c>
      <c r="K39" s="54">
        <f t="shared" si="1"/>
      </c>
      <c r="L39" s="53">
        <f aca="true" t="shared" si="16" ref="L39:L55">IF(OR(H39=0,G39=0),"",G39/H39*100-100)</f>
      </c>
      <c r="M39" s="55">
        <f t="shared" si="13"/>
      </c>
      <c r="N39" s="56"/>
      <c r="O39" s="57"/>
      <c r="P39" s="58"/>
    </row>
    <row r="40" spans="1:16" s="43" customFormat="1" ht="15.75">
      <c r="A40" s="29" t="s">
        <v>46</v>
      </c>
      <c r="B40" s="67"/>
      <c r="C40" s="68"/>
      <c r="D40" s="154"/>
      <c r="E40" s="70"/>
      <c r="F40" s="71"/>
      <c r="G40" s="72"/>
      <c r="H40" s="170"/>
      <c r="I40" s="73"/>
      <c r="J40" s="74">
        <f t="shared" si="15"/>
      </c>
      <c r="K40" s="75">
        <f t="shared" si="1"/>
      </c>
      <c r="L40" s="74">
        <f t="shared" si="16"/>
      </c>
      <c r="M40" s="76">
        <f t="shared" si="13"/>
      </c>
      <c r="N40" s="77"/>
      <c r="O40" s="78"/>
      <c r="P40" s="79"/>
    </row>
    <row r="41" spans="1:16" ht="12.75">
      <c r="A41" s="59" t="s">
        <v>47</v>
      </c>
      <c r="B41" s="45"/>
      <c r="C41" s="46"/>
      <c r="D41" s="152">
        <v>350</v>
      </c>
      <c r="E41" s="60">
        <v>116</v>
      </c>
      <c r="F41" s="49"/>
      <c r="G41" s="50"/>
      <c r="H41" s="155">
        <v>13880</v>
      </c>
      <c r="I41" s="80">
        <v>4799</v>
      </c>
      <c r="J41" s="53">
        <f t="shared" si="15"/>
      </c>
      <c r="K41" s="54">
        <f t="shared" si="1"/>
      </c>
      <c r="L41" s="53">
        <f t="shared" si="16"/>
      </c>
      <c r="M41" s="55">
        <f t="shared" si="13"/>
      </c>
      <c r="N41" s="56"/>
      <c r="O41" s="57">
        <f aca="true" t="shared" si="17" ref="N41:P43">(H41/D41)*1000</f>
        <v>39657.142857142855</v>
      </c>
      <c r="P41" s="58">
        <f t="shared" si="17"/>
        <v>41370.68965517241</v>
      </c>
    </row>
    <row r="42" spans="1:16" ht="12.75">
      <c r="A42" s="59" t="s">
        <v>48</v>
      </c>
      <c r="B42" s="45"/>
      <c r="C42" s="46"/>
      <c r="D42" s="152">
        <v>709</v>
      </c>
      <c r="E42" s="60">
        <v>741</v>
      </c>
      <c r="F42" s="49"/>
      <c r="G42" s="50"/>
      <c r="H42" s="155">
        <v>35450</v>
      </c>
      <c r="I42" s="80">
        <v>35589</v>
      </c>
      <c r="J42" s="53">
        <f t="shared" si="15"/>
      </c>
      <c r="K42" s="54">
        <f t="shared" si="1"/>
      </c>
      <c r="L42" s="53">
        <f t="shared" si="16"/>
      </c>
      <c r="M42" s="55">
        <f t="shared" si="13"/>
      </c>
      <c r="N42" s="56"/>
      <c r="O42" s="57">
        <f t="shared" si="17"/>
        <v>50000</v>
      </c>
      <c r="P42" s="58">
        <f t="shared" si="17"/>
        <v>48028.34008097166</v>
      </c>
    </row>
    <row r="43" spans="1:16" ht="12.75">
      <c r="A43" s="59" t="s">
        <v>49</v>
      </c>
      <c r="B43" s="45">
        <v>2</v>
      </c>
      <c r="C43" s="46">
        <v>124</v>
      </c>
      <c r="D43" s="152">
        <v>116</v>
      </c>
      <c r="E43" s="60">
        <v>178</v>
      </c>
      <c r="F43" s="49"/>
      <c r="G43" s="50"/>
      <c r="H43" s="155">
        <v>1526</v>
      </c>
      <c r="I43" s="80">
        <v>1866</v>
      </c>
      <c r="J43" s="53">
        <f t="shared" si="15"/>
        <v>6.896551724137922</v>
      </c>
      <c r="K43" s="54">
        <f t="shared" si="1"/>
        <v>-30.33707865168539</v>
      </c>
      <c r="L43" s="53">
        <f t="shared" si="16"/>
      </c>
      <c r="M43" s="55">
        <f t="shared" si="13"/>
      </c>
      <c r="N43" s="56">
        <f t="shared" si="17"/>
        <v>0</v>
      </c>
      <c r="O43" s="57">
        <f t="shared" si="17"/>
        <v>13155.172413793103</v>
      </c>
      <c r="P43" s="58">
        <f t="shared" si="17"/>
        <v>10483.14606741573</v>
      </c>
    </row>
    <row r="44" spans="1:16" s="82" customFormat="1" ht="15.75">
      <c r="A44" s="29" t="s">
        <v>50</v>
      </c>
      <c r="B44" s="67"/>
      <c r="C44" s="68"/>
      <c r="D44" s="154"/>
      <c r="E44" s="70"/>
      <c r="F44" s="71"/>
      <c r="G44" s="72"/>
      <c r="H44" s="170"/>
      <c r="I44" s="73"/>
      <c r="J44" s="74">
        <f t="shared" si="15"/>
      </c>
      <c r="K44" s="75">
        <f t="shared" si="1"/>
      </c>
      <c r="L44" s="74">
        <f t="shared" si="16"/>
      </c>
      <c r="M44" s="76">
        <f t="shared" si="13"/>
      </c>
      <c r="N44" s="77"/>
      <c r="O44" s="78"/>
      <c r="P44" s="79"/>
    </row>
    <row r="45" spans="1:16" ht="12.75">
      <c r="A45" s="59" t="s">
        <v>51</v>
      </c>
      <c r="B45" s="45"/>
      <c r="C45" s="46"/>
      <c r="D45" s="152">
        <v>7</v>
      </c>
      <c r="E45" s="60">
        <v>8</v>
      </c>
      <c r="F45" s="49"/>
      <c r="G45" s="50"/>
      <c r="H45" s="155">
        <v>181</v>
      </c>
      <c r="I45" s="80">
        <v>212</v>
      </c>
      <c r="J45" s="53">
        <f t="shared" si="15"/>
      </c>
      <c r="K45" s="54">
        <f t="shared" si="1"/>
      </c>
      <c r="L45" s="53">
        <f t="shared" si="16"/>
      </c>
      <c r="M45" s="55">
        <f t="shared" si="13"/>
      </c>
      <c r="N45" s="56"/>
      <c r="O45" s="57">
        <f>(H45/D45)*1000</f>
        <v>25857.14285714286</v>
      </c>
      <c r="P45" s="58">
        <f>(I45/E45)*1000</f>
        <v>26500</v>
      </c>
    </row>
    <row r="46" spans="1:16" ht="12.75">
      <c r="A46" s="59" t="s">
        <v>52</v>
      </c>
      <c r="B46" s="45"/>
      <c r="C46" s="46"/>
      <c r="D46" s="152">
        <v>0.01</v>
      </c>
      <c r="E46" s="60">
        <v>21</v>
      </c>
      <c r="F46" s="49"/>
      <c r="G46" s="50"/>
      <c r="H46" s="155">
        <v>0.01</v>
      </c>
      <c r="I46" s="80">
        <v>249</v>
      </c>
      <c r="J46" s="53">
        <f t="shared" si="15"/>
      </c>
      <c r="K46" s="54">
        <f>IF(OR(E46=0,D46=0),"",D46/E46*100-100)</f>
        <v>-99.95238095238095</v>
      </c>
      <c r="L46" s="53">
        <f t="shared" si="16"/>
      </c>
      <c r="M46" s="55">
        <f t="shared" si="13"/>
      </c>
      <c r="N46" s="56"/>
      <c r="O46" s="57"/>
      <c r="P46" s="58"/>
    </row>
    <row r="47" spans="1:16" ht="12.75">
      <c r="A47" s="59" t="s">
        <v>53</v>
      </c>
      <c r="B47" s="45"/>
      <c r="C47" s="46"/>
      <c r="D47" s="152">
        <v>609</v>
      </c>
      <c r="E47" s="60">
        <v>643</v>
      </c>
      <c r="F47" s="49"/>
      <c r="G47" s="50"/>
      <c r="H47" s="155">
        <v>2798</v>
      </c>
      <c r="I47" s="80">
        <v>2284</v>
      </c>
      <c r="J47" s="53">
        <f t="shared" si="15"/>
      </c>
      <c r="K47" s="54">
        <f aca="true" t="shared" si="18" ref="K47:K55">IF(OR(E47=0,C47=0),"",C47/E47*100-100)</f>
      </c>
      <c r="L47" s="53">
        <f t="shared" si="16"/>
      </c>
      <c r="M47" s="55">
        <f t="shared" si="13"/>
      </c>
      <c r="N47" s="56"/>
      <c r="O47" s="57">
        <f aca="true" t="shared" si="19" ref="O47:P51">(H47/D47)*1000</f>
        <v>4594.417077175698</v>
      </c>
      <c r="P47" s="58">
        <f t="shared" si="19"/>
        <v>3552.0995334370136</v>
      </c>
    </row>
    <row r="48" spans="1:16" ht="12.75">
      <c r="A48" s="59" t="s">
        <v>54</v>
      </c>
      <c r="B48" s="45"/>
      <c r="C48" s="46"/>
      <c r="D48" s="152">
        <v>1</v>
      </c>
      <c r="E48" s="60">
        <v>3</v>
      </c>
      <c r="F48" s="49"/>
      <c r="G48" s="50"/>
      <c r="H48" s="155">
        <v>17</v>
      </c>
      <c r="I48" s="80">
        <v>40</v>
      </c>
      <c r="J48" s="53">
        <f t="shared" si="15"/>
      </c>
      <c r="K48" s="54">
        <f t="shared" si="18"/>
      </c>
      <c r="L48" s="53">
        <f t="shared" si="16"/>
      </c>
      <c r="M48" s="55">
        <f t="shared" si="13"/>
      </c>
      <c r="N48" s="56"/>
      <c r="O48" s="57">
        <f t="shared" si="19"/>
        <v>17000</v>
      </c>
      <c r="P48" s="58">
        <f t="shared" si="19"/>
        <v>13333.333333333334</v>
      </c>
    </row>
    <row r="49" spans="1:16" ht="12.75">
      <c r="A49" s="62" t="s">
        <v>55</v>
      </c>
      <c r="B49" s="45">
        <v>2</v>
      </c>
      <c r="C49" s="46">
        <v>28</v>
      </c>
      <c r="D49" s="152">
        <v>28</v>
      </c>
      <c r="E49" s="60">
        <v>33</v>
      </c>
      <c r="F49" s="49"/>
      <c r="G49" s="50"/>
      <c r="H49" s="155">
        <v>636</v>
      </c>
      <c r="I49" s="80">
        <v>752</v>
      </c>
      <c r="J49" s="53">
        <f t="shared" si="15"/>
        <v>0</v>
      </c>
      <c r="K49" s="54">
        <f t="shared" si="18"/>
        <v>-15.151515151515156</v>
      </c>
      <c r="L49" s="53">
        <f t="shared" si="16"/>
      </c>
      <c r="M49" s="55">
        <f t="shared" si="13"/>
      </c>
      <c r="N49" s="56">
        <f>(G49/C49)*1000</f>
        <v>0</v>
      </c>
      <c r="O49" s="57">
        <f t="shared" si="19"/>
        <v>22714.285714285714</v>
      </c>
      <c r="P49" s="58">
        <f t="shared" si="19"/>
        <v>22787.878787878788</v>
      </c>
    </row>
    <row r="50" spans="1:16" ht="12.75">
      <c r="A50" s="62" t="s">
        <v>56</v>
      </c>
      <c r="B50" s="45"/>
      <c r="C50" s="46"/>
      <c r="D50" s="152">
        <v>3</v>
      </c>
      <c r="E50" s="60">
        <v>5</v>
      </c>
      <c r="F50" s="49"/>
      <c r="G50" s="50"/>
      <c r="H50" s="155">
        <v>61</v>
      </c>
      <c r="I50" s="80">
        <v>90</v>
      </c>
      <c r="J50" s="53">
        <f t="shared" si="15"/>
      </c>
      <c r="K50" s="54">
        <f t="shared" si="18"/>
      </c>
      <c r="L50" s="53">
        <f t="shared" si="16"/>
      </c>
      <c r="M50" s="55">
        <f t="shared" si="13"/>
      </c>
      <c r="N50" s="56"/>
      <c r="O50" s="57">
        <f t="shared" si="19"/>
        <v>20333.333333333332</v>
      </c>
      <c r="P50" s="58">
        <f t="shared" si="19"/>
        <v>18000</v>
      </c>
    </row>
    <row r="51" spans="1:16" ht="12.75">
      <c r="A51" s="62" t="s">
        <v>57</v>
      </c>
      <c r="B51" s="45">
        <v>2</v>
      </c>
      <c r="C51" s="46">
        <v>14</v>
      </c>
      <c r="D51" s="152">
        <v>14</v>
      </c>
      <c r="E51" s="60">
        <v>15</v>
      </c>
      <c r="F51" s="49"/>
      <c r="G51" s="50"/>
      <c r="H51" s="155">
        <v>168</v>
      </c>
      <c r="I51" s="80">
        <v>180</v>
      </c>
      <c r="J51" s="53">
        <f t="shared" si="15"/>
        <v>0</v>
      </c>
      <c r="K51" s="54">
        <f t="shared" si="18"/>
        <v>-6.666666666666671</v>
      </c>
      <c r="L51" s="53">
        <f t="shared" si="16"/>
      </c>
      <c r="M51" s="55">
        <f t="shared" si="13"/>
      </c>
      <c r="N51" s="56">
        <f>(G51/C51)*1000</f>
        <v>0</v>
      </c>
      <c r="O51" s="57">
        <f t="shared" si="19"/>
        <v>12000</v>
      </c>
      <c r="P51" s="58">
        <f t="shared" si="19"/>
        <v>12000</v>
      </c>
    </row>
    <row r="52" spans="1:16" ht="12.75">
      <c r="A52" s="62" t="s">
        <v>58</v>
      </c>
      <c r="B52" s="45"/>
      <c r="C52" s="46"/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5"/>
      </c>
      <c r="K52" s="54">
        <f t="shared" si="18"/>
      </c>
      <c r="L52" s="53">
        <f t="shared" si="16"/>
      </c>
      <c r="M52" s="55">
        <f t="shared" si="13"/>
      </c>
      <c r="N52" s="56"/>
      <c r="O52" s="57"/>
      <c r="P52" s="58"/>
    </row>
    <row r="53" spans="1:16" ht="12.75">
      <c r="A53" s="59" t="s">
        <v>59</v>
      </c>
      <c r="B53" s="45"/>
      <c r="C53" s="46"/>
      <c r="D53" s="152">
        <v>23</v>
      </c>
      <c r="E53" s="60">
        <v>31</v>
      </c>
      <c r="F53" s="49"/>
      <c r="G53" s="50"/>
      <c r="H53" s="155">
        <v>598</v>
      </c>
      <c r="I53" s="80">
        <v>728</v>
      </c>
      <c r="J53" s="53">
        <f t="shared" si="15"/>
      </c>
      <c r="K53" s="54">
        <f t="shared" si="18"/>
      </c>
      <c r="L53" s="53">
        <f t="shared" si="16"/>
      </c>
      <c r="M53" s="55">
        <f t="shared" si="13"/>
      </c>
      <c r="N53" s="56"/>
      <c r="O53" s="57">
        <f aca="true" t="shared" si="20" ref="O53:P56">(H53/D53)*1000</f>
        <v>26000</v>
      </c>
      <c r="P53" s="58">
        <f t="shared" si="20"/>
        <v>23483.870967741936</v>
      </c>
    </row>
    <row r="54" spans="1:16" ht="12.75" customHeight="1">
      <c r="A54" s="59" t="s">
        <v>60</v>
      </c>
      <c r="B54" s="45"/>
      <c r="C54" s="46"/>
      <c r="D54" s="152">
        <v>31</v>
      </c>
      <c r="E54" s="60">
        <v>51</v>
      </c>
      <c r="F54" s="49"/>
      <c r="G54" s="50"/>
      <c r="H54" s="155">
        <v>696</v>
      </c>
      <c r="I54" s="80">
        <v>915</v>
      </c>
      <c r="J54" s="53">
        <f t="shared" si="15"/>
      </c>
      <c r="K54" s="54">
        <f t="shared" si="18"/>
      </c>
      <c r="L54" s="53">
        <f t="shared" si="16"/>
      </c>
      <c r="M54" s="55">
        <f t="shared" si="13"/>
      </c>
      <c r="N54" s="56"/>
      <c r="O54" s="57">
        <f t="shared" si="20"/>
        <v>22451.612903225807</v>
      </c>
      <c r="P54" s="58">
        <f t="shared" si="20"/>
        <v>17941.176470588234</v>
      </c>
    </row>
    <row r="55" spans="1:16" ht="12.75" customHeight="1">
      <c r="A55" s="59" t="s">
        <v>61</v>
      </c>
      <c r="B55" s="45"/>
      <c r="C55" s="46"/>
      <c r="D55" s="152">
        <v>4</v>
      </c>
      <c r="E55" s="60">
        <v>5</v>
      </c>
      <c r="F55" s="49"/>
      <c r="G55" s="50"/>
      <c r="H55" s="155">
        <v>120</v>
      </c>
      <c r="I55" s="80">
        <v>114</v>
      </c>
      <c r="J55" s="53">
        <f t="shared" si="15"/>
      </c>
      <c r="K55" s="54">
        <f t="shared" si="18"/>
      </c>
      <c r="L55" s="53">
        <f t="shared" si="16"/>
      </c>
      <c r="M55" s="55">
        <f t="shared" si="13"/>
      </c>
      <c r="N55" s="56"/>
      <c r="O55" s="57">
        <f t="shared" si="20"/>
        <v>30000</v>
      </c>
      <c r="P55" s="58">
        <f t="shared" si="20"/>
        <v>22800</v>
      </c>
    </row>
    <row r="56" spans="1:16" ht="12.75">
      <c r="A56" s="44" t="s">
        <v>62</v>
      </c>
      <c r="B56" s="45">
        <v>2</v>
      </c>
      <c r="C56" s="46">
        <f>IF(OR(C57=0,C58=0),"",SUM(C57:C58))</f>
        <v>40.01</v>
      </c>
      <c r="D56" s="152">
        <f>IF(OR(D57=0,D58=0),"",SUM(D57:D58))</f>
        <v>40.01</v>
      </c>
      <c r="E56" s="48">
        <v>35</v>
      </c>
      <c r="F56" s="49">
        <v>2</v>
      </c>
      <c r="G56" s="50">
        <f>IF(OR(G57=0,G58=0),"",SUM(G57:G58))</f>
        <v>1600.01</v>
      </c>
      <c r="H56" s="155">
        <f>IF(OR(H57=0,H58=0),"",SUM(H57:H58))</f>
        <v>1600.01</v>
      </c>
      <c r="I56" s="81">
        <v>1058</v>
      </c>
      <c r="J56" s="53"/>
      <c r="K56" s="54"/>
      <c r="L56" s="53"/>
      <c r="M56" s="55"/>
      <c r="N56" s="56">
        <f>(G56/C56)*1000</f>
        <v>39990.252436890776</v>
      </c>
      <c r="O56" s="57">
        <f t="shared" si="20"/>
        <v>39990.252436890776</v>
      </c>
      <c r="P56" s="58">
        <f t="shared" si="20"/>
        <v>30228.571428571428</v>
      </c>
    </row>
    <row r="57" spans="1:16" ht="12.75">
      <c r="A57" s="59" t="s">
        <v>63</v>
      </c>
      <c r="B57" s="45"/>
      <c r="C57" s="46">
        <v>0.01</v>
      </c>
      <c r="D57" s="152">
        <v>0.01</v>
      </c>
      <c r="E57" s="60">
        <v>0</v>
      </c>
      <c r="F57" s="49"/>
      <c r="G57" s="50">
        <v>0.01</v>
      </c>
      <c r="H57" s="155">
        <v>0.01</v>
      </c>
      <c r="I57" s="80">
        <v>0</v>
      </c>
      <c r="J57" s="53">
        <f>IF(OR(D57=0,C57=0),"",C57/D57*100-100)</f>
        <v>0</v>
      </c>
      <c r="K57" s="54">
        <f>IF(OR(E57=0,C57=0),"",C57/E57*100-100)</f>
      </c>
      <c r="L57" s="53">
        <f>IF(OR(H57=0,G57=0),"",G57/H57*100-100)</f>
        <v>0</v>
      </c>
      <c r="M57" s="55">
        <f>IF(OR(I57=0,G57=0),"",G57/I57*100-100)</f>
      </c>
      <c r="N57" s="56"/>
      <c r="O57" s="57"/>
      <c r="P57" s="58"/>
    </row>
    <row r="58" spans="1:16" ht="12.75">
      <c r="A58" s="59" t="s">
        <v>64</v>
      </c>
      <c r="B58" s="45">
        <v>2</v>
      </c>
      <c r="C58" s="46">
        <v>40</v>
      </c>
      <c r="D58" s="152">
        <v>40</v>
      </c>
      <c r="E58" s="60">
        <v>35</v>
      </c>
      <c r="F58" s="49">
        <v>2</v>
      </c>
      <c r="G58" s="50">
        <v>1600</v>
      </c>
      <c r="H58" s="155">
        <v>1600</v>
      </c>
      <c r="I58" s="80">
        <v>1058</v>
      </c>
      <c r="J58" s="53"/>
      <c r="K58" s="54"/>
      <c r="L58" s="53"/>
      <c r="M58" s="55"/>
      <c r="N58" s="56">
        <f aca="true" t="shared" si="21" ref="N58:P59">(G58/C58)*1000</f>
        <v>40000</v>
      </c>
      <c r="O58" s="57">
        <f t="shared" si="21"/>
        <v>40000</v>
      </c>
      <c r="P58" s="58">
        <f t="shared" si="21"/>
        <v>30228.571428571428</v>
      </c>
    </row>
    <row r="59" spans="1:16" ht="12.75">
      <c r="A59" s="44" t="s">
        <v>65</v>
      </c>
      <c r="B59" s="45">
        <v>1</v>
      </c>
      <c r="C59" s="46">
        <f>IF(OR(C60=0,C61=0),"",SUM(C60:C61))</f>
        <v>19.01</v>
      </c>
      <c r="D59" s="152">
        <f>IF(OR(D60=0,D61=0),"",SUM(D60:D61))</f>
        <v>10.01</v>
      </c>
      <c r="E59" s="48">
        <v>18</v>
      </c>
      <c r="F59" s="49"/>
      <c r="G59" s="83">
        <f>IF(OR(G60=0,G61=0),"",SUM(G60:G61))</f>
      </c>
      <c r="H59" s="155">
        <f>IF(OR(H60=0,H61=0),"",SUM(H60:H61))</f>
        <v>240.01</v>
      </c>
      <c r="I59" s="85">
        <v>405</v>
      </c>
      <c r="J59" s="53">
        <f aca="true" t="shared" si="22" ref="J59:J69">IF(OR(D59=0,C59=0),"",C59/D59*100-100)</f>
        <v>89.91008991008994</v>
      </c>
      <c r="K59" s="54">
        <f aca="true" t="shared" si="23" ref="K59:K69">IF(OR(E59=0,C59=0),"",C59/E59*100-100)</f>
        <v>5.6111111111111285</v>
      </c>
      <c r="L59" s="53"/>
      <c r="M59" s="55"/>
      <c r="N59" s="56"/>
      <c r="O59" s="57">
        <f t="shared" si="21"/>
        <v>23977.022977022974</v>
      </c>
      <c r="P59" s="58">
        <f t="shared" si="21"/>
        <v>22500</v>
      </c>
    </row>
    <row r="60" spans="1:16" ht="12.75">
      <c r="A60" s="59" t="s">
        <v>66</v>
      </c>
      <c r="B60" s="45">
        <v>1</v>
      </c>
      <c r="C60" s="46">
        <v>0.01</v>
      </c>
      <c r="D60" s="152">
        <v>0.01</v>
      </c>
      <c r="E60" s="60">
        <v>0</v>
      </c>
      <c r="F60" s="49"/>
      <c r="G60" s="50">
        <v>0.01</v>
      </c>
      <c r="H60" s="155">
        <v>0.01</v>
      </c>
      <c r="I60" s="80">
        <v>0</v>
      </c>
      <c r="J60" s="53">
        <f t="shared" si="22"/>
        <v>0</v>
      </c>
      <c r="K60" s="54">
        <f t="shared" si="23"/>
      </c>
      <c r="L60" s="53">
        <f aca="true" t="shared" si="24" ref="L60:L89">IF(OR(H60=0,G60=0),"",G60/H60*100-100)</f>
        <v>0</v>
      </c>
      <c r="M60" s="55">
        <f aca="true" t="shared" si="25" ref="M60:M89">IF(OR(I60=0,G60=0),"",G60/I60*100-100)</f>
      </c>
      <c r="N60" s="56"/>
      <c r="O60" s="57"/>
      <c r="P60" s="58"/>
    </row>
    <row r="61" spans="1:16" ht="12.75">
      <c r="A61" s="59" t="s">
        <v>67</v>
      </c>
      <c r="B61" s="45">
        <v>1</v>
      </c>
      <c r="C61" s="46">
        <v>19</v>
      </c>
      <c r="D61" s="152">
        <v>10</v>
      </c>
      <c r="E61" s="60">
        <v>18</v>
      </c>
      <c r="F61" s="49"/>
      <c r="G61" s="50"/>
      <c r="H61" s="155">
        <v>240</v>
      </c>
      <c r="I61" s="80">
        <v>405</v>
      </c>
      <c r="J61" s="53">
        <f t="shared" si="22"/>
        <v>90</v>
      </c>
      <c r="K61" s="54">
        <f t="shared" si="23"/>
        <v>5.555555555555557</v>
      </c>
      <c r="L61" s="53">
        <f t="shared" si="24"/>
      </c>
      <c r="M61" s="55">
        <f t="shared" si="25"/>
      </c>
      <c r="N61" s="56">
        <f aca="true" t="shared" si="26" ref="N61:P65">(G61/C61)*1000</f>
        <v>0</v>
      </c>
      <c r="O61" s="57">
        <f t="shared" si="26"/>
        <v>24000</v>
      </c>
      <c r="P61" s="58">
        <f t="shared" si="26"/>
        <v>22500</v>
      </c>
    </row>
    <row r="62" spans="1:16" ht="12.75">
      <c r="A62" s="59" t="s">
        <v>68</v>
      </c>
      <c r="B62" s="45"/>
      <c r="C62" s="46"/>
      <c r="D62" s="152">
        <v>1</v>
      </c>
      <c r="E62" s="60">
        <v>2</v>
      </c>
      <c r="F62" s="49"/>
      <c r="G62" s="50"/>
      <c r="H62" s="155">
        <v>10</v>
      </c>
      <c r="I62" s="80">
        <v>15</v>
      </c>
      <c r="J62" s="53">
        <f t="shared" si="22"/>
      </c>
      <c r="K62" s="54">
        <f t="shared" si="23"/>
      </c>
      <c r="L62" s="53">
        <f t="shared" si="24"/>
      </c>
      <c r="M62" s="55">
        <f t="shared" si="25"/>
      </c>
      <c r="N62" s="56"/>
      <c r="O62" s="57">
        <f t="shared" si="26"/>
        <v>10000</v>
      </c>
      <c r="P62" s="58">
        <f t="shared" si="26"/>
        <v>7500</v>
      </c>
    </row>
    <row r="63" spans="1:16" ht="12.75">
      <c r="A63" s="44" t="s">
        <v>69</v>
      </c>
      <c r="B63" s="45">
        <v>1</v>
      </c>
      <c r="C63" s="46">
        <f>IF(OR(C64=0,C65=0),"",SUM(C64:C65))</f>
        <v>40.01</v>
      </c>
      <c r="D63" s="152">
        <f>IF(OR(D64=0,D65=0),"",SUM(D64:D65))</f>
        <v>40.01</v>
      </c>
      <c r="E63" s="48">
        <v>40</v>
      </c>
      <c r="F63" s="49">
        <v>1</v>
      </c>
      <c r="G63" s="50">
        <f>IF(OR(G64=0,G65=0),"",SUM(G64:G65))</f>
        <v>800.01</v>
      </c>
      <c r="H63" s="155">
        <f>IF(OR(H64=0,H65=0),"",SUM(H64:H65))</f>
        <v>800.01</v>
      </c>
      <c r="I63" s="81">
        <v>788</v>
      </c>
      <c r="J63" s="53">
        <f t="shared" si="22"/>
        <v>0</v>
      </c>
      <c r="K63" s="54">
        <f t="shared" si="23"/>
        <v>0.024999999999991473</v>
      </c>
      <c r="L63" s="53">
        <f t="shared" si="24"/>
        <v>0</v>
      </c>
      <c r="M63" s="55">
        <f t="shared" si="25"/>
        <v>1.524111675126889</v>
      </c>
      <c r="N63" s="56">
        <f t="shared" si="26"/>
        <v>19995.251187203197</v>
      </c>
      <c r="O63" s="57">
        <f t="shared" si="26"/>
        <v>19995.251187203197</v>
      </c>
      <c r="P63" s="58">
        <f t="shared" si="26"/>
        <v>19700</v>
      </c>
    </row>
    <row r="64" spans="1:16" ht="12.75">
      <c r="A64" s="59" t="s">
        <v>70</v>
      </c>
      <c r="B64" s="45">
        <v>1</v>
      </c>
      <c r="C64" s="46">
        <v>40</v>
      </c>
      <c r="D64" s="152">
        <v>40</v>
      </c>
      <c r="E64" s="60">
        <v>40</v>
      </c>
      <c r="F64" s="49">
        <v>1</v>
      </c>
      <c r="G64" s="50">
        <v>800</v>
      </c>
      <c r="H64" s="155">
        <v>800</v>
      </c>
      <c r="I64" s="80">
        <v>788</v>
      </c>
      <c r="J64" s="53">
        <f t="shared" si="22"/>
        <v>0</v>
      </c>
      <c r="K64" s="54">
        <f t="shared" si="23"/>
        <v>0</v>
      </c>
      <c r="L64" s="53">
        <f t="shared" si="24"/>
        <v>0</v>
      </c>
      <c r="M64" s="55">
        <f t="shared" si="25"/>
        <v>1.5228426395939039</v>
      </c>
      <c r="N64" s="56">
        <f t="shared" si="26"/>
        <v>20000</v>
      </c>
      <c r="O64" s="57">
        <f t="shared" si="26"/>
        <v>20000</v>
      </c>
      <c r="P64" s="58">
        <f t="shared" si="26"/>
        <v>19700</v>
      </c>
    </row>
    <row r="65" spans="1:16" ht="12.75">
      <c r="A65" s="59" t="s">
        <v>71</v>
      </c>
      <c r="B65" s="45">
        <v>1</v>
      </c>
      <c r="C65" s="46">
        <v>0.01</v>
      </c>
      <c r="D65" s="152">
        <v>0.01</v>
      </c>
      <c r="E65" s="60">
        <v>0</v>
      </c>
      <c r="F65" s="49"/>
      <c r="G65" s="50">
        <v>0.01</v>
      </c>
      <c r="H65" s="155">
        <v>0.01</v>
      </c>
      <c r="I65" s="80">
        <v>0</v>
      </c>
      <c r="J65" s="53">
        <f t="shared" si="22"/>
        <v>0</v>
      </c>
      <c r="K65" s="54">
        <f t="shared" si="23"/>
      </c>
      <c r="L65" s="53">
        <f t="shared" si="24"/>
        <v>0</v>
      </c>
      <c r="M65" s="55">
        <f t="shared" si="25"/>
      </c>
      <c r="N65" s="56">
        <f t="shared" si="26"/>
        <v>1000</v>
      </c>
      <c r="O65" s="57"/>
      <c r="P65" s="58"/>
    </row>
    <row r="66" spans="1:16" ht="12.75">
      <c r="A66" s="44" t="s">
        <v>72</v>
      </c>
      <c r="B66" s="45"/>
      <c r="C66" s="86">
        <f>IF(OR(C67=0,C68=0,C69=0),"",SUM(C67:C69))</f>
      </c>
      <c r="D66" s="152">
        <f>IF(OR(D67=0,D68=0,D69=0),"",SUM(D67:D69))</f>
        <v>144.01</v>
      </c>
      <c r="E66" s="88">
        <v>151</v>
      </c>
      <c r="F66" s="49"/>
      <c r="G66" s="89">
        <f>IF(OR(G67=0,G68=0,G69=0),"",SUM(G67:G69))</f>
      </c>
      <c r="H66" s="155">
        <f>IF(OR(H67=0,H68=0,H69=0),"",SUM(H67:H69))</f>
        <v>5730.01</v>
      </c>
      <c r="I66" s="90">
        <v>4758</v>
      </c>
      <c r="J66" s="53"/>
      <c r="K66" s="54"/>
      <c r="L66" s="53"/>
      <c r="M66" s="55"/>
      <c r="N66" s="56"/>
      <c r="O66" s="57">
        <f>(H66/D66)*1000</f>
        <v>39788.972987986956</v>
      </c>
      <c r="P66" s="58">
        <f>(I66/E66)*1000</f>
        <v>31509.933774834437</v>
      </c>
    </row>
    <row r="67" spans="1:16" ht="12.75">
      <c r="A67" s="59" t="s">
        <v>73</v>
      </c>
      <c r="B67" s="91"/>
      <c r="C67" s="46">
        <v>0.01</v>
      </c>
      <c r="D67" s="152">
        <v>0.01</v>
      </c>
      <c r="E67" s="60">
        <v>0</v>
      </c>
      <c r="F67" s="49"/>
      <c r="G67" s="50">
        <v>0.01</v>
      </c>
      <c r="H67" s="155">
        <v>0.01</v>
      </c>
      <c r="I67" s="80">
        <v>0</v>
      </c>
      <c r="J67" s="53">
        <f t="shared" si="22"/>
        <v>0</v>
      </c>
      <c r="K67" s="54">
        <f t="shared" si="23"/>
      </c>
      <c r="L67" s="53">
        <f t="shared" si="24"/>
        <v>0</v>
      </c>
      <c r="M67" s="55">
        <f t="shared" si="25"/>
      </c>
      <c r="N67" s="56"/>
      <c r="O67" s="57"/>
      <c r="P67" s="58"/>
    </row>
    <row r="68" spans="1:16" ht="12.75">
      <c r="A68" s="59" t="s">
        <v>74</v>
      </c>
      <c r="B68" s="45"/>
      <c r="C68" s="46"/>
      <c r="D68" s="152">
        <v>130</v>
      </c>
      <c r="E68" s="60">
        <v>135</v>
      </c>
      <c r="F68" s="49"/>
      <c r="G68" s="50"/>
      <c r="H68" s="155">
        <v>5157</v>
      </c>
      <c r="I68" s="80">
        <v>4141</v>
      </c>
      <c r="J68" s="53">
        <f t="shared" si="22"/>
      </c>
      <c r="K68" s="54">
        <f t="shared" si="23"/>
      </c>
      <c r="L68" s="53">
        <f t="shared" si="24"/>
      </c>
      <c r="M68" s="55">
        <f t="shared" si="25"/>
      </c>
      <c r="N68" s="56"/>
      <c r="O68" s="57">
        <f>(H68/D68)*1000</f>
        <v>39669.23076923077</v>
      </c>
      <c r="P68" s="58">
        <f>(I68/E68)*1000</f>
        <v>30674.074074074073</v>
      </c>
    </row>
    <row r="69" spans="1:16" ht="12.75">
      <c r="A69" s="59" t="s">
        <v>75</v>
      </c>
      <c r="B69" s="45"/>
      <c r="C69" s="46"/>
      <c r="D69" s="152">
        <v>14</v>
      </c>
      <c r="E69" s="60">
        <v>16</v>
      </c>
      <c r="F69" s="49"/>
      <c r="G69" s="50"/>
      <c r="H69" s="155">
        <v>573</v>
      </c>
      <c r="I69" s="80">
        <v>617</v>
      </c>
      <c r="J69" s="53">
        <f t="shared" si="22"/>
      </c>
      <c r="K69" s="54">
        <f t="shared" si="23"/>
      </c>
      <c r="L69" s="53">
        <f t="shared" si="24"/>
      </c>
      <c r="M69" s="55">
        <f t="shared" si="25"/>
      </c>
      <c r="N69" s="56"/>
      <c r="O69" s="57"/>
      <c r="P69" s="58"/>
    </row>
    <row r="70" spans="1:16" ht="12.75">
      <c r="A70" s="59" t="s">
        <v>76</v>
      </c>
      <c r="B70" s="45">
        <v>2</v>
      </c>
      <c r="C70" s="46">
        <v>26</v>
      </c>
      <c r="D70" s="152">
        <v>26</v>
      </c>
      <c r="E70" s="60">
        <v>25</v>
      </c>
      <c r="F70" s="49"/>
      <c r="G70" s="50"/>
      <c r="H70" s="155">
        <v>2210</v>
      </c>
      <c r="I70" s="80">
        <v>7067</v>
      </c>
      <c r="J70" s="53"/>
      <c r="K70" s="54"/>
      <c r="L70" s="53">
        <f t="shared" si="24"/>
      </c>
      <c r="M70" s="55">
        <f t="shared" si="25"/>
      </c>
      <c r="N70" s="56">
        <f aca="true" t="shared" si="27" ref="N70:N86">(G70/C70)*1000</f>
        <v>0</v>
      </c>
      <c r="O70" s="57"/>
      <c r="P70" s="58"/>
    </row>
    <row r="71" spans="1:16" ht="12.75">
      <c r="A71" s="59" t="s">
        <v>77</v>
      </c>
      <c r="B71" s="45"/>
      <c r="C71" s="46"/>
      <c r="D71" s="152">
        <v>103</v>
      </c>
      <c r="E71" s="60">
        <v>100</v>
      </c>
      <c r="F71" s="49"/>
      <c r="G71" s="50"/>
      <c r="H71" s="155">
        <v>2575</v>
      </c>
      <c r="I71" s="80">
        <v>2716</v>
      </c>
      <c r="J71" s="53">
        <f aca="true" t="shared" si="28" ref="J71:J89">IF(OR(D71=0,C71=0),"",C71/D71*100-100)</f>
      </c>
      <c r="K71" s="54">
        <f aca="true" t="shared" si="29" ref="K71:K89">IF(OR(E71=0,C71=0),"",C71/E71*100-100)</f>
      </c>
      <c r="L71" s="53">
        <f t="shared" si="24"/>
      </c>
      <c r="M71" s="55">
        <f t="shared" si="25"/>
      </c>
      <c r="N71" s="56"/>
      <c r="O71" s="57">
        <f aca="true" t="shared" si="30" ref="O71:O86">(H71/D71)*1000</f>
        <v>25000</v>
      </c>
      <c r="P71" s="58">
        <f aca="true" t="shared" si="31" ref="P71:P86">(I71/E71)*1000</f>
        <v>27160</v>
      </c>
    </row>
    <row r="72" spans="1:16" ht="12.75">
      <c r="A72" s="59" t="s">
        <v>78</v>
      </c>
      <c r="B72" s="45">
        <v>1</v>
      </c>
      <c r="C72" s="46">
        <v>2</v>
      </c>
      <c r="D72" s="152">
        <v>1</v>
      </c>
      <c r="E72" s="60">
        <v>3</v>
      </c>
      <c r="F72" s="49">
        <v>2</v>
      </c>
      <c r="G72" s="50">
        <v>3</v>
      </c>
      <c r="H72" s="155">
        <v>3</v>
      </c>
      <c r="I72" s="80">
        <v>7</v>
      </c>
      <c r="J72" s="53">
        <f t="shared" si="28"/>
        <v>100</v>
      </c>
      <c r="K72" s="54">
        <f t="shared" si="29"/>
        <v>-33.33333333333334</v>
      </c>
      <c r="L72" s="53">
        <f t="shared" si="24"/>
        <v>0</v>
      </c>
      <c r="M72" s="55">
        <f t="shared" si="25"/>
        <v>-57.142857142857146</v>
      </c>
      <c r="N72" s="56">
        <f t="shared" si="27"/>
        <v>1500</v>
      </c>
      <c r="O72" s="57">
        <f t="shared" si="30"/>
        <v>3000</v>
      </c>
      <c r="P72" s="58">
        <f t="shared" si="31"/>
        <v>2333.3333333333335</v>
      </c>
    </row>
    <row r="73" spans="1:16" ht="12.75">
      <c r="A73" s="59" t="s">
        <v>79</v>
      </c>
      <c r="B73" s="45">
        <v>1</v>
      </c>
      <c r="C73" s="46">
        <v>21</v>
      </c>
      <c r="D73" s="152">
        <v>21</v>
      </c>
      <c r="E73" s="60">
        <v>34</v>
      </c>
      <c r="F73" s="49">
        <v>2</v>
      </c>
      <c r="G73" s="50">
        <v>289</v>
      </c>
      <c r="H73" s="155">
        <v>289</v>
      </c>
      <c r="I73" s="80">
        <v>433</v>
      </c>
      <c r="J73" s="53">
        <f t="shared" si="28"/>
        <v>0</v>
      </c>
      <c r="K73" s="54">
        <f t="shared" si="29"/>
        <v>-38.23529411764706</v>
      </c>
      <c r="L73" s="53">
        <f t="shared" si="24"/>
        <v>0</v>
      </c>
      <c r="M73" s="55">
        <f t="shared" si="25"/>
        <v>-33.25635103926096</v>
      </c>
      <c r="N73" s="56">
        <f t="shared" si="27"/>
        <v>13761.904761904763</v>
      </c>
      <c r="O73" s="57">
        <f t="shared" si="30"/>
        <v>13761.904761904763</v>
      </c>
      <c r="P73" s="58">
        <f t="shared" si="31"/>
        <v>12735.294117647058</v>
      </c>
    </row>
    <row r="74" spans="1:16" ht="12.75">
      <c r="A74" s="59" t="s">
        <v>80</v>
      </c>
      <c r="B74" s="45">
        <v>1</v>
      </c>
      <c r="C74" s="46">
        <v>10</v>
      </c>
      <c r="D74" s="152">
        <v>10</v>
      </c>
      <c r="E74" s="60">
        <v>27</v>
      </c>
      <c r="F74" s="49">
        <v>1</v>
      </c>
      <c r="G74" s="50">
        <v>180</v>
      </c>
      <c r="H74" s="155">
        <v>180</v>
      </c>
      <c r="I74" s="80">
        <v>338</v>
      </c>
      <c r="J74" s="53">
        <f t="shared" si="28"/>
        <v>0</v>
      </c>
      <c r="K74" s="54">
        <f t="shared" si="29"/>
        <v>-62.96296296296296</v>
      </c>
      <c r="L74" s="53">
        <f t="shared" si="24"/>
        <v>0</v>
      </c>
      <c r="M74" s="55">
        <f t="shared" si="25"/>
        <v>-46.74556213017751</v>
      </c>
      <c r="N74" s="56">
        <f t="shared" si="27"/>
        <v>18000</v>
      </c>
      <c r="O74" s="57">
        <f t="shared" si="30"/>
        <v>18000</v>
      </c>
      <c r="P74" s="58">
        <f t="shared" si="31"/>
        <v>12518.518518518518</v>
      </c>
    </row>
    <row r="75" spans="1:16" ht="12.75">
      <c r="A75" s="59" t="s">
        <v>81</v>
      </c>
      <c r="B75" s="45">
        <v>1</v>
      </c>
      <c r="C75" s="46">
        <v>349</v>
      </c>
      <c r="D75" s="152">
        <v>349</v>
      </c>
      <c r="E75" s="60">
        <v>388</v>
      </c>
      <c r="F75" s="49"/>
      <c r="G75" s="50"/>
      <c r="H75" s="155">
        <v>5909</v>
      </c>
      <c r="I75" s="80">
        <v>6933</v>
      </c>
      <c r="J75" s="53">
        <f t="shared" si="28"/>
        <v>0</v>
      </c>
      <c r="K75" s="54">
        <f t="shared" si="29"/>
        <v>-10.05154639175258</v>
      </c>
      <c r="L75" s="53">
        <f t="shared" si="24"/>
      </c>
      <c r="M75" s="55">
        <f t="shared" si="25"/>
      </c>
      <c r="N75" s="56">
        <f t="shared" si="27"/>
        <v>0</v>
      </c>
      <c r="O75" s="57">
        <f t="shared" si="30"/>
        <v>16931.23209169054</v>
      </c>
      <c r="P75" s="58">
        <f t="shared" si="31"/>
        <v>17868.556701030928</v>
      </c>
    </row>
    <row r="76" spans="1:16" ht="12.75">
      <c r="A76" s="44" t="s">
        <v>82</v>
      </c>
      <c r="B76" s="45"/>
      <c r="C76" s="46">
        <f>IF(OR(C77=0,C78=0,C79=0),"",SUM(C77:C79))</f>
      </c>
      <c r="D76" s="152">
        <f>IF(OR(D77=0,D78=0,D79=0),"",SUM(D77:D79))</f>
        <v>223</v>
      </c>
      <c r="E76" s="48">
        <v>164</v>
      </c>
      <c r="F76" s="49"/>
      <c r="G76" s="50">
        <f>IF(OR(G77=0,G78=0,G79=0),"",SUM(G77:G79))</f>
      </c>
      <c r="H76" s="155">
        <f>IF(OR(H77=0,H78=0,H79=0),"",SUM(H77:H79))</f>
        <v>8697</v>
      </c>
      <c r="I76" s="81">
        <v>6314</v>
      </c>
      <c r="J76" s="53"/>
      <c r="K76" s="54"/>
      <c r="L76" s="53"/>
      <c r="M76" s="55"/>
      <c r="N76" s="56"/>
      <c r="O76" s="57">
        <f t="shared" si="30"/>
        <v>39000</v>
      </c>
      <c r="P76" s="58">
        <f t="shared" si="31"/>
        <v>38500</v>
      </c>
    </row>
    <row r="77" spans="1:16" ht="12.75">
      <c r="A77" s="59" t="s">
        <v>83</v>
      </c>
      <c r="B77" s="45">
        <v>2</v>
      </c>
      <c r="C77" s="46">
        <v>192</v>
      </c>
      <c r="D77" s="152">
        <v>192</v>
      </c>
      <c r="E77" s="60">
        <v>116</v>
      </c>
      <c r="F77" s="49"/>
      <c r="G77" s="50"/>
      <c r="H77" s="155">
        <v>7488</v>
      </c>
      <c r="I77" s="80">
        <v>4612</v>
      </c>
      <c r="J77" s="53">
        <f t="shared" si="28"/>
        <v>0</v>
      </c>
      <c r="K77" s="54">
        <f t="shared" si="29"/>
        <v>65.51724137931035</v>
      </c>
      <c r="L77" s="53">
        <f t="shared" si="24"/>
      </c>
      <c r="M77" s="55">
        <f t="shared" si="25"/>
      </c>
      <c r="N77" s="56">
        <f t="shared" si="27"/>
        <v>0</v>
      </c>
      <c r="O77" s="57">
        <f t="shared" si="30"/>
        <v>39000</v>
      </c>
      <c r="P77" s="58">
        <f t="shared" si="31"/>
        <v>39758.620689655174</v>
      </c>
    </row>
    <row r="78" spans="1:16" ht="12.75">
      <c r="A78" s="59" t="s">
        <v>84</v>
      </c>
      <c r="B78" s="45">
        <v>2</v>
      </c>
      <c r="C78" s="46">
        <v>3</v>
      </c>
      <c r="D78" s="152">
        <v>10</v>
      </c>
      <c r="E78" s="60">
        <v>32</v>
      </c>
      <c r="F78" s="49"/>
      <c r="G78" s="50"/>
      <c r="H78" s="155">
        <f>117+273</f>
        <v>390</v>
      </c>
      <c r="I78" s="80">
        <v>1253</v>
      </c>
      <c r="J78" s="53">
        <f t="shared" si="28"/>
        <v>-70</v>
      </c>
      <c r="K78" s="54">
        <f t="shared" si="29"/>
        <v>-90.625</v>
      </c>
      <c r="L78" s="53">
        <f t="shared" si="24"/>
      </c>
      <c r="M78" s="55">
        <f t="shared" si="25"/>
      </c>
      <c r="N78" s="56">
        <f t="shared" si="27"/>
        <v>0</v>
      </c>
      <c r="O78" s="57">
        <f t="shared" si="30"/>
        <v>39000</v>
      </c>
      <c r="P78" s="58">
        <f t="shared" si="31"/>
        <v>39156.25</v>
      </c>
    </row>
    <row r="79" spans="1:16" ht="12.75">
      <c r="A79" s="59" t="s">
        <v>141</v>
      </c>
      <c r="B79" s="45"/>
      <c r="C79" s="46"/>
      <c r="D79" s="152">
        <v>21</v>
      </c>
      <c r="E79" s="60">
        <v>16</v>
      </c>
      <c r="F79" s="49"/>
      <c r="G79" s="50"/>
      <c r="H79" s="155">
        <v>819</v>
      </c>
      <c r="I79" s="80">
        <v>449</v>
      </c>
      <c r="J79" s="53">
        <f t="shared" si="28"/>
      </c>
      <c r="K79" s="54">
        <f t="shared" si="29"/>
      </c>
      <c r="L79" s="53">
        <f t="shared" si="24"/>
      </c>
      <c r="M79" s="55">
        <f t="shared" si="25"/>
      </c>
      <c r="N79" s="56"/>
      <c r="O79" s="57">
        <f t="shared" si="30"/>
        <v>39000</v>
      </c>
      <c r="P79" s="58">
        <f t="shared" si="31"/>
        <v>28062.5</v>
      </c>
    </row>
    <row r="80" spans="1:16" ht="12.75">
      <c r="A80" s="92" t="s">
        <v>86</v>
      </c>
      <c r="B80" s="45">
        <v>2</v>
      </c>
      <c r="C80" s="46">
        <v>3</v>
      </c>
      <c r="D80" s="152">
        <v>3</v>
      </c>
      <c r="E80" s="60">
        <v>4</v>
      </c>
      <c r="F80" s="49">
        <v>1</v>
      </c>
      <c r="G80" s="50">
        <v>75</v>
      </c>
      <c r="H80" s="155">
        <v>75</v>
      </c>
      <c r="I80" s="80">
        <v>106</v>
      </c>
      <c r="J80" s="53">
        <f t="shared" si="28"/>
        <v>0</v>
      </c>
      <c r="K80" s="54">
        <f t="shared" si="29"/>
        <v>-25</v>
      </c>
      <c r="L80" s="53">
        <f t="shared" si="24"/>
        <v>0</v>
      </c>
      <c r="M80" s="55">
        <f t="shared" si="25"/>
        <v>-29.245283018867923</v>
      </c>
      <c r="N80" s="57">
        <f t="shared" si="27"/>
        <v>25000</v>
      </c>
      <c r="O80" s="57">
        <f t="shared" si="30"/>
        <v>25000</v>
      </c>
      <c r="P80" s="58">
        <f t="shared" si="31"/>
        <v>26500</v>
      </c>
    </row>
    <row r="81" spans="1:16" ht="12.75">
      <c r="A81" s="92" t="s">
        <v>87</v>
      </c>
      <c r="B81" s="45"/>
      <c r="C81" s="46"/>
      <c r="D81" s="152">
        <v>0.01</v>
      </c>
      <c r="E81" s="60">
        <v>2</v>
      </c>
      <c r="F81" s="49"/>
      <c r="G81" s="50"/>
      <c r="H81" s="155">
        <v>0.01</v>
      </c>
      <c r="I81" s="80">
        <v>39</v>
      </c>
      <c r="J81" s="53">
        <f t="shared" si="28"/>
      </c>
      <c r="K81" s="54">
        <f t="shared" si="29"/>
      </c>
      <c r="L81" s="53">
        <f t="shared" si="24"/>
      </c>
      <c r="M81" s="55">
        <f t="shared" si="25"/>
      </c>
      <c r="N81" s="56"/>
      <c r="O81" s="57">
        <f t="shared" si="30"/>
        <v>1000</v>
      </c>
      <c r="P81" s="58">
        <f t="shared" si="31"/>
        <v>19500</v>
      </c>
    </row>
    <row r="82" spans="1:16" ht="12.75">
      <c r="A82" s="92" t="s">
        <v>88</v>
      </c>
      <c r="B82" s="45"/>
      <c r="C82" s="46"/>
      <c r="D82" s="152">
        <v>1</v>
      </c>
      <c r="E82" s="60">
        <v>2</v>
      </c>
      <c r="F82" s="49"/>
      <c r="G82" s="50"/>
      <c r="H82" s="155">
        <v>18</v>
      </c>
      <c r="I82" s="80">
        <v>27</v>
      </c>
      <c r="J82" s="53">
        <f t="shared" si="28"/>
      </c>
      <c r="K82" s="54">
        <f t="shared" si="29"/>
      </c>
      <c r="L82" s="53">
        <f t="shared" si="24"/>
      </c>
      <c r="M82" s="55">
        <f t="shared" si="25"/>
      </c>
      <c r="N82" s="56"/>
      <c r="O82" s="57">
        <f t="shared" si="30"/>
        <v>18000</v>
      </c>
      <c r="P82" s="58">
        <f t="shared" si="31"/>
        <v>13500</v>
      </c>
    </row>
    <row r="83" spans="1:16" ht="12.75">
      <c r="A83" s="92" t="s">
        <v>89</v>
      </c>
      <c r="B83" s="45"/>
      <c r="C83" s="46"/>
      <c r="D83" s="152">
        <v>0.01</v>
      </c>
      <c r="E83" s="60">
        <v>1</v>
      </c>
      <c r="F83" s="49"/>
      <c r="G83" s="50"/>
      <c r="H83" s="155">
        <v>0.01</v>
      </c>
      <c r="I83" s="80">
        <v>9</v>
      </c>
      <c r="J83" s="53">
        <f t="shared" si="28"/>
      </c>
      <c r="K83" s="54">
        <f t="shared" si="29"/>
      </c>
      <c r="L83" s="53">
        <f t="shared" si="24"/>
      </c>
      <c r="M83" s="55">
        <f t="shared" si="25"/>
      </c>
      <c r="N83" s="56"/>
      <c r="O83" s="57">
        <f t="shared" si="30"/>
        <v>1000</v>
      </c>
      <c r="P83" s="58">
        <f t="shared" si="31"/>
        <v>9000</v>
      </c>
    </row>
    <row r="84" spans="1:16" ht="12.75">
      <c r="A84" s="59" t="s">
        <v>90</v>
      </c>
      <c r="B84" s="45"/>
      <c r="C84" s="46"/>
      <c r="D84" s="152">
        <v>9</v>
      </c>
      <c r="E84" s="60">
        <v>15</v>
      </c>
      <c r="F84" s="49"/>
      <c r="G84" s="50"/>
      <c r="H84" s="155">
        <v>131</v>
      </c>
      <c r="I84" s="80">
        <v>203</v>
      </c>
      <c r="J84" s="53">
        <f t="shared" si="28"/>
      </c>
      <c r="K84" s="54">
        <f t="shared" si="29"/>
      </c>
      <c r="L84" s="53">
        <f t="shared" si="24"/>
      </c>
      <c r="M84" s="55">
        <f t="shared" si="25"/>
      </c>
      <c r="N84" s="56"/>
      <c r="O84" s="57">
        <f t="shared" si="30"/>
        <v>14555.555555555555</v>
      </c>
      <c r="P84" s="58">
        <f t="shared" si="31"/>
        <v>13533.333333333334</v>
      </c>
    </row>
    <row r="85" spans="1:16" ht="12.75">
      <c r="A85" s="59" t="s">
        <v>91</v>
      </c>
      <c r="B85" s="45">
        <v>1</v>
      </c>
      <c r="C85" s="46">
        <v>18</v>
      </c>
      <c r="D85" s="152">
        <v>18</v>
      </c>
      <c r="E85" s="60">
        <v>11</v>
      </c>
      <c r="F85" s="49"/>
      <c r="G85" s="50"/>
      <c r="H85" s="155">
        <v>140</v>
      </c>
      <c r="I85" s="80">
        <v>79</v>
      </c>
      <c r="J85" s="53">
        <f t="shared" si="28"/>
        <v>0</v>
      </c>
      <c r="K85" s="54">
        <f t="shared" si="29"/>
        <v>63.636363636363654</v>
      </c>
      <c r="L85" s="53">
        <f t="shared" si="24"/>
      </c>
      <c r="M85" s="55">
        <f t="shared" si="25"/>
      </c>
      <c r="N85" s="56">
        <f t="shared" si="27"/>
        <v>0</v>
      </c>
      <c r="O85" s="57">
        <f t="shared" si="30"/>
        <v>7777.777777777777</v>
      </c>
      <c r="P85" s="58">
        <f t="shared" si="31"/>
        <v>7181.818181818182</v>
      </c>
    </row>
    <row r="86" spans="1:16" ht="12.75">
      <c r="A86" s="59" t="s">
        <v>92</v>
      </c>
      <c r="B86" s="45">
        <v>1</v>
      </c>
      <c r="C86" s="46">
        <v>75</v>
      </c>
      <c r="D86" s="152">
        <v>75</v>
      </c>
      <c r="E86" s="60">
        <v>120</v>
      </c>
      <c r="F86" s="49">
        <v>1</v>
      </c>
      <c r="G86" s="50">
        <v>583</v>
      </c>
      <c r="H86" s="155">
        <v>583</v>
      </c>
      <c r="I86" s="80">
        <v>834</v>
      </c>
      <c r="J86" s="53">
        <f t="shared" si="28"/>
        <v>0</v>
      </c>
      <c r="K86" s="54">
        <f t="shared" si="29"/>
        <v>-37.5</v>
      </c>
      <c r="L86" s="53">
        <f t="shared" si="24"/>
        <v>0</v>
      </c>
      <c r="M86" s="55">
        <f t="shared" si="25"/>
        <v>-30.095923261390894</v>
      </c>
      <c r="N86" s="56">
        <f t="shared" si="27"/>
        <v>7773.333333333333</v>
      </c>
      <c r="O86" s="57">
        <f t="shared" si="30"/>
        <v>7773.333333333333</v>
      </c>
      <c r="P86" s="58">
        <f t="shared" si="31"/>
        <v>6950</v>
      </c>
    </row>
    <row r="87" spans="1:16" ht="12.75">
      <c r="A87" s="59" t="s">
        <v>93</v>
      </c>
      <c r="B87" s="45"/>
      <c r="C87" s="46"/>
      <c r="D87" s="152">
        <v>1</v>
      </c>
      <c r="E87" s="60">
        <v>1</v>
      </c>
      <c r="F87" s="49"/>
      <c r="G87" s="50"/>
      <c r="H87" s="155">
        <v>187</v>
      </c>
      <c r="I87" s="80">
        <v>212</v>
      </c>
      <c r="J87" s="53">
        <f t="shared" si="28"/>
      </c>
      <c r="K87" s="54">
        <f t="shared" si="29"/>
      </c>
      <c r="L87" s="53">
        <f t="shared" si="24"/>
      </c>
      <c r="M87" s="55">
        <f t="shared" si="25"/>
      </c>
      <c r="N87" s="56"/>
      <c r="O87" s="57"/>
      <c r="P87" s="58"/>
    </row>
    <row r="88" spans="1:16" ht="12.75">
      <c r="A88" s="59" t="s">
        <v>94</v>
      </c>
      <c r="B88" s="45"/>
      <c r="C88" s="46"/>
      <c r="D88" s="152">
        <v>1</v>
      </c>
      <c r="E88" s="60">
        <v>1</v>
      </c>
      <c r="F88" s="49"/>
      <c r="G88" s="50"/>
      <c r="H88" s="155">
        <v>160</v>
      </c>
      <c r="I88" s="80">
        <v>120</v>
      </c>
      <c r="J88" s="53">
        <f t="shared" si="28"/>
      </c>
      <c r="K88" s="54">
        <f t="shared" si="29"/>
      </c>
      <c r="L88" s="53">
        <f t="shared" si="24"/>
      </c>
      <c r="M88" s="55">
        <f t="shared" si="25"/>
      </c>
      <c r="N88" s="56"/>
      <c r="O88" s="57"/>
      <c r="P88" s="58"/>
    </row>
    <row r="89" spans="1:16" s="43" customFormat="1" ht="15.75">
      <c r="A89" s="29" t="s">
        <v>95</v>
      </c>
      <c r="B89" s="67"/>
      <c r="C89" s="68"/>
      <c r="D89" s="154"/>
      <c r="E89" s="70"/>
      <c r="F89" s="71"/>
      <c r="G89" s="72"/>
      <c r="H89" s="170"/>
      <c r="I89" s="73"/>
      <c r="J89" s="74">
        <f t="shared" si="28"/>
      </c>
      <c r="K89" s="75">
        <f t="shared" si="29"/>
      </c>
      <c r="L89" s="74">
        <f t="shared" si="24"/>
      </c>
      <c r="M89" s="76">
        <f t="shared" si="25"/>
      </c>
      <c r="N89" s="77"/>
      <c r="O89" s="78"/>
      <c r="P89" s="79"/>
    </row>
    <row r="90" spans="1:16" ht="12.75">
      <c r="A90" s="59" t="s">
        <v>96</v>
      </c>
      <c r="B90" s="45"/>
      <c r="C90" s="46">
        <v>0.01</v>
      </c>
      <c r="D90" s="152">
        <v>0.01</v>
      </c>
      <c r="E90" s="60">
        <v>0</v>
      </c>
      <c r="F90" s="49"/>
      <c r="G90" s="93">
        <v>0.01</v>
      </c>
      <c r="H90" s="158">
        <v>0.01</v>
      </c>
      <c r="I90" s="80">
        <v>210</v>
      </c>
      <c r="J90" s="53"/>
      <c r="K90" s="54"/>
      <c r="L90" s="53"/>
      <c r="M90" s="55"/>
      <c r="N90" s="56">
        <f>(G90/C90)*1000</f>
        <v>1000</v>
      </c>
      <c r="O90" s="57"/>
      <c r="P90" s="58"/>
    </row>
    <row r="91" spans="1:16" ht="12.75">
      <c r="A91" s="59" t="s">
        <v>97</v>
      </c>
      <c r="B91" s="45">
        <v>2</v>
      </c>
      <c r="C91" s="94">
        <v>8</v>
      </c>
      <c r="D91" s="152">
        <v>0.01</v>
      </c>
      <c r="E91" s="60">
        <v>4</v>
      </c>
      <c r="F91" s="49">
        <v>2</v>
      </c>
      <c r="G91" s="93">
        <v>450</v>
      </c>
      <c r="H91" s="158">
        <v>0.01</v>
      </c>
      <c r="I91" s="80">
        <v>163</v>
      </c>
      <c r="J91" s="53"/>
      <c r="K91" s="54"/>
      <c r="L91" s="53"/>
      <c r="M91" s="55"/>
      <c r="N91" s="57">
        <f>(G91/C91)*1000</f>
        <v>56250</v>
      </c>
      <c r="O91" s="57"/>
      <c r="P91" s="58">
        <f>(I91/E91)*1000</f>
        <v>40750</v>
      </c>
    </row>
    <row r="92" spans="1:16" s="43" customFormat="1" ht="15.75">
      <c r="A92" s="29" t="s">
        <v>98</v>
      </c>
      <c r="B92" s="67"/>
      <c r="C92" s="68"/>
      <c r="D92" s="69"/>
      <c r="E92" s="70"/>
      <c r="F92" s="71"/>
      <c r="G92" s="72"/>
      <c r="H92" s="170"/>
      <c r="I92" s="73"/>
      <c r="J92" s="74">
        <f aca="true" t="shared" si="32" ref="J92:J105">IF(OR(D92=0,C92=0),"",C92/D92*100-100)</f>
      </c>
      <c r="K92" s="75">
        <f aca="true" t="shared" si="33" ref="K92:K105">IF(OR(E92=0,C92=0),"",C92/E92*100-100)</f>
      </c>
      <c r="L92" s="74">
        <f aca="true" t="shared" si="34" ref="L92:L105">IF(OR(H92=0,G92=0),"",G92/H92*100-100)</f>
      </c>
      <c r="M92" s="76">
        <f aca="true" t="shared" si="35" ref="M92:M105">IF(OR(I92=0,G92=0),"",G92/I92*100-100)</f>
      </c>
      <c r="N92" s="78"/>
      <c r="O92" s="78"/>
      <c r="P92" s="79"/>
    </row>
    <row r="93" spans="1:16" ht="12.75">
      <c r="A93" s="59" t="s">
        <v>99</v>
      </c>
      <c r="B93" s="45"/>
      <c r="C93" s="46"/>
      <c r="D93" s="47">
        <v>1</v>
      </c>
      <c r="E93" s="60">
        <v>1</v>
      </c>
      <c r="F93" s="49"/>
      <c r="G93" s="50"/>
      <c r="H93" s="155">
        <v>28</v>
      </c>
      <c r="I93" s="95">
        <v>7</v>
      </c>
      <c r="J93" s="53">
        <f t="shared" si="32"/>
      </c>
      <c r="K93" s="54">
        <f t="shared" si="33"/>
      </c>
      <c r="L93" s="53">
        <f t="shared" si="34"/>
      </c>
      <c r="M93" s="55">
        <f t="shared" si="35"/>
      </c>
      <c r="N93" s="56"/>
      <c r="O93" s="57">
        <f aca="true" t="shared" si="36" ref="O93:O99">(H93/D93)*1000</f>
        <v>28000</v>
      </c>
      <c r="P93" s="58">
        <f>(I93/E93)*1000</f>
        <v>7000</v>
      </c>
    </row>
    <row r="94" spans="1:16" ht="12.75">
      <c r="A94" s="44" t="s">
        <v>100</v>
      </c>
      <c r="B94" s="45"/>
      <c r="C94" s="46"/>
      <c r="D94" s="47">
        <v>0.01</v>
      </c>
      <c r="E94" s="60">
        <v>0</v>
      </c>
      <c r="F94" s="49"/>
      <c r="G94" s="96"/>
      <c r="H94" s="155">
        <f>IF(OR(H95=0,H96=0,H97=0),"",SUM(H95:H97))</f>
        <v>0.03</v>
      </c>
      <c r="I94" s="81">
        <v>0</v>
      </c>
      <c r="J94" s="53">
        <f t="shared" si="32"/>
      </c>
      <c r="K94" s="54">
        <f t="shared" si="33"/>
      </c>
      <c r="L94" s="53">
        <f t="shared" si="34"/>
      </c>
      <c r="M94" s="55">
        <f t="shared" si="35"/>
      </c>
      <c r="N94" s="56"/>
      <c r="O94" s="57">
        <f t="shared" si="36"/>
        <v>3000</v>
      </c>
      <c r="P94" s="58"/>
    </row>
    <row r="95" spans="1:16" ht="12.75">
      <c r="A95" s="59" t="s">
        <v>101</v>
      </c>
      <c r="B95" s="45"/>
      <c r="C95" s="46"/>
      <c r="D95" s="47">
        <v>0.01</v>
      </c>
      <c r="E95" s="60">
        <v>0</v>
      </c>
      <c r="F95" s="49"/>
      <c r="G95" s="50"/>
      <c r="H95" s="155">
        <v>0.01</v>
      </c>
      <c r="I95" s="95">
        <v>0</v>
      </c>
      <c r="J95" s="53">
        <f t="shared" si="32"/>
      </c>
      <c r="K95" s="54">
        <f t="shared" si="33"/>
      </c>
      <c r="L95" s="53">
        <f t="shared" si="34"/>
      </c>
      <c r="M95" s="55">
        <f t="shared" si="35"/>
      </c>
      <c r="N95" s="56"/>
      <c r="O95" s="57">
        <f t="shared" si="36"/>
        <v>1000</v>
      </c>
      <c r="P95" s="58"/>
    </row>
    <row r="96" spans="1:16" ht="12.75">
      <c r="A96" s="59" t="s">
        <v>102</v>
      </c>
      <c r="B96" s="45"/>
      <c r="C96" s="46"/>
      <c r="D96" s="47">
        <v>0.01</v>
      </c>
      <c r="E96" s="60">
        <v>0</v>
      </c>
      <c r="F96" s="49"/>
      <c r="G96" s="50"/>
      <c r="H96" s="155">
        <v>0.01</v>
      </c>
      <c r="I96" s="95">
        <v>0</v>
      </c>
      <c r="J96" s="53">
        <f t="shared" si="32"/>
      </c>
      <c r="K96" s="54">
        <f t="shared" si="33"/>
      </c>
      <c r="L96" s="53">
        <f t="shared" si="34"/>
      </c>
      <c r="M96" s="55">
        <f t="shared" si="35"/>
      </c>
      <c r="N96" s="56"/>
      <c r="O96" s="57">
        <f t="shared" si="36"/>
        <v>1000</v>
      </c>
      <c r="P96" s="58"/>
    </row>
    <row r="97" spans="1:16" ht="12.75">
      <c r="A97" s="59" t="s">
        <v>103</v>
      </c>
      <c r="B97" s="45"/>
      <c r="C97" s="46"/>
      <c r="D97" s="47">
        <v>0.01</v>
      </c>
      <c r="E97" s="60">
        <v>0</v>
      </c>
      <c r="F97" s="49"/>
      <c r="G97" s="50"/>
      <c r="H97" s="155">
        <v>0.01</v>
      </c>
      <c r="I97" s="95">
        <v>0</v>
      </c>
      <c r="J97" s="53">
        <f t="shared" si="32"/>
      </c>
      <c r="K97" s="54">
        <f t="shared" si="33"/>
      </c>
      <c r="L97" s="53">
        <f t="shared" si="34"/>
      </c>
      <c r="M97" s="55">
        <f t="shared" si="35"/>
      </c>
      <c r="N97" s="56"/>
      <c r="O97" s="57">
        <f t="shared" si="36"/>
        <v>1000</v>
      </c>
      <c r="P97" s="58"/>
    </row>
    <row r="98" spans="1:16" ht="12.75">
      <c r="A98" s="59" t="s">
        <v>104</v>
      </c>
      <c r="B98" s="45"/>
      <c r="C98" s="46"/>
      <c r="D98" s="47">
        <v>0.01</v>
      </c>
      <c r="E98" s="60">
        <v>0</v>
      </c>
      <c r="F98" s="49"/>
      <c r="G98" s="50"/>
      <c r="H98" s="155">
        <v>0.01</v>
      </c>
      <c r="I98" s="95">
        <v>0</v>
      </c>
      <c r="J98" s="53">
        <f t="shared" si="32"/>
      </c>
      <c r="K98" s="54">
        <f t="shared" si="33"/>
      </c>
      <c r="L98" s="53">
        <f t="shared" si="34"/>
      </c>
      <c r="M98" s="55">
        <f t="shared" si="35"/>
      </c>
      <c r="N98" s="56"/>
      <c r="O98" s="57">
        <f t="shared" si="36"/>
        <v>1000</v>
      </c>
      <c r="P98" s="58"/>
    </row>
    <row r="99" spans="1:16" ht="12.75">
      <c r="A99" s="59" t="s">
        <v>105</v>
      </c>
      <c r="B99" s="45"/>
      <c r="C99" s="46"/>
      <c r="D99" s="47">
        <v>0.01</v>
      </c>
      <c r="E99" s="60">
        <v>0</v>
      </c>
      <c r="F99" s="49"/>
      <c r="G99" s="50"/>
      <c r="H99" s="155">
        <v>0.01</v>
      </c>
      <c r="I99" s="95">
        <v>0</v>
      </c>
      <c r="J99" s="53">
        <f t="shared" si="32"/>
      </c>
      <c r="K99" s="54">
        <f t="shared" si="33"/>
      </c>
      <c r="L99" s="53">
        <f t="shared" si="34"/>
      </c>
      <c r="M99" s="55">
        <f t="shared" si="35"/>
      </c>
      <c r="N99" s="56"/>
      <c r="O99" s="57">
        <f t="shared" si="36"/>
        <v>1000</v>
      </c>
      <c r="P99" s="58"/>
    </row>
    <row r="100" spans="1:16" s="43" customFormat="1" ht="15.75">
      <c r="A100" s="29" t="s">
        <v>106</v>
      </c>
      <c r="B100" s="67"/>
      <c r="C100" s="68"/>
      <c r="D100" s="69"/>
      <c r="E100" s="70"/>
      <c r="F100" s="71"/>
      <c r="G100" s="72"/>
      <c r="H100" s="170"/>
      <c r="I100" s="73"/>
      <c r="J100" s="74">
        <f t="shared" si="32"/>
      </c>
      <c r="K100" s="75">
        <f t="shared" si="33"/>
      </c>
      <c r="L100" s="74">
        <f t="shared" si="34"/>
      </c>
      <c r="M100" s="76">
        <f t="shared" si="35"/>
      </c>
      <c r="N100" s="77"/>
      <c r="O100" s="78"/>
      <c r="P100" s="79"/>
    </row>
    <row r="101" spans="1:16" ht="12.75">
      <c r="A101" s="59" t="s">
        <v>107</v>
      </c>
      <c r="B101" s="45"/>
      <c r="C101" s="46"/>
      <c r="D101" s="47">
        <v>60</v>
      </c>
      <c r="E101" s="60">
        <v>56</v>
      </c>
      <c r="F101" s="49"/>
      <c r="G101" s="50"/>
      <c r="H101" s="155">
        <v>504</v>
      </c>
      <c r="I101" s="80">
        <v>406</v>
      </c>
      <c r="J101" s="53">
        <f t="shared" si="32"/>
      </c>
      <c r="K101" s="54">
        <f t="shared" si="33"/>
      </c>
      <c r="L101" s="53">
        <f t="shared" si="34"/>
      </c>
      <c r="M101" s="55">
        <f t="shared" si="35"/>
      </c>
      <c r="N101" s="56"/>
      <c r="O101" s="57">
        <f aca="true" t="shared" si="37" ref="O101:O119">(H101/D101)*1000</f>
        <v>8400</v>
      </c>
      <c r="P101" s="58">
        <f aca="true" t="shared" si="38" ref="P101:P107">(I101/E101)*1000</f>
        <v>7250</v>
      </c>
    </row>
    <row r="102" spans="1:16" ht="12.75">
      <c r="A102" s="59" t="s">
        <v>108</v>
      </c>
      <c r="B102" s="45"/>
      <c r="C102" s="46"/>
      <c r="D102" s="47">
        <v>83</v>
      </c>
      <c r="E102" s="60">
        <v>49</v>
      </c>
      <c r="F102" s="49"/>
      <c r="G102" s="50"/>
      <c r="H102" s="155">
        <v>253</v>
      </c>
      <c r="I102" s="80">
        <v>216</v>
      </c>
      <c r="J102" s="53">
        <f t="shared" si="32"/>
      </c>
      <c r="K102" s="54">
        <f t="shared" si="33"/>
      </c>
      <c r="L102" s="53">
        <f t="shared" si="34"/>
      </c>
      <c r="M102" s="55">
        <f t="shared" si="35"/>
      </c>
      <c r="N102" s="56"/>
      <c r="O102" s="57">
        <f t="shared" si="37"/>
        <v>3048.1927710843374</v>
      </c>
      <c r="P102" s="58">
        <f t="shared" si="38"/>
        <v>4408.163265306122</v>
      </c>
    </row>
    <row r="103" spans="1:16" ht="12.75">
      <c r="A103" s="59" t="s">
        <v>109</v>
      </c>
      <c r="B103" s="45"/>
      <c r="C103" s="46"/>
      <c r="D103" s="47">
        <v>3</v>
      </c>
      <c r="E103" s="60">
        <v>5</v>
      </c>
      <c r="F103" s="49"/>
      <c r="G103" s="50"/>
      <c r="H103" s="155">
        <v>18</v>
      </c>
      <c r="I103" s="80">
        <v>21</v>
      </c>
      <c r="J103" s="53">
        <f t="shared" si="32"/>
      </c>
      <c r="K103" s="54">
        <f t="shared" si="33"/>
      </c>
      <c r="L103" s="53">
        <f t="shared" si="34"/>
      </c>
      <c r="M103" s="55">
        <f t="shared" si="35"/>
      </c>
      <c r="N103" s="56"/>
      <c r="O103" s="57">
        <f t="shared" si="37"/>
        <v>6000</v>
      </c>
      <c r="P103" s="58">
        <f t="shared" si="38"/>
        <v>4200</v>
      </c>
    </row>
    <row r="104" spans="1:16" ht="12.75">
      <c r="A104" s="59" t="s">
        <v>110</v>
      </c>
      <c r="B104" s="45"/>
      <c r="C104" s="46"/>
      <c r="D104" s="47">
        <v>57</v>
      </c>
      <c r="E104" s="60">
        <v>69</v>
      </c>
      <c r="F104" s="49"/>
      <c r="G104" s="50"/>
      <c r="H104" s="155">
        <v>256</v>
      </c>
      <c r="I104" s="80">
        <v>298</v>
      </c>
      <c r="J104" s="53">
        <f t="shared" si="32"/>
      </c>
      <c r="K104" s="54">
        <f t="shared" si="33"/>
      </c>
      <c r="L104" s="53">
        <f t="shared" si="34"/>
      </c>
      <c r="M104" s="55">
        <f t="shared" si="35"/>
      </c>
      <c r="N104" s="56"/>
      <c r="O104" s="57">
        <f t="shared" si="37"/>
        <v>4491.228070175438</v>
      </c>
      <c r="P104" s="58">
        <f t="shared" si="38"/>
        <v>4318.840579710145</v>
      </c>
    </row>
    <row r="105" spans="1:16" ht="12.75">
      <c r="A105" s="59" t="s">
        <v>111</v>
      </c>
      <c r="B105" s="45"/>
      <c r="C105" s="46"/>
      <c r="D105" s="47">
        <v>1004</v>
      </c>
      <c r="E105" s="60">
        <v>1065</v>
      </c>
      <c r="F105" s="49"/>
      <c r="G105" s="50"/>
      <c r="H105" s="155">
        <v>1374</v>
      </c>
      <c r="I105" s="80">
        <v>1874</v>
      </c>
      <c r="J105" s="53">
        <f t="shared" si="32"/>
      </c>
      <c r="K105" s="54">
        <f t="shared" si="33"/>
      </c>
      <c r="L105" s="53">
        <f t="shared" si="34"/>
      </c>
      <c r="M105" s="55">
        <f t="shared" si="35"/>
      </c>
      <c r="N105" s="56"/>
      <c r="O105" s="57">
        <f t="shared" si="37"/>
        <v>1368.5258964143425</v>
      </c>
      <c r="P105" s="58">
        <f t="shared" si="38"/>
        <v>1759.6244131455398</v>
      </c>
    </row>
    <row r="106" spans="1:16" ht="12.75">
      <c r="A106" s="44" t="s">
        <v>112</v>
      </c>
      <c r="B106" s="45"/>
      <c r="C106" s="46"/>
      <c r="D106" s="47">
        <f>IF(OR(D107=0,D108=0),"",SUM(D107:D108))</f>
        <v>195</v>
      </c>
      <c r="E106" s="60">
        <v>210</v>
      </c>
      <c r="F106" s="49"/>
      <c r="G106" s="50"/>
      <c r="H106" s="155">
        <f>IF(OR(H107=0,H108=0),"",SUM(H107:H108))</f>
        <v>1069</v>
      </c>
      <c r="I106" s="81">
        <v>1095</v>
      </c>
      <c r="J106" s="53">
        <f>IF(OR(F106=0,E106=0),"",E106/F106*100-100)</f>
      </c>
      <c r="K106" s="54">
        <f>IF(OR(G106=0,F106=0),"",F106/G106*100-100)</f>
      </c>
      <c r="L106" s="53"/>
      <c r="M106" s="53"/>
      <c r="N106" s="56"/>
      <c r="O106" s="57">
        <f t="shared" si="37"/>
        <v>5482.051282051282</v>
      </c>
      <c r="P106" s="58">
        <f t="shared" si="38"/>
        <v>5214.285714285715</v>
      </c>
    </row>
    <row r="107" spans="1:16" ht="12.75">
      <c r="A107" s="59" t="s">
        <v>113</v>
      </c>
      <c r="B107" s="45"/>
      <c r="C107" s="46"/>
      <c r="D107" s="47">
        <v>177</v>
      </c>
      <c r="E107" s="60">
        <v>200</v>
      </c>
      <c r="F107" s="49"/>
      <c r="G107" s="50"/>
      <c r="H107" s="155">
        <v>896</v>
      </c>
      <c r="I107" s="80">
        <v>1024</v>
      </c>
      <c r="J107" s="53">
        <f aca="true" t="shared" si="39" ref="J107:J130">IF(OR(D107=0,C107=0),"",C107/D107*100-100)</f>
      </c>
      <c r="K107" s="54">
        <f aca="true" t="shared" si="40" ref="K107:K130">IF(OR(E107=0,C107=0),"",C107/E107*100-100)</f>
      </c>
      <c r="L107" s="53">
        <f aca="true" t="shared" si="41" ref="L107:L130">IF(OR(H107=0,G107=0),"",G107/H107*100-100)</f>
      </c>
      <c r="M107" s="55">
        <f aca="true" t="shared" si="42" ref="M107:M129">IF(OR(I107=0,G107=0),"",G107/I107*100-100)</f>
      </c>
      <c r="N107" s="56"/>
      <c r="O107" s="57">
        <f t="shared" si="37"/>
        <v>5062.146892655368</v>
      </c>
      <c r="P107" s="58">
        <f t="shared" si="38"/>
        <v>5120</v>
      </c>
    </row>
    <row r="108" spans="1:16" ht="12.75">
      <c r="A108" s="59" t="s">
        <v>114</v>
      </c>
      <c r="B108" s="45"/>
      <c r="C108" s="46"/>
      <c r="D108" s="47">
        <v>18</v>
      </c>
      <c r="E108" s="60">
        <v>10</v>
      </c>
      <c r="F108" s="49"/>
      <c r="G108" s="50"/>
      <c r="H108" s="155">
        <v>173</v>
      </c>
      <c r="I108" s="80">
        <v>70</v>
      </c>
      <c r="J108" s="53">
        <f t="shared" si="39"/>
      </c>
      <c r="K108" s="54">
        <f t="shared" si="40"/>
      </c>
      <c r="L108" s="53">
        <f t="shared" si="41"/>
      </c>
      <c r="M108" s="55">
        <f t="shared" si="42"/>
      </c>
      <c r="N108" s="56"/>
      <c r="O108" s="57">
        <f t="shared" si="37"/>
        <v>9611.111111111111</v>
      </c>
      <c r="P108" s="58"/>
    </row>
    <row r="109" spans="1:16" ht="12.75">
      <c r="A109" s="59" t="s">
        <v>115</v>
      </c>
      <c r="B109" s="45"/>
      <c r="C109" s="46"/>
      <c r="D109" s="47">
        <v>84</v>
      </c>
      <c r="E109" s="60">
        <v>158</v>
      </c>
      <c r="F109" s="49"/>
      <c r="G109" s="50"/>
      <c r="H109" s="155">
        <v>372</v>
      </c>
      <c r="I109" s="80">
        <v>756</v>
      </c>
      <c r="J109" s="53">
        <f t="shared" si="39"/>
      </c>
      <c r="K109" s="54">
        <f t="shared" si="40"/>
      </c>
      <c r="L109" s="53">
        <f t="shared" si="41"/>
      </c>
      <c r="M109" s="55">
        <f t="shared" si="42"/>
      </c>
      <c r="N109" s="56"/>
      <c r="O109" s="57">
        <f t="shared" si="37"/>
        <v>4428.571428571428</v>
      </c>
      <c r="P109" s="58">
        <f aca="true" t="shared" si="43" ref="P109:P117">(I109/E109)*1000</f>
        <v>4784.810126582278</v>
      </c>
    </row>
    <row r="110" spans="1:16" ht="12.75">
      <c r="A110" s="59" t="s">
        <v>116</v>
      </c>
      <c r="B110" s="45"/>
      <c r="C110" s="46"/>
      <c r="D110" s="47">
        <v>55</v>
      </c>
      <c r="E110" s="60">
        <v>53</v>
      </c>
      <c r="F110" s="49"/>
      <c r="G110" s="50"/>
      <c r="H110" s="155">
        <v>48</v>
      </c>
      <c r="I110" s="80">
        <v>47</v>
      </c>
      <c r="J110" s="53">
        <f t="shared" si="39"/>
      </c>
      <c r="K110" s="54">
        <f t="shared" si="40"/>
      </c>
      <c r="L110" s="53">
        <f t="shared" si="41"/>
      </c>
      <c r="M110" s="55">
        <f t="shared" si="42"/>
      </c>
      <c r="N110" s="56"/>
      <c r="O110" s="57">
        <f t="shared" si="37"/>
        <v>872.7272727272726</v>
      </c>
      <c r="P110" s="58">
        <f t="shared" si="43"/>
        <v>886.7924528301887</v>
      </c>
    </row>
    <row r="111" spans="1:16" ht="12.75">
      <c r="A111" s="59" t="s">
        <v>117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39"/>
      </c>
      <c r="K111" s="54">
        <f t="shared" si="40"/>
      </c>
      <c r="L111" s="53">
        <f t="shared" si="41"/>
      </c>
      <c r="M111" s="55">
        <f t="shared" si="42"/>
      </c>
      <c r="N111" s="56"/>
      <c r="O111" s="57">
        <f t="shared" si="37"/>
        <v>1000</v>
      </c>
      <c r="P111" s="58"/>
    </row>
    <row r="112" spans="1:16" ht="12.75">
      <c r="A112" s="59" t="s">
        <v>118</v>
      </c>
      <c r="B112" s="45"/>
      <c r="C112" s="46"/>
      <c r="D112" s="47">
        <v>0.01</v>
      </c>
      <c r="E112" s="60">
        <v>0</v>
      </c>
      <c r="F112" s="49"/>
      <c r="G112" s="50"/>
      <c r="H112" s="155">
        <v>0.01</v>
      </c>
      <c r="I112" s="80">
        <v>0</v>
      </c>
      <c r="J112" s="53">
        <f t="shared" si="39"/>
      </c>
      <c r="K112" s="54">
        <f t="shared" si="40"/>
      </c>
      <c r="L112" s="53">
        <f t="shared" si="41"/>
      </c>
      <c r="M112" s="55">
        <f t="shared" si="42"/>
      </c>
      <c r="N112" s="56"/>
      <c r="O112" s="57">
        <f t="shared" si="37"/>
        <v>1000</v>
      </c>
      <c r="P112" s="58"/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39"/>
      </c>
      <c r="K113" s="54">
        <f t="shared" si="40"/>
      </c>
      <c r="L113" s="53">
        <f t="shared" si="41"/>
        <v>0</v>
      </c>
      <c r="M113" s="55">
        <f t="shared" si="42"/>
      </c>
      <c r="N113" s="56"/>
      <c r="O113" s="57">
        <f t="shared" si="37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39"/>
      </c>
      <c r="K114" s="54">
        <f t="shared" si="40"/>
      </c>
      <c r="L114" s="53">
        <f t="shared" si="41"/>
      </c>
      <c r="M114" s="55">
        <f t="shared" si="42"/>
      </c>
      <c r="N114" s="56"/>
      <c r="O114" s="57">
        <f t="shared" si="37"/>
        <v>1000</v>
      </c>
      <c r="P114" s="58"/>
    </row>
    <row r="115" spans="1:16" ht="12.75">
      <c r="A115" s="59" t="s">
        <v>121</v>
      </c>
      <c r="B115" s="45"/>
      <c r="C115" s="46"/>
      <c r="D115" s="47">
        <v>6553</v>
      </c>
      <c r="E115" s="60">
        <v>5146</v>
      </c>
      <c r="F115" s="49"/>
      <c r="G115" s="50"/>
      <c r="H115" s="155">
        <v>9919</v>
      </c>
      <c r="I115" s="80">
        <v>6232</v>
      </c>
      <c r="J115" s="53">
        <f t="shared" si="39"/>
      </c>
      <c r="K115" s="54">
        <f t="shared" si="40"/>
      </c>
      <c r="L115" s="53">
        <f t="shared" si="41"/>
      </c>
      <c r="M115" s="55">
        <f t="shared" si="42"/>
      </c>
      <c r="N115" s="56"/>
      <c r="O115" s="57">
        <f t="shared" si="37"/>
        <v>1513.6578666259727</v>
      </c>
      <c r="P115" s="58">
        <f t="shared" si="43"/>
        <v>1211.037699183832</v>
      </c>
    </row>
    <row r="116" spans="1:16" ht="12.75">
      <c r="A116" s="59" t="s">
        <v>122</v>
      </c>
      <c r="B116" s="45"/>
      <c r="C116" s="46"/>
      <c r="D116" s="47">
        <v>171</v>
      </c>
      <c r="E116" s="60">
        <v>167</v>
      </c>
      <c r="F116" s="49"/>
      <c r="G116" s="50"/>
      <c r="H116" s="155">
        <v>360</v>
      </c>
      <c r="I116" s="80">
        <v>343</v>
      </c>
      <c r="J116" s="53">
        <f t="shared" si="39"/>
      </c>
      <c r="K116" s="54">
        <f t="shared" si="40"/>
      </c>
      <c r="L116" s="53">
        <f t="shared" si="41"/>
      </c>
      <c r="M116" s="55">
        <f t="shared" si="42"/>
      </c>
      <c r="N116" s="56"/>
      <c r="O116" s="57">
        <f t="shared" si="37"/>
        <v>2105.2631578947367</v>
      </c>
      <c r="P116" s="58">
        <f t="shared" si="43"/>
        <v>2053.892215568862</v>
      </c>
    </row>
    <row r="117" spans="1:16" ht="12.75">
      <c r="A117" s="59" t="s">
        <v>123</v>
      </c>
      <c r="B117" s="45"/>
      <c r="C117" s="46"/>
      <c r="D117" s="47">
        <v>4</v>
      </c>
      <c r="E117" s="60">
        <v>6</v>
      </c>
      <c r="F117" s="49"/>
      <c r="G117" s="50"/>
      <c r="H117" s="155">
        <v>3</v>
      </c>
      <c r="I117" s="80">
        <v>3</v>
      </c>
      <c r="J117" s="53">
        <f t="shared" si="39"/>
      </c>
      <c r="K117" s="54">
        <f t="shared" si="40"/>
      </c>
      <c r="L117" s="53">
        <f t="shared" si="41"/>
      </c>
      <c r="M117" s="55">
        <f t="shared" si="42"/>
      </c>
      <c r="N117" s="56"/>
      <c r="O117" s="57">
        <f t="shared" si="37"/>
        <v>750</v>
      </c>
      <c r="P117" s="58">
        <f t="shared" si="43"/>
        <v>500</v>
      </c>
    </row>
    <row r="118" spans="1:16" ht="12.75">
      <c r="A118" s="59" t="s">
        <v>124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39"/>
      </c>
      <c r="K118" s="54">
        <f t="shared" si="40"/>
      </c>
      <c r="L118" s="53">
        <f t="shared" si="41"/>
      </c>
      <c r="M118" s="55">
        <f t="shared" si="42"/>
      </c>
      <c r="N118" s="56"/>
      <c r="O118" s="57">
        <f t="shared" si="37"/>
        <v>1000</v>
      </c>
      <c r="P118" s="58"/>
    </row>
    <row r="119" spans="1:16" ht="12.75">
      <c r="A119" s="59" t="s">
        <v>125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155">
        <v>0.01</v>
      </c>
      <c r="I119" s="80">
        <v>0</v>
      </c>
      <c r="J119" s="53">
        <f t="shared" si="39"/>
      </c>
      <c r="K119" s="54">
        <f t="shared" si="40"/>
      </c>
      <c r="L119" s="53">
        <f t="shared" si="41"/>
        <v>0</v>
      </c>
      <c r="M119" s="55">
        <f t="shared" si="42"/>
      </c>
      <c r="N119" s="56"/>
      <c r="O119" s="57">
        <f t="shared" si="37"/>
        <v>1000</v>
      </c>
      <c r="P119" s="58"/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70"/>
      <c r="I120" s="73"/>
      <c r="J120" s="74">
        <f t="shared" si="39"/>
      </c>
      <c r="K120" s="75">
        <f t="shared" si="40"/>
      </c>
      <c r="L120" s="74">
        <f t="shared" si="41"/>
      </c>
      <c r="M120" s="76">
        <f t="shared" si="42"/>
      </c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157</v>
      </c>
      <c r="E121" s="60">
        <v>0</v>
      </c>
      <c r="F121" s="49"/>
      <c r="G121" s="50"/>
      <c r="H121" s="155">
        <v>334</v>
      </c>
      <c r="I121" s="80">
        <v>392</v>
      </c>
      <c r="J121" s="53">
        <f t="shared" si="39"/>
      </c>
      <c r="K121" s="54">
        <f t="shared" si="40"/>
      </c>
      <c r="L121" s="53">
        <f t="shared" si="41"/>
      </c>
      <c r="M121" s="55">
        <f t="shared" si="42"/>
      </c>
      <c r="N121" s="56"/>
      <c r="O121" s="57">
        <f>(H121/D121)*1000</f>
        <v>2127.388535031847</v>
      </c>
      <c r="P121" s="58"/>
    </row>
    <row r="122" spans="1:16" ht="12.75">
      <c r="A122" s="59" t="s">
        <v>128</v>
      </c>
      <c r="B122" s="45"/>
      <c r="C122" s="46"/>
      <c r="D122" s="47">
        <v>588095</v>
      </c>
      <c r="E122" s="60">
        <v>585529</v>
      </c>
      <c r="F122" s="49"/>
      <c r="G122" s="50"/>
      <c r="H122" s="155">
        <v>2388650</v>
      </c>
      <c r="I122" s="80">
        <v>2379464</v>
      </c>
      <c r="J122" s="53">
        <f t="shared" si="39"/>
      </c>
      <c r="K122" s="54">
        <f t="shared" si="40"/>
      </c>
      <c r="L122" s="53">
        <f t="shared" si="41"/>
      </c>
      <c r="M122" s="55">
        <f t="shared" si="42"/>
      </c>
      <c r="N122" s="56"/>
      <c r="O122" s="57">
        <f>(H122/D122)*1000</f>
        <v>4061.6737091796394</v>
      </c>
      <c r="P122" s="58">
        <f>(I122/E122)*1000</f>
        <v>4063.7850559067097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494421</v>
      </c>
      <c r="I123" s="80">
        <v>493350</v>
      </c>
      <c r="J123" s="53">
        <f t="shared" si="39"/>
      </c>
      <c r="K123" s="54">
        <f t="shared" si="40"/>
      </c>
      <c r="L123" s="53">
        <f t="shared" si="41"/>
      </c>
      <c r="M123" s="55">
        <f t="shared" si="42"/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9"/>
      <c r="E124" s="70"/>
      <c r="F124" s="71"/>
      <c r="G124" s="72"/>
      <c r="H124" s="170"/>
      <c r="I124" s="73"/>
      <c r="J124" s="74">
        <f t="shared" si="39"/>
      </c>
      <c r="K124" s="75">
        <f t="shared" si="40"/>
      </c>
      <c r="L124" s="74">
        <f t="shared" si="41"/>
      </c>
      <c r="M124" s="76">
        <f t="shared" si="42"/>
      </c>
      <c r="N124" s="77"/>
      <c r="O124" s="78"/>
      <c r="P124" s="79"/>
    </row>
    <row r="125" spans="1:16" ht="12.75">
      <c r="A125" s="59" t="s">
        <v>131</v>
      </c>
      <c r="B125" s="45"/>
      <c r="C125" s="46"/>
      <c r="D125" s="47">
        <v>11</v>
      </c>
      <c r="E125" s="60">
        <v>17</v>
      </c>
      <c r="F125" s="49"/>
      <c r="G125" s="50"/>
      <c r="H125" s="155">
        <v>72</v>
      </c>
      <c r="I125" s="80">
        <v>92</v>
      </c>
      <c r="J125" s="53">
        <f t="shared" si="39"/>
      </c>
      <c r="K125" s="54">
        <f t="shared" si="40"/>
      </c>
      <c r="L125" s="53">
        <f t="shared" si="41"/>
      </c>
      <c r="M125" s="55">
        <f t="shared" si="42"/>
      </c>
      <c r="N125" s="56"/>
      <c r="O125" s="57">
        <f>(H125/D125)*1000</f>
        <v>6545.454545454546</v>
      </c>
      <c r="P125" s="58">
        <f>(I125/E125)*1000</f>
        <v>5411.764705882353</v>
      </c>
    </row>
    <row r="126" spans="1:16" ht="12.75">
      <c r="A126" s="59" t="s">
        <v>132</v>
      </c>
      <c r="B126" s="45"/>
      <c r="C126" s="46"/>
      <c r="D126" s="47">
        <v>260</v>
      </c>
      <c r="E126" s="60">
        <v>327</v>
      </c>
      <c r="F126" s="49"/>
      <c r="G126" s="50"/>
      <c r="H126" s="155">
        <v>532</v>
      </c>
      <c r="I126" s="80">
        <v>555</v>
      </c>
      <c r="J126" s="53">
        <f t="shared" si="39"/>
      </c>
      <c r="K126" s="54">
        <f t="shared" si="40"/>
      </c>
      <c r="L126" s="53">
        <f t="shared" si="41"/>
      </c>
      <c r="M126" s="55">
        <f t="shared" si="42"/>
      </c>
      <c r="N126" s="56"/>
      <c r="O126" s="57">
        <f>(H126/D126)*1000</f>
        <v>2046.153846153846</v>
      </c>
      <c r="P126" s="58">
        <f>(I126/E126)*1000</f>
        <v>1697.2477064220184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 t="shared" si="39"/>
      </c>
      <c r="K127" s="54">
        <f t="shared" si="40"/>
      </c>
      <c r="L127" s="53">
        <f t="shared" si="41"/>
      </c>
      <c r="M127" s="55">
        <f t="shared" si="42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/>
      <c r="G128" s="50"/>
      <c r="H128" s="155">
        <v>4011</v>
      </c>
      <c r="I128" s="80">
        <v>4242</v>
      </c>
      <c r="J128" s="53">
        <f t="shared" si="39"/>
      </c>
      <c r="K128" s="54">
        <f t="shared" si="40"/>
      </c>
      <c r="L128" s="53">
        <f t="shared" si="41"/>
      </c>
      <c r="M128" s="55">
        <f t="shared" si="42"/>
      </c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9"/>
      <c r="E129" s="70"/>
      <c r="F129" s="71"/>
      <c r="G129" s="72"/>
      <c r="H129" s="170"/>
      <c r="I129" s="73"/>
      <c r="J129" s="74">
        <f t="shared" si="39"/>
      </c>
      <c r="K129" s="75">
        <f t="shared" si="40"/>
      </c>
      <c r="L129" s="74">
        <f t="shared" si="41"/>
      </c>
      <c r="M129" s="76">
        <f t="shared" si="42"/>
      </c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14">
        <v>1</v>
      </c>
      <c r="E130" s="115">
        <v>1</v>
      </c>
      <c r="F130" s="103"/>
      <c r="G130" s="104"/>
      <c r="H130" s="171">
        <v>1</v>
      </c>
      <c r="I130" s="105">
        <v>1</v>
      </c>
      <c r="J130" s="106">
        <f t="shared" si="39"/>
      </c>
      <c r="K130" s="107">
        <f t="shared" si="40"/>
      </c>
      <c r="L130" s="106">
        <f t="shared" si="41"/>
      </c>
      <c r="M130" s="108">
        <f>IF(OR(I130=0,G130=0),"",G130/I130*100-100)</f>
      </c>
      <c r="N130" s="109"/>
      <c r="O130" s="110">
        <f>(H130/D130)*1000</f>
        <v>1000</v>
      </c>
      <c r="P130" s="111">
        <f>(I130/E130)*1000</f>
        <v>1000</v>
      </c>
    </row>
    <row r="131" ht="13.5" thickTop="1">
      <c r="A131" s="1" t="s">
        <v>137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28   DE FEBRERO  DEL AÑO 2.022&amp;C&amp;"Arial,Normal"&amp;11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="130" zoomScaleNormal="130" zoomScaleSheetLayoutView="95" workbookViewId="0" topLeftCell="A106">
      <selection activeCell="J138" sqref="J138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147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7" t="s">
        <v>171</v>
      </c>
      <c r="B2" s="8"/>
      <c r="C2" s="9"/>
      <c r="D2" s="167"/>
      <c r="E2" s="148" t="s">
        <v>4</v>
      </c>
      <c r="F2" s="11"/>
      <c r="G2" s="12"/>
      <c r="H2" s="173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9">
        <v>2021</v>
      </c>
      <c r="E3" s="146" t="s">
        <v>167</v>
      </c>
      <c r="F3" s="21" t="s">
        <v>9</v>
      </c>
      <c r="G3" s="19">
        <v>2022</v>
      </c>
      <c r="H3" s="174">
        <v>2021</v>
      </c>
      <c r="I3" s="146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47"/>
      <c r="E4" s="33"/>
      <c r="F4" s="34"/>
      <c r="G4" s="31"/>
      <c r="H4" s="3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IF(OR(C6=0,C7=0),"",SUM(C6:C7))</f>
        <v>17200</v>
      </c>
      <c r="D5" s="160">
        <f>IF(OR(D6=0,D7=0),"",SUM(D6:D7))</f>
        <v>17400</v>
      </c>
      <c r="E5" s="48">
        <v>18693</v>
      </c>
      <c r="F5" s="49">
        <v>2</v>
      </c>
      <c r="G5" s="50">
        <f>IF(OR(G6=0,G7=0),"",SUM(G6:G7))</f>
        <v>23050</v>
      </c>
      <c r="H5" s="155">
        <f>IF(OR(H6=0,H7=0),"",SUM(H6:H7))</f>
        <v>48245</v>
      </c>
      <c r="I5" s="52">
        <v>53400</v>
      </c>
      <c r="J5" s="53">
        <f aca="true" t="shared" si="0" ref="J5:J16">IF(OR(D5=0,C5=0),"",C5/D5*100-100)</f>
        <v>-1.1494252873563227</v>
      </c>
      <c r="K5" s="54">
        <f aca="true" t="shared" si="1" ref="K5:K16">IF(OR(E5=0,C5=0),"",C5/E5*100-100)</f>
        <v>-7.986946985502598</v>
      </c>
      <c r="L5" s="53">
        <f aca="true" t="shared" si="2" ref="L5:L16">IF(OR(H5=0,G5=0),"",G5/H5*100-100)</f>
        <v>-52.22302829308737</v>
      </c>
      <c r="M5" s="55">
        <f aca="true" t="shared" si="3" ref="M5:M16">IF(OR(I5=0,G5=0),"",G5/I5*100-100)</f>
        <v>-56.835205992509366</v>
      </c>
      <c r="N5" s="56">
        <f aca="true" t="shared" si="4" ref="N5:N14">(G5/C5)*1000</f>
        <v>1340.1162790697674</v>
      </c>
      <c r="O5" s="57">
        <f aca="true" t="shared" si="5" ref="O5:O13">(H5/D5)*1000</f>
        <v>2772.7011494252874</v>
      </c>
      <c r="P5" s="58">
        <f aca="true" t="shared" si="6" ref="P5:P13">(I5/E5)*1000</f>
        <v>2856.6843203338144</v>
      </c>
    </row>
    <row r="6" spans="1:16" ht="12.75">
      <c r="A6" s="59" t="s">
        <v>12</v>
      </c>
      <c r="B6" s="45">
        <v>2</v>
      </c>
      <c r="C6" s="46">
        <v>6200</v>
      </c>
      <c r="D6" s="160">
        <v>6300</v>
      </c>
      <c r="E6" s="60">
        <v>5261</v>
      </c>
      <c r="F6" s="49">
        <v>2</v>
      </c>
      <c r="G6" s="50">
        <v>9300</v>
      </c>
      <c r="H6" s="155">
        <v>19940</v>
      </c>
      <c r="I6" s="61">
        <v>15832</v>
      </c>
      <c r="J6" s="53">
        <f t="shared" si="0"/>
        <v>-1.5873015873015959</v>
      </c>
      <c r="K6" s="54">
        <f t="shared" si="1"/>
        <v>17.848317810302234</v>
      </c>
      <c r="L6" s="53">
        <f t="shared" si="2"/>
        <v>-53.36008024072217</v>
      </c>
      <c r="M6" s="55">
        <f t="shared" si="3"/>
        <v>-41.25821121778676</v>
      </c>
      <c r="N6" s="56">
        <f t="shared" si="4"/>
        <v>1500</v>
      </c>
      <c r="O6" s="57">
        <f t="shared" si="5"/>
        <v>3165.079365079365</v>
      </c>
      <c r="P6" s="58">
        <f t="shared" si="6"/>
        <v>3009.313818665653</v>
      </c>
    </row>
    <row r="7" spans="1:16" ht="12.75">
      <c r="A7" s="62" t="s">
        <v>13</v>
      </c>
      <c r="B7" s="45">
        <v>2</v>
      </c>
      <c r="C7" s="46">
        <v>11000</v>
      </c>
      <c r="D7" s="160">
        <v>11100</v>
      </c>
      <c r="E7" s="60">
        <v>13432</v>
      </c>
      <c r="F7" s="49">
        <v>2</v>
      </c>
      <c r="G7" s="50">
        <v>13750</v>
      </c>
      <c r="H7" s="155">
        <v>28305</v>
      </c>
      <c r="I7" s="61">
        <v>37568</v>
      </c>
      <c r="J7" s="53">
        <f t="shared" si="0"/>
        <v>-0.9009009009009077</v>
      </c>
      <c r="K7" s="54">
        <f t="shared" si="1"/>
        <v>-18.10601548540798</v>
      </c>
      <c r="L7" s="53">
        <f t="shared" si="2"/>
        <v>-51.42201024553966</v>
      </c>
      <c r="M7" s="55">
        <f t="shared" si="3"/>
        <v>-63.399701873935264</v>
      </c>
      <c r="N7" s="56">
        <f t="shared" si="4"/>
        <v>1250</v>
      </c>
      <c r="O7" s="57">
        <f t="shared" si="5"/>
        <v>2550</v>
      </c>
      <c r="P7" s="58">
        <f t="shared" si="6"/>
        <v>2796.902918403812</v>
      </c>
    </row>
    <row r="8" spans="1:16" ht="12.75">
      <c r="A8" s="44" t="s">
        <v>14</v>
      </c>
      <c r="B8" s="45">
        <v>2</v>
      </c>
      <c r="C8" s="46">
        <f>IF(OR(C9=0,C10=0),"",SUM(C9:C10))</f>
        <v>12400</v>
      </c>
      <c r="D8" s="160">
        <f>IF(OR(D9=0,D10=0),"",SUM(D9:D10))</f>
        <v>12400</v>
      </c>
      <c r="E8" s="48">
        <v>13573</v>
      </c>
      <c r="F8" s="49">
        <v>2</v>
      </c>
      <c r="G8" s="63">
        <f>IF(OR(G9=0,G10=0),"",SUM(G9:G10))</f>
        <v>18600</v>
      </c>
      <c r="H8" s="156">
        <f>IF(OR(H9=0,H10=0),"",SUM(H9:H10))</f>
        <v>31570</v>
      </c>
      <c r="I8" s="65">
        <v>41856</v>
      </c>
      <c r="J8" s="53">
        <f t="shared" si="0"/>
        <v>0</v>
      </c>
      <c r="K8" s="54">
        <f t="shared" si="1"/>
        <v>-8.642157223900398</v>
      </c>
      <c r="L8" s="53">
        <f t="shared" si="2"/>
        <v>-41.08330693696547</v>
      </c>
      <c r="M8" s="55">
        <f t="shared" si="3"/>
        <v>-55.56192660550459</v>
      </c>
      <c r="N8" s="56">
        <f t="shared" si="4"/>
        <v>1500</v>
      </c>
      <c r="O8" s="57">
        <f t="shared" si="5"/>
        <v>2545.967741935484</v>
      </c>
      <c r="P8" s="58">
        <f t="shared" si="6"/>
        <v>3083.769247771311</v>
      </c>
    </row>
    <row r="9" spans="1:16" ht="12.75">
      <c r="A9" s="59" t="s">
        <v>15</v>
      </c>
      <c r="B9" s="45">
        <v>2</v>
      </c>
      <c r="C9" s="46">
        <v>12100</v>
      </c>
      <c r="D9" s="160">
        <v>12100</v>
      </c>
      <c r="E9" s="60">
        <v>12604</v>
      </c>
      <c r="F9" s="49">
        <v>2</v>
      </c>
      <c r="G9" s="50">
        <v>18150</v>
      </c>
      <c r="H9" s="155">
        <v>30775</v>
      </c>
      <c r="I9" s="61">
        <v>38770</v>
      </c>
      <c r="J9" s="53">
        <f t="shared" si="0"/>
        <v>0</v>
      </c>
      <c r="K9" s="54">
        <f t="shared" si="1"/>
        <v>-3.9987305617264326</v>
      </c>
      <c r="L9" s="53">
        <f t="shared" si="2"/>
        <v>-41.023558082859466</v>
      </c>
      <c r="M9" s="55">
        <f t="shared" si="3"/>
        <v>-53.185452669589885</v>
      </c>
      <c r="N9" s="56">
        <f t="shared" si="4"/>
        <v>1500</v>
      </c>
      <c r="O9" s="57">
        <f t="shared" si="5"/>
        <v>2543.3884297520663</v>
      </c>
      <c r="P9" s="58">
        <f t="shared" si="6"/>
        <v>3076.0076166296412</v>
      </c>
    </row>
    <row r="10" spans="1:16" ht="12.75">
      <c r="A10" s="62" t="s">
        <v>16</v>
      </c>
      <c r="B10" s="45">
        <v>2</v>
      </c>
      <c r="C10" s="46">
        <v>300</v>
      </c>
      <c r="D10" s="160">
        <v>300</v>
      </c>
      <c r="E10" s="60">
        <v>970</v>
      </c>
      <c r="F10" s="49">
        <v>2</v>
      </c>
      <c r="G10" s="50">
        <v>450</v>
      </c>
      <c r="H10" s="155">
        <v>795</v>
      </c>
      <c r="I10" s="61">
        <v>3086</v>
      </c>
      <c r="J10" s="53">
        <f t="shared" si="0"/>
        <v>0</v>
      </c>
      <c r="K10" s="54">
        <f t="shared" si="1"/>
        <v>-69.0721649484536</v>
      </c>
      <c r="L10" s="53">
        <f t="shared" si="2"/>
        <v>-43.39622641509434</v>
      </c>
      <c r="M10" s="55">
        <f t="shared" si="3"/>
        <v>-85.41801685029164</v>
      </c>
      <c r="N10" s="56">
        <f t="shared" si="4"/>
        <v>1500</v>
      </c>
      <c r="O10" s="57">
        <f t="shared" si="5"/>
        <v>2650</v>
      </c>
      <c r="P10" s="58">
        <f t="shared" si="6"/>
        <v>3181.4432989690717</v>
      </c>
    </row>
    <row r="11" spans="1:16" ht="12.75">
      <c r="A11" s="59" t="s">
        <v>17</v>
      </c>
      <c r="B11" s="45">
        <v>2</v>
      </c>
      <c r="C11" s="46">
        <v>9600</v>
      </c>
      <c r="D11" s="160">
        <v>9836</v>
      </c>
      <c r="E11" s="60">
        <v>8954</v>
      </c>
      <c r="F11" s="49">
        <v>2</v>
      </c>
      <c r="G11" s="50">
        <v>8640</v>
      </c>
      <c r="H11" s="155">
        <v>17705</v>
      </c>
      <c r="I11" s="61">
        <v>13894</v>
      </c>
      <c r="J11" s="53">
        <f t="shared" si="0"/>
        <v>-2.3993493289955268</v>
      </c>
      <c r="K11" s="54">
        <f t="shared" si="1"/>
        <v>7.2146526691981165</v>
      </c>
      <c r="L11" s="53">
        <f t="shared" si="2"/>
        <v>-51.20022592487998</v>
      </c>
      <c r="M11" s="55">
        <f t="shared" si="3"/>
        <v>-37.814884122642866</v>
      </c>
      <c r="N11" s="56">
        <f t="shared" si="4"/>
        <v>900</v>
      </c>
      <c r="O11" s="57">
        <f t="shared" si="5"/>
        <v>1800.0203334688897</v>
      </c>
      <c r="P11" s="58">
        <f t="shared" si="6"/>
        <v>1551.7087335269152</v>
      </c>
    </row>
    <row r="12" spans="1:16" ht="12.75">
      <c r="A12" s="59" t="s">
        <v>18</v>
      </c>
      <c r="B12" s="45">
        <v>2</v>
      </c>
      <c r="C12" s="46">
        <v>0.01</v>
      </c>
      <c r="D12" s="160">
        <v>0.01</v>
      </c>
      <c r="E12" s="60">
        <v>3</v>
      </c>
      <c r="F12" s="49">
        <v>2</v>
      </c>
      <c r="G12" s="50">
        <v>0.01</v>
      </c>
      <c r="H12" s="155">
        <v>0.01</v>
      </c>
      <c r="I12" s="61">
        <v>6</v>
      </c>
      <c r="J12" s="53">
        <f t="shared" si="0"/>
        <v>0</v>
      </c>
      <c r="K12" s="54">
        <f t="shared" si="1"/>
        <v>-99.66666666666667</v>
      </c>
      <c r="L12" s="53">
        <f t="shared" si="2"/>
        <v>0</v>
      </c>
      <c r="M12" s="55">
        <f t="shared" si="3"/>
        <v>-99.83333333333333</v>
      </c>
      <c r="N12" s="56">
        <f t="shared" si="4"/>
        <v>1000</v>
      </c>
      <c r="O12" s="57">
        <f t="shared" si="5"/>
        <v>1000</v>
      </c>
      <c r="P12" s="58">
        <f t="shared" si="6"/>
        <v>2000</v>
      </c>
    </row>
    <row r="13" spans="1:16" ht="12.75">
      <c r="A13" s="62" t="s">
        <v>19</v>
      </c>
      <c r="B13" s="45">
        <v>2</v>
      </c>
      <c r="C13" s="66">
        <v>2200</v>
      </c>
      <c r="D13" s="161">
        <v>2100</v>
      </c>
      <c r="E13" s="60">
        <v>1943</v>
      </c>
      <c r="F13" s="49">
        <v>2</v>
      </c>
      <c r="G13" s="50">
        <v>3300</v>
      </c>
      <c r="H13" s="155">
        <v>6300</v>
      </c>
      <c r="I13" s="61">
        <v>5535</v>
      </c>
      <c r="J13" s="53">
        <f t="shared" si="0"/>
        <v>4.761904761904773</v>
      </c>
      <c r="K13" s="54">
        <f t="shared" si="1"/>
        <v>13.22696860524961</v>
      </c>
      <c r="L13" s="53">
        <f t="shared" si="2"/>
        <v>-47.61904761904761</v>
      </c>
      <c r="M13" s="55">
        <f t="shared" si="3"/>
        <v>-40.37940379403794</v>
      </c>
      <c r="N13" s="56">
        <f t="shared" si="4"/>
        <v>1500</v>
      </c>
      <c r="O13" s="57">
        <f t="shared" si="5"/>
        <v>3000</v>
      </c>
      <c r="P13" s="58">
        <f t="shared" si="6"/>
        <v>2848.6875965002573</v>
      </c>
    </row>
    <row r="14" spans="1:16" ht="12.75">
      <c r="A14" s="59" t="s">
        <v>20</v>
      </c>
      <c r="B14" s="45"/>
      <c r="C14" s="46">
        <v>0.01</v>
      </c>
      <c r="D14" s="160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21</v>
      </c>
      <c r="B15" s="45"/>
      <c r="C15" s="46"/>
      <c r="D15" s="160">
        <v>163</v>
      </c>
      <c r="E15" s="60">
        <v>204</v>
      </c>
      <c r="F15" s="49"/>
      <c r="G15" s="50"/>
      <c r="H15" s="155">
        <v>1000</v>
      </c>
      <c r="I15" s="61">
        <v>1453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>(H15/D15)*1000</f>
        <v>6134.9693251533745</v>
      </c>
      <c r="P15" s="58">
        <f>(I15/E15)*1000</f>
        <v>7122.549019607843</v>
      </c>
    </row>
    <row r="16" spans="1:16" ht="12.75">
      <c r="A16" s="59" t="s">
        <v>22</v>
      </c>
      <c r="B16" s="45"/>
      <c r="C16" s="46"/>
      <c r="D16" s="160">
        <v>23</v>
      </c>
      <c r="E16" s="60">
        <v>6</v>
      </c>
      <c r="F16" s="49"/>
      <c r="G16" s="50"/>
      <c r="H16" s="155">
        <v>161</v>
      </c>
      <c r="I16" s="61">
        <v>41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>(H16/D16)*1000</f>
        <v>7000</v>
      </c>
      <c r="P16" s="58">
        <f>(I16/E16)*1000</f>
        <v>6833.333333333333</v>
      </c>
    </row>
    <row r="17" spans="1:16" s="43" customFormat="1" ht="15.75">
      <c r="A17" s="29" t="s">
        <v>23</v>
      </c>
      <c r="B17" s="67"/>
      <c r="C17" s="68"/>
      <c r="D17" s="162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24</v>
      </c>
      <c r="B18" s="45"/>
      <c r="C18" s="46"/>
      <c r="D18" s="160">
        <v>0.01</v>
      </c>
      <c r="E18" s="60">
        <v>3</v>
      </c>
      <c r="F18" s="49"/>
      <c r="G18" s="50"/>
      <c r="H18" s="155">
        <v>0.01</v>
      </c>
      <c r="I18" s="80">
        <v>2</v>
      </c>
      <c r="J18" s="53"/>
      <c r="K18" s="54">
        <f aca="true" t="shared" si="7" ref="K18:K25">IF(OR(E18=0,C18=0),"",C18/E18*100-100)</f>
      </c>
      <c r="L18" s="53"/>
      <c r="M18" s="55">
        <f aca="true" t="shared" si="8" ref="M18:M25">IF(OR(I18=0,G18=0),"",G18/I18*100-100)</f>
      </c>
      <c r="N18" s="56"/>
      <c r="O18" s="57"/>
      <c r="P18" s="58">
        <f aca="true" t="shared" si="9" ref="P18:P25">(I18/E18)*1000</f>
        <v>666.6666666666666</v>
      </c>
    </row>
    <row r="19" spans="1:16" ht="12.75">
      <c r="A19" s="59" t="s">
        <v>25</v>
      </c>
      <c r="B19" s="45">
        <v>2</v>
      </c>
      <c r="C19" s="46">
        <v>1500</v>
      </c>
      <c r="D19" s="160">
        <v>1450</v>
      </c>
      <c r="E19" s="60">
        <v>2738</v>
      </c>
      <c r="F19" s="49"/>
      <c r="G19" s="50"/>
      <c r="H19" s="155">
        <v>1450</v>
      </c>
      <c r="I19" s="80">
        <v>2812</v>
      </c>
      <c r="J19" s="53">
        <f aca="true" t="shared" si="10" ref="J19:J25">IF(OR(D19=0,C19=0),"",C19/D19*100-100)</f>
        <v>3.448275862068968</v>
      </c>
      <c r="K19" s="54">
        <f t="shared" si="7"/>
        <v>-45.2154857560263</v>
      </c>
      <c r="L19" s="53">
        <f aca="true" t="shared" si="11" ref="L19:L25">IF(OR(H19=0,G19=0),"",G19/H19*100-100)</f>
      </c>
      <c r="M19" s="55">
        <f t="shared" si="8"/>
      </c>
      <c r="N19" s="56">
        <f aca="true" t="shared" si="12" ref="N19:N25">(G19/C19)*1000</f>
        <v>0</v>
      </c>
      <c r="O19" s="57">
        <f aca="true" t="shared" si="13" ref="O19:O25">(H19/D19)*1000</f>
        <v>1000</v>
      </c>
      <c r="P19" s="58">
        <f t="shared" si="9"/>
        <v>1027.0270270270269</v>
      </c>
    </row>
    <row r="20" spans="1:16" ht="12.75">
      <c r="A20" s="59" t="s">
        <v>26</v>
      </c>
      <c r="B20" s="45"/>
      <c r="C20" s="46">
        <v>0.01</v>
      </c>
      <c r="D20" s="160">
        <v>0.01</v>
      </c>
      <c r="E20" s="60">
        <v>0</v>
      </c>
      <c r="F20" s="49"/>
      <c r="G20" s="50"/>
      <c r="H20" s="155">
        <v>0.01</v>
      </c>
      <c r="I20" s="80">
        <v>0</v>
      </c>
      <c r="J20" s="53">
        <f t="shared" si="10"/>
        <v>0</v>
      </c>
      <c r="K20" s="54">
        <f t="shared" si="7"/>
      </c>
      <c r="L20" s="53">
        <f t="shared" si="11"/>
      </c>
      <c r="M20" s="55">
        <f t="shared" si="8"/>
      </c>
      <c r="N20" s="56">
        <f t="shared" si="12"/>
        <v>0</v>
      </c>
      <c r="O20" s="57">
        <f t="shared" si="13"/>
        <v>1000</v>
      </c>
      <c r="P20" s="58"/>
    </row>
    <row r="21" spans="1:16" ht="12.75">
      <c r="A21" s="59" t="s">
        <v>27</v>
      </c>
      <c r="B21" s="45">
        <v>2</v>
      </c>
      <c r="C21" s="46">
        <v>100</v>
      </c>
      <c r="D21" s="160">
        <v>1770</v>
      </c>
      <c r="E21" s="60">
        <v>2434</v>
      </c>
      <c r="F21" s="49"/>
      <c r="G21" s="50"/>
      <c r="H21" s="155">
        <v>2301</v>
      </c>
      <c r="I21" s="80">
        <v>4259</v>
      </c>
      <c r="J21" s="53">
        <f t="shared" si="10"/>
        <v>-94.35028248587571</v>
      </c>
      <c r="K21" s="54">
        <f t="shared" si="7"/>
        <v>-95.89153656532457</v>
      </c>
      <c r="L21" s="53">
        <f t="shared" si="11"/>
      </c>
      <c r="M21" s="55">
        <f t="shared" si="8"/>
      </c>
      <c r="N21" s="56">
        <f t="shared" si="12"/>
        <v>0</v>
      </c>
      <c r="O21" s="57">
        <f t="shared" si="13"/>
        <v>1300</v>
      </c>
      <c r="P21" s="58">
        <f t="shared" si="9"/>
        <v>1749.7945768282664</v>
      </c>
    </row>
    <row r="22" spans="1:16" ht="12.75">
      <c r="A22" s="59" t="s">
        <v>28</v>
      </c>
      <c r="B22" s="45">
        <v>1</v>
      </c>
      <c r="C22" s="46">
        <v>1400</v>
      </c>
      <c r="D22" s="160">
        <v>1420</v>
      </c>
      <c r="E22" s="60">
        <v>1425</v>
      </c>
      <c r="F22" s="49"/>
      <c r="G22" s="50"/>
      <c r="H22" s="155">
        <v>1704</v>
      </c>
      <c r="I22" s="80">
        <v>1725</v>
      </c>
      <c r="J22" s="53">
        <f t="shared" si="10"/>
        <v>-1.408450704225345</v>
      </c>
      <c r="K22" s="54">
        <f t="shared" si="7"/>
        <v>-1.754385964912288</v>
      </c>
      <c r="L22" s="53">
        <f t="shared" si="11"/>
      </c>
      <c r="M22" s="55">
        <f t="shared" si="8"/>
      </c>
      <c r="N22" s="56">
        <f t="shared" si="12"/>
        <v>0</v>
      </c>
      <c r="O22" s="57">
        <f t="shared" si="13"/>
        <v>1200</v>
      </c>
      <c r="P22" s="58">
        <f t="shared" si="9"/>
        <v>1210.5263157894738</v>
      </c>
    </row>
    <row r="23" spans="1:16" ht="12.75">
      <c r="A23" s="59" t="s">
        <v>29</v>
      </c>
      <c r="B23" s="45">
        <v>2</v>
      </c>
      <c r="C23" s="46">
        <v>1700</v>
      </c>
      <c r="D23" s="160">
        <v>3090</v>
      </c>
      <c r="E23" s="60">
        <v>2764</v>
      </c>
      <c r="F23" s="49"/>
      <c r="G23" s="50"/>
      <c r="H23" s="155">
        <v>4017</v>
      </c>
      <c r="I23" s="80">
        <v>3648</v>
      </c>
      <c r="J23" s="53">
        <f t="shared" si="10"/>
        <v>-44.983818770226534</v>
      </c>
      <c r="K23" s="54">
        <f t="shared" si="7"/>
        <v>-38.49493487698987</v>
      </c>
      <c r="L23" s="53">
        <f t="shared" si="11"/>
      </c>
      <c r="M23" s="55">
        <f t="shared" si="8"/>
      </c>
      <c r="N23" s="56">
        <f t="shared" si="12"/>
        <v>0</v>
      </c>
      <c r="O23" s="57">
        <f t="shared" si="13"/>
        <v>1300</v>
      </c>
      <c r="P23" s="58">
        <f t="shared" si="9"/>
        <v>1319.8263386396527</v>
      </c>
    </row>
    <row r="24" spans="1:16" ht="12.75">
      <c r="A24" s="59" t="s">
        <v>30</v>
      </c>
      <c r="B24" s="45">
        <v>2</v>
      </c>
      <c r="C24" s="46">
        <v>100</v>
      </c>
      <c r="D24" s="160">
        <v>105</v>
      </c>
      <c r="E24" s="60">
        <v>98</v>
      </c>
      <c r="F24" s="49"/>
      <c r="G24" s="50"/>
      <c r="H24" s="155">
        <v>126</v>
      </c>
      <c r="I24" s="80">
        <v>119</v>
      </c>
      <c r="J24" s="53">
        <f t="shared" si="10"/>
        <v>-4.761904761904773</v>
      </c>
      <c r="K24" s="54">
        <f t="shared" si="7"/>
        <v>2.040816326530617</v>
      </c>
      <c r="L24" s="53">
        <f t="shared" si="11"/>
      </c>
      <c r="M24" s="55">
        <f t="shared" si="8"/>
      </c>
      <c r="N24" s="56">
        <f t="shared" si="12"/>
        <v>0</v>
      </c>
      <c r="O24" s="57">
        <f t="shared" si="13"/>
        <v>1200</v>
      </c>
      <c r="P24" s="58">
        <f t="shared" si="9"/>
        <v>1214.2857142857142</v>
      </c>
    </row>
    <row r="25" spans="1:16" ht="12.75">
      <c r="A25" s="59" t="s">
        <v>31</v>
      </c>
      <c r="B25" s="45">
        <v>1</v>
      </c>
      <c r="C25" s="46">
        <v>0.01</v>
      </c>
      <c r="D25" s="160">
        <v>0.01</v>
      </c>
      <c r="E25" s="60">
        <v>1</v>
      </c>
      <c r="F25" s="49"/>
      <c r="G25" s="50"/>
      <c r="H25" s="155">
        <v>0.01</v>
      </c>
      <c r="I25" s="80">
        <v>1</v>
      </c>
      <c r="J25" s="53">
        <f t="shared" si="10"/>
        <v>0</v>
      </c>
      <c r="K25" s="54">
        <f t="shared" si="7"/>
        <v>-99</v>
      </c>
      <c r="L25" s="53">
        <f t="shared" si="11"/>
      </c>
      <c r="M25" s="55">
        <f t="shared" si="8"/>
      </c>
      <c r="N25" s="56">
        <f t="shared" si="12"/>
        <v>0</v>
      </c>
      <c r="O25" s="57">
        <f t="shared" si="13"/>
        <v>1000</v>
      </c>
      <c r="P25" s="58">
        <f t="shared" si="9"/>
        <v>1000</v>
      </c>
    </row>
    <row r="26" spans="1:16" s="43" customFormat="1" ht="15.75">
      <c r="A26" s="29" t="s">
        <v>32</v>
      </c>
      <c r="B26" s="67"/>
      <c r="C26" s="68"/>
      <c r="D26" s="162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6">
        <f>IF(OR(C28=0,C29=0,C30=0,C31=0),"",SUM(C28:C31))</f>
      </c>
      <c r="D27" s="160">
        <f>IF(OR(D28=0,D29=0,D30=0,D31=0),"",SUM(D28:D31))</f>
        <v>808</v>
      </c>
      <c r="E27" s="48">
        <v>992</v>
      </c>
      <c r="F27" s="49"/>
      <c r="G27" s="50">
        <f>IF(OR(G28=0,G29=0,G30=0,G31=0),"",SUM(G28:G31))</f>
      </c>
      <c r="H27" s="155">
        <f>IF(OR(H28=0,H29=0,H30=0,H31=0),"",SUM(H28:H31))</f>
        <v>30854.5</v>
      </c>
      <c r="I27" s="81">
        <v>27675</v>
      </c>
      <c r="J27" s="53"/>
      <c r="K27" s="54"/>
      <c r="L27" s="53"/>
      <c r="M27" s="53"/>
      <c r="N27" s="56"/>
      <c r="O27" s="57">
        <f aca="true" t="shared" si="14" ref="N27:P31">(H27/D27)*1000</f>
        <v>38186.262376237624</v>
      </c>
      <c r="P27" s="58">
        <f t="shared" si="14"/>
        <v>27898.18548387097</v>
      </c>
    </row>
    <row r="28" spans="1:16" ht="12.75">
      <c r="A28" s="59" t="s">
        <v>34</v>
      </c>
      <c r="B28" s="45">
        <v>2</v>
      </c>
      <c r="C28" s="46">
        <v>140</v>
      </c>
      <c r="D28" s="160">
        <v>145</v>
      </c>
      <c r="E28" s="60">
        <v>222</v>
      </c>
      <c r="F28" s="49">
        <v>1</v>
      </c>
      <c r="G28" s="50">
        <v>4200</v>
      </c>
      <c r="H28" s="155">
        <f>145*32.5</f>
        <v>4712.5</v>
      </c>
      <c r="I28" s="80">
        <v>5952</v>
      </c>
      <c r="J28" s="53">
        <f>IF(OR(D28=0,C28=0),"",C28/D28*100-100)</f>
        <v>-3.448275862068968</v>
      </c>
      <c r="K28" s="54">
        <f>IF(OR(E28=0,C28=0),"",C28/E28*100-100)</f>
        <v>-36.93693693693694</v>
      </c>
      <c r="L28" s="53">
        <f>IF(OR(H28=0,G28=0),"",G28/H28*100-100)</f>
        <v>-10.875331564986737</v>
      </c>
      <c r="M28" s="55">
        <f>IF(OR(I28=0,G28=0),"",G28/I28*100-100)</f>
        <v>-29.435483870967744</v>
      </c>
      <c r="N28" s="56">
        <f t="shared" si="14"/>
        <v>30000</v>
      </c>
      <c r="O28" s="57">
        <f t="shared" si="14"/>
        <v>32500</v>
      </c>
      <c r="P28" s="58">
        <f t="shared" si="14"/>
        <v>26810.81081081081</v>
      </c>
    </row>
    <row r="29" spans="1:16" ht="12.75">
      <c r="A29" s="59" t="s">
        <v>35</v>
      </c>
      <c r="B29" s="45">
        <v>2</v>
      </c>
      <c r="C29" s="46">
        <v>60</v>
      </c>
      <c r="D29" s="160">
        <v>63</v>
      </c>
      <c r="E29" s="60">
        <v>144</v>
      </c>
      <c r="F29" s="49"/>
      <c r="G29" s="50"/>
      <c r="H29" s="155">
        <f>63*34</f>
        <v>2142</v>
      </c>
      <c r="I29" s="80">
        <v>3891</v>
      </c>
      <c r="J29" s="53">
        <f>IF(OR(D29=0,C29=0),"",C29/D29*100-100)</f>
        <v>-4.761904761904773</v>
      </c>
      <c r="K29" s="54">
        <f>IF(OR(E29=0,C29=0),"",C29/E29*100-100)</f>
        <v>-58.33333333333333</v>
      </c>
      <c r="L29" s="53">
        <f>IF(OR(H29=0,G29=0),"",G29/H29*100-100)</f>
      </c>
      <c r="M29" s="55">
        <f>IF(OR(I29=0,G29=0),"",G29/I29*100-100)</f>
      </c>
      <c r="N29" s="56">
        <f t="shared" si="14"/>
        <v>0</v>
      </c>
      <c r="O29" s="57">
        <f t="shared" si="14"/>
        <v>34000</v>
      </c>
      <c r="P29" s="58">
        <f t="shared" si="14"/>
        <v>27020.833333333332</v>
      </c>
    </row>
    <row r="30" spans="1:16" ht="12.75">
      <c r="A30" s="59" t="s">
        <v>36</v>
      </c>
      <c r="B30" s="45">
        <v>2</v>
      </c>
      <c r="C30" s="46">
        <v>100</v>
      </c>
      <c r="D30" s="160">
        <v>400</v>
      </c>
      <c r="E30" s="60">
        <v>414</v>
      </c>
      <c r="F30" s="49"/>
      <c r="G30" s="50"/>
      <c r="H30" s="155">
        <v>18000</v>
      </c>
      <c r="I30" s="80">
        <v>13079</v>
      </c>
      <c r="J30" s="53">
        <f>IF(OR(D30=0,C30=0),"",C30/D30*100-100)</f>
        <v>-75</v>
      </c>
      <c r="K30" s="54">
        <f>IF(OR(E30=0,C30=0),"",C30/E30*100-100)</f>
        <v>-75.84541062801932</v>
      </c>
      <c r="L30" s="53">
        <f>IF(OR(H30=0,G30=0),"",G30/H30*100-100)</f>
      </c>
      <c r="M30" s="55">
        <f>IF(OR(I30=0,G30=0),"",G30/I30*100-100)</f>
      </c>
      <c r="N30" s="56">
        <f t="shared" si="14"/>
        <v>0</v>
      </c>
      <c r="O30" s="57">
        <f t="shared" si="14"/>
        <v>45000</v>
      </c>
      <c r="P30" s="58">
        <f t="shared" si="14"/>
        <v>31591.787439613527</v>
      </c>
    </row>
    <row r="31" spans="1:16" ht="12.75">
      <c r="A31" s="59" t="s">
        <v>37</v>
      </c>
      <c r="B31" s="45"/>
      <c r="C31" s="46"/>
      <c r="D31" s="160">
        <v>200</v>
      </c>
      <c r="E31" s="60">
        <v>212</v>
      </c>
      <c r="F31" s="49"/>
      <c r="G31" s="50"/>
      <c r="H31" s="155">
        <v>6000</v>
      </c>
      <c r="I31" s="80">
        <v>4752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4"/>
        <v>30000</v>
      </c>
      <c r="P31" s="58">
        <f t="shared" si="14"/>
        <v>22415.09433962264</v>
      </c>
    </row>
    <row r="32" spans="1:16" s="43" customFormat="1" ht="15.75">
      <c r="A32" s="29" t="s">
        <v>38</v>
      </c>
      <c r="B32" s="67"/>
      <c r="C32" s="68"/>
      <c r="D32" s="162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39</v>
      </c>
      <c r="B33" s="45">
        <v>1</v>
      </c>
      <c r="C33" s="46">
        <v>0.01</v>
      </c>
      <c r="D33" s="160">
        <v>0.01</v>
      </c>
      <c r="E33" s="60">
        <v>0</v>
      </c>
      <c r="F33" s="49"/>
      <c r="G33" s="50"/>
      <c r="H33" s="155">
        <v>0.01</v>
      </c>
      <c r="I33" s="80">
        <v>0</v>
      </c>
      <c r="J33" s="53">
        <f aca="true" t="shared" si="15" ref="J33:J39">IF(OR(D33=0,C33=0),"",C33/D33*100-100)</f>
        <v>0</v>
      </c>
      <c r="K33" s="54"/>
      <c r="L33" s="53">
        <f aca="true" t="shared" si="16" ref="L33:L39">IF(OR(H33=0,G33=0),"",G33/H33*100-100)</f>
      </c>
      <c r="M33" s="55"/>
      <c r="N33" s="56">
        <f aca="true" t="shared" si="17" ref="N33:N38">(G33/C33)*1000</f>
        <v>0</v>
      </c>
      <c r="O33" s="57">
        <f aca="true" t="shared" si="18" ref="O33:O39">(H33/D33)*1000</f>
        <v>1000</v>
      </c>
      <c r="P33" s="58"/>
    </row>
    <row r="34" spans="1:16" ht="12.75">
      <c r="A34" s="59" t="s">
        <v>40</v>
      </c>
      <c r="B34" s="45"/>
      <c r="C34" s="46"/>
      <c r="D34" s="160">
        <v>0.01</v>
      </c>
      <c r="E34" s="60">
        <v>0</v>
      </c>
      <c r="F34" s="49"/>
      <c r="G34" s="50"/>
      <c r="H34" s="155">
        <v>0.01</v>
      </c>
      <c r="I34" s="80">
        <v>0</v>
      </c>
      <c r="J34" s="53">
        <f t="shared" si="15"/>
      </c>
      <c r="K34" s="54">
        <f aca="true" t="shared" si="19" ref="K34:K39">IF(OR(E34=0,C34=0),"",C34/E34*100-100)</f>
      </c>
      <c r="L34" s="53">
        <f t="shared" si="16"/>
      </c>
      <c r="M34" s="55">
        <f aca="true" t="shared" si="20" ref="M34:M39">IF(OR(I34=0,G34=0),"",G34/I34*100-100)</f>
      </c>
      <c r="N34" s="56"/>
      <c r="O34" s="57">
        <f t="shared" si="18"/>
        <v>1000</v>
      </c>
      <c r="P34" s="58"/>
    </row>
    <row r="35" spans="1:16" ht="12.75">
      <c r="A35" s="59" t="s">
        <v>41</v>
      </c>
      <c r="B35" s="45">
        <v>2</v>
      </c>
      <c r="C35" s="46">
        <v>750</v>
      </c>
      <c r="D35" s="160">
        <v>770</v>
      </c>
      <c r="E35" s="60">
        <v>1400</v>
      </c>
      <c r="F35" s="49"/>
      <c r="G35" s="50"/>
      <c r="H35" s="155">
        <v>731</v>
      </c>
      <c r="I35" s="80">
        <v>1253</v>
      </c>
      <c r="J35" s="53">
        <f t="shared" si="15"/>
        <v>-2.597402597402592</v>
      </c>
      <c r="K35" s="54">
        <f t="shared" si="19"/>
        <v>-46.42857142857143</v>
      </c>
      <c r="L35" s="53">
        <f t="shared" si="16"/>
      </c>
      <c r="M35" s="55">
        <f t="shared" si="20"/>
      </c>
      <c r="N35" s="56">
        <f t="shared" si="17"/>
        <v>0</v>
      </c>
      <c r="O35" s="57">
        <f t="shared" si="18"/>
        <v>949.3506493506494</v>
      </c>
      <c r="P35" s="58">
        <f>(I35/E35)*1000</f>
        <v>895</v>
      </c>
    </row>
    <row r="36" spans="1:16" ht="12.75">
      <c r="A36" s="59" t="s">
        <v>42</v>
      </c>
      <c r="B36" s="45"/>
      <c r="C36" s="46"/>
      <c r="D36" s="160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15"/>
      </c>
      <c r="K36" s="54">
        <f t="shared" si="19"/>
      </c>
      <c r="L36" s="53">
        <f t="shared" si="16"/>
      </c>
      <c r="M36" s="55">
        <f t="shared" si="20"/>
      </c>
      <c r="N36" s="56"/>
      <c r="O36" s="57">
        <f t="shared" si="18"/>
        <v>1000</v>
      </c>
      <c r="P36" s="58"/>
    </row>
    <row r="37" spans="1:16" ht="12.75">
      <c r="A37" s="59" t="s">
        <v>43</v>
      </c>
      <c r="B37" s="45"/>
      <c r="C37" s="46"/>
      <c r="D37" s="160">
        <v>290</v>
      </c>
      <c r="E37" s="60">
        <v>57</v>
      </c>
      <c r="F37" s="49"/>
      <c r="G37" s="50"/>
      <c r="H37" s="155">
        <v>232</v>
      </c>
      <c r="I37" s="80">
        <v>48</v>
      </c>
      <c r="J37" s="53">
        <f t="shared" si="15"/>
      </c>
      <c r="K37" s="54">
        <f t="shared" si="19"/>
      </c>
      <c r="L37" s="53">
        <f t="shared" si="16"/>
      </c>
      <c r="M37" s="55">
        <f t="shared" si="20"/>
      </c>
      <c r="N37" s="56"/>
      <c r="O37" s="57">
        <f t="shared" si="18"/>
        <v>800</v>
      </c>
      <c r="P37" s="58">
        <f>(I37/E37)*1000</f>
        <v>842.1052631578947</v>
      </c>
    </row>
    <row r="38" spans="1:16" ht="12.75">
      <c r="A38" s="59" t="s">
        <v>44</v>
      </c>
      <c r="B38" s="45">
        <v>2</v>
      </c>
      <c r="C38" s="46">
        <v>200</v>
      </c>
      <c r="D38" s="160">
        <v>180</v>
      </c>
      <c r="E38" s="60">
        <v>576</v>
      </c>
      <c r="F38" s="49"/>
      <c r="G38" s="50"/>
      <c r="H38" s="155">
        <v>306</v>
      </c>
      <c r="I38" s="80">
        <v>621</v>
      </c>
      <c r="J38" s="53">
        <f t="shared" si="15"/>
        <v>11.111111111111114</v>
      </c>
      <c r="K38" s="54">
        <f t="shared" si="19"/>
        <v>-65.27777777777777</v>
      </c>
      <c r="L38" s="53">
        <f t="shared" si="16"/>
      </c>
      <c r="M38" s="55">
        <f t="shared" si="20"/>
      </c>
      <c r="N38" s="56">
        <f t="shared" si="17"/>
        <v>0</v>
      </c>
      <c r="O38" s="57">
        <f t="shared" si="18"/>
        <v>1700</v>
      </c>
      <c r="P38" s="58">
        <f>(I38/E38)*1000</f>
        <v>1078.125</v>
      </c>
    </row>
    <row r="39" spans="1:16" ht="12.75">
      <c r="A39" s="59" t="s">
        <v>45</v>
      </c>
      <c r="B39" s="45"/>
      <c r="C39" s="46"/>
      <c r="D39" s="160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5"/>
      </c>
      <c r="K39" s="54">
        <f t="shared" si="19"/>
      </c>
      <c r="L39" s="53">
        <f t="shared" si="16"/>
      </c>
      <c r="M39" s="55">
        <f t="shared" si="20"/>
      </c>
      <c r="N39" s="56"/>
      <c r="O39" s="57">
        <f t="shared" si="18"/>
        <v>1000</v>
      </c>
      <c r="P39" s="58"/>
    </row>
    <row r="40" spans="1:16" s="43" customFormat="1" ht="15.75">
      <c r="A40" s="29" t="s">
        <v>46</v>
      </c>
      <c r="B40" s="67"/>
      <c r="C40" s="68"/>
      <c r="D40" s="162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47</v>
      </c>
      <c r="B41" s="45"/>
      <c r="C41" s="46"/>
      <c r="D41" s="160">
        <v>0.01</v>
      </c>
      <c r="E41" s="60">
        <v>0</v>
      </c>
      <c r="F41" s="49"/>
      <c r="G41" s="50"/>
      <c r="H41" s="155">
        <v>0.01</v>
      </c>
      <c r="I41" s="80">
        <v>0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21" ref="N41:P43">(H41/D41)*1000</f>
        <v>1000</v>
      </c>
      <c r="P41" s="58"/>
    </row>
    <row r="42" spans="1:16" ht="12.75">
      <c r="A42" s="59" t="s">
        <v>48</v>
      </c>
      <c r="B42" s="45"/>
      <c r="C42" s="46"/>
      <c r="D42" s="160">
        <v>250</v>
      </c>
      <c r="E42" s="60">
        <v>299</v>
      </c>
      <c r="F42" s="49"/>
      <c r="G42" s="50"/>
      <c r="H42" s="155">
        <v>7500</v>
      </c>
      <c r="I42" s="80">
        <v>8915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21"/>
        <v>30000</v>
      </c>
      <c r="P42" s="58">
        <f t="shared" si="21"/>
        <v>29816.053511705686</v>
      </c>
    </row>
    <row r="43" spans="1:16" ht="12.75">
      <c r="A43" s="59" t="s">
        <v>49</v>
      </c>
      <c r="B43" s="45">
        <v>2</v>
      </c>
      <c r="C43" s="46">
        <v>1200</v>
      </c>
      <c r="D43" s="160">
        <v>2400</v>
      </c>
      <c r="E43" s="60">
        <v>1818</v>
      </c>
      <c r="F43" s="49"/>
      <c r="G43" s="50"/>
      <c r="H43" s="155">
        <v>36000</v>
      </c>
      <c r="I43" s="80">
        <v>11975</v>
      </c>
      <c r="J43" s="53">
        <f>IF(OR(D43=0,C43=0),"",C43/D43*100-100)</f>
        <v>-50</v>
      </c>
      <c r="K43" s="54">
        <f>IF(OR(E43=0,C43=0),"",C43/E43*100-100)</f>
        <v>-33.993399339934</v>
      </c>
      <c r="L43" s="53">
        <f>IF(OR(H43=0,G43=0),"",G43/H43*100-100)</f>
      </c>
      <c r="M43" s="55">
        <f>IF(OR(I43=0,G43=0),"",G43/I43*100-100)</f>
      </c>
      <c r="N43" s="56">
        <f t="shared" si="21"/>
        <v>0</v>
      </c>
      <c r="O43" s="57">
        <f t="shared" si="21"/>
        <v>15000</v>
      </c>
      <c r="P43" s="58">
        <f t="shared" si="21"/>
        <v>6586.908690869087</v>
      </c>
    </row>
    <row r="44" spans="1:16" s="82" customFormat="1" ht="15.75">
      <c r="A44" s="29" t="s">
        <v>50</v>
      </c>
      <c r="B44" s="67"/>
      <c r="C44" s="68"/>
      <c r="D44" s="162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51</v>
      </c>
      <c r="B45" s="45"/>
      <c r="C45" s="46"/>
      <c r="D45" s="160">
        <v>122</v>
      </c>
      <c r="E45" s="60">
        <v>120</v>
      </c>
      <c r="F45" s="49"/>
      <c r="G45" s="50"/>
      <c r="H45" s="155">
        <v>4270</v>
      </c>
      <c r="I45" s="80">
        <v>4389</v>
      </c>
      <c r="J45" s="53">
        <f aca="true" t="shared" si="22" ref="J45:J91">IF(OR(D45=0,C45=0),"",C45/D45*100-100)</f>
      </c>
      <c r="K45" s="54">
        <f aca="true" t="shared" si="23" ref="K45:K57">IF(OR(E45=0,C45=0),"",C45/E45*100-100)</f>
      </c>
      <c r="L45" s="53">
        <f aca="true" t="shared" si="24" ref="L45:L91">IF(OR(H45=0,G45=0),"",G45/H45*100-100)</f>
      </c>
      <c r="M45" s="55">
        <f aca="true" t="shared" si="25" ref="M45:M57">IF(OR(I45=0,G45=0),"",G45/I45*100-100)</f>
      </c>
      <c r="N45" s="56"/>
      <c r="O45" s="57">
        <f>(H45/D45)*1000</f>
        <v>35000</v>
      </c>
      <c r="P45" s="58">
        <f>(I45/E45)*1000</f>
        <v>36575</v>
      </c>
    </row>
    <row r="46" spans="1:16" ht="12.75">
      <c r="A46" s="59" t="s">
        <v>52</v>
      </c>
      <c r="B46" s="45"/>
      <c r="C46" s="46"/>
      <c r="D46" s="160">
        <v>20</v>
      </c>
      <c r="E46" s="60">
        <v>6</v>
      </c>
      <c r="F46" s="49"/>
      <c r="G46" s="50"/>
      <c r="H46" s="155">
        <v>420</v>
      </c>
      <c r="I46" s="80">
        <v>94</v>
      </c>
      <c r="J46" s="53">
        <f t="shared" si="22"/>
      </c>
      <c r="K46" s="54">
        <f t="shared" si="23"/>
      </c>
      <c r="L46" s="53">
        <f t="shared" si="24"/>
      </c>
      <c r="M46" s="55">
        <f t="shared" si="25"/>
      </c>
      <c r="N46" s="56"/>
      <c r="O46" s="57">
        <f>(H46/D46)*1000</f>
        <v>21000</v>
      </c>
      <c r="P46" s="58">
        <f>(I46/E46)*1000</f>
        <v>15666.666666666666</v>
      </c>
    </row>
    <row r="47" spans="1:16" ht="12.75">
      <c r="A47" s="59" t="s">
        <v>53</v>
      </c>
      <c r="B47" s="45"/>
      <c r="C47" s="46"/>
      <c r="D47" s="160">
        <v>696</v>
      </c>
      <c r="E47" s="60">
        <v>841</v>
      </c>
      <c r="F47" s="49"/>
      <c r="G47" s="50"/>
      <c r="H47" s="155">
        <v>3466</v>
      </c>
      <c r="I47" s="80">
        <v>4340</v>
      </c>
      <c r="J47" s="53">
        <f t="shared" si="22"/>
      </c>
      <c r="K47" s="54">
        <f t="shared" si="23"/>
      </c>
      <c r="L47" s="53">
        <f t="shared" si="24"/>
      </c>
      <c r="M47" s="55">
        <f t="shared" si="25"/>
      </c>
      <c r="N47" s="56"/>
      <c r="O47" s="57">
        <f aca="true" t="shared" si="26" ref="N47:O49">(H47/D47)*1000</f>
        <v>4979.885057471264</v>
      </c>
      <c r="P47" s="58">
        <f aca="true" t="shared" si="27" ref="P47:P57">(I47/E47)*1000</f>
        <v>5160.523186682521</v>
      </c>
    </row>
    <row r="48" spans="1:16" ht="12.75">
      <c r="A48" s="59" t="s">
        <v>54</v>
      </c>
      <c r="B48" s="45"/>
      <c r="C48" s="46"/>
      <c r="D48" s="160">
        <v>25</v>
      </c>
      <c r="E48" s="60">
        <v>26</v>
      </c>
      <c r="F48" s="49"/>
      <c r="G48" s="50"/>
      <c r="H48" s="155">
        <v>600</v>
      </c>
      <c r="I48" s="80">
        <v>619</v>
      </c>
      <c r="J48" s="53">
        <f t="shared" si="22"/>
      </c>
      <c r="K48" s="54">
        <f t="shared" si="23"/>
      </c>
      <c r="L48" s="53">
        <f t="shared" si="24"/>
      </c>
      <c r="M48" s="55">
        <f t="shared" si="25"/>
      </c>
      <c r="N48" s="56"/>
      <c r="O48" s="57">
        <f t="shared" si="26"/>
        <v>24000</v>
      </c>
      <c r="P48" s="58">
        <f t="shared" si="27"/>
        <v>23807.692307692305</v>
      </c>
    </row>
    <row r="49" spans="1:16" ht="12.75">
      <c r="A49" s="62" t="s">
        <v>55</v>
      </c>
      <c r="B49" s="45">
        <v>2</v>
      </c>
      <c r="C49" s="46">
        <v>250</v>
      </c>
      <c r="D49" s="160">
        <v>222</v>
      </c>
      <c r="E49" s="60">
        <v>221</v>
      </c>
      <c r="F49" s="49"/>
      <c r="G49" s="50"/>
      <c r="H49" s="155">
        <v>5721</v>
      </c>
      <c r="I49" s="80">
        <v>5856</v>
      </c>
      <c r="J49" s="53">
        <f t="shared" si="22"/>
        <v>12.612612612612622</v>
      </c>
      <c r="K49" s="54">
        <f t="shared" si="23"/>
        <v>13.122171945701353</v>
      </c>
      <c r="L49" s="53">
        <f t="shared" si="24"/>
      </c>
      <c r="M49" s="55">
        <f t="shared" si="25"/>
      </c>
      <c r="N49" s="56">
        <f t="shared" si="26"/>
        <v>0</v>
      </c>
      <c r="O49" s="57">
        <f t="shared" si="26"/>
        <v>25770.27027027027</v>
      </c>
      <c r="P49" s="58">
        <f t="shared" si="27"/>
        <v>26497.737556561086</v>
      </c>
    </row>
    <row r="50" spans="1:16" ht="12.75">
      <c r="A50" s="62" t="s">
        <v>56</v>
      </c>
      <c r="B50" s="45"/>
      <c r="C50" s="46"/>
      <c r="D50" s="160">
        <v>0.01</v>
      </c>
      <c r="E50" s="60">
        <v>8</v>
      </c>
      <c r="F50" s="49"/>
      <c r="G50" s="50"/>
      <c r="H50" s="155">
        <v>0.01</v>
      </c>
      <c r="I50" s="80">
        <v>188</v>
      </c>
      <c r="J50" s="53">
        <f t="shared" si="22"/>
      </c>
      <c r="K50" s="54">
        <f t="shared" si="23"/>
      </c>
      <c r="L50" s="53">
        <f t="shared" si="24"/>
      </c>
      <c r="M50" s="55">
        <f t="shared" si="25"/>
      </c>
      <c r="N50" s="56"/>
      <c r="O50" s="57">
        <f>(H50/D50)*1000</f>
        <v>1000</v>
      </c>
      <c r="P50" s="58">
        <f t="shared" si="27"/>
        <v>23500</v>
      </c>
    </row>
    <row r="51" spans="1:16" ht="12.75">
      <c r="A51" s="62" t="s">
        <v>57</v>
      </c>
      <c r="B51" s="45">
        <v>2</v>
      </c>
      <c r="C51" s="46">
        <v>11</v>
      </c>
      <c r="D51" s="160">
        <v>11</v>
      </c>
      <c r="E51" s="60">
        <v>16</v>
      </c>
      <c r="F51" s="49"/>
      <c r="G51" s="50"/>
      <c r="H51" s="155">
        <v>209</v>
      </c>
      <c r="I51" s="80">
        <v>318</v>
      </c>
      <c r="J51" s="53">
        <f t="shared" si="22"/>
        <v>0</v>
      </c>
      <c r="K51" s="54">
        <f t="shared" si="23"/>
        <v>-31.25</v>
      </c>
      <c r="L51" s="53">
        <f t="shared" si="24"/>
      </c>
      <c r="M51" s="55">
        <f t="shared" si="25"/>
      </c>
      <c r="N51" s="56">
        <f aca="true" t="shared" si="28" ref="N51:N57">(G51/C51)*1000</f>
        <v>0</v>
      </c>
      <c r="O51" s="57">
        <f>(H51/D51)*1000</f>
        <v>19000</v>
      </c>
      <c r="P51" s="58">
        <f t="shared" si="27"/>
        <v>19875</v>
      </c>
    </row>
    <row r="52" spans="1:16" ht="12.75">
      <c r="A52" s="62" t="s">
        <v>58</v>
      </c>
      <c r="B52" s="45"/>
      <c r="C52" s="46"/>
      <c r="D52" s="160">
        <v>0.01</v>
      </c>
      <c r="E52" s="60">
        <v>1</v>
      </c>
      <c r="F52" s="49"/>
      <c r="G52" s="50"/>
      <c r="H52" s="155">
        <v>0.01</v>
      </c>
      <c r="I52" s="80">
        <v>0</v>
      </c>
      <c r="J52" s="53">
        <f t="shared" si="22"/>
      </c>
      <c r="K52" s="54">
        <f t="shared" si="23"/>
      </c>
      <c r="L52" s="53">
        <f t="shared" si="24"/>
      </c>
      <c r="M52" s="55">
        <f t="shared" si="25"/>
      </c>
      <c r="N52" s="56"/>
      <c r="O52" s="57"/>
      <c r="P52" s="58">
        <f t="shared" si="27"/>
        <v>0</v>
      </c>
    </row>
    <row r="53" spans="1:16" ht="12.75">
      <c r="A53" s="59" t="s">
        <v>59</v>
      </c>
      <c r="B53" s="45"/>
      <c r="C53" s="46"/>
      <c r="D53" s="160">
        <v>104</v>
      </c>
      <c r="E53" s="60">
        <v>112</v>
      </c>
      <c r="F53" s="49"/>
      <c r="G53" s="50"/>
      <c r="H53" s="155">
        <v>3819</v>
      </c>
      <c r="I53" s="80">
        <v>4590</v>
      </c>
      <c r="J53" s="53">
        <f t="shared" si="22"/>
      </c>
      <c r="K53" s="54">
        <f t="shared" si="23"/>
      </c>
      <c r="L53" s="53">
        <f t="shared" si="24"/>
      </c>
      <c r="M53" s="55">
        <f t="shared" si="25"/>
      </c>
      <c r="N53" s="56"/>
      <c r="O53" s="57">
        <f>(H53/D53)*1000</f>
        <v>36721.153846153844</v>
      </c>
      <c r="P53" s="58">
        <f t="shared" si="27"/>
        <v>40982.142857142855</v>
      </c>
    </row>
    <row r="54" spans="1:16" ht="12.75" customHeight="1">
      <c r="A54" s="59" t="s">
        <v>60</v>
      </c>
      <c r="B54" s="45"/>
      <c r="C54" s="46"/>
      <c r="D54" s="160">
        <v>67</v>
      </c>
      <c r="E54" s="60">
        <v>384</v>
      </c>
      <c r="F54" s="49"/>
      <c r="G54" s="50"/>
      <c r="H54" s="155">
        <v>1205</v>
      </c>
      <c r="I54" s="80">
        <v>9709</v>
      </c>
      <c r="J54" s="53">
        <f t="shared" si="22"/>
      </c>
      <c r="K54" s="54">
        <f t="shared" si="23"/>
      </c>
      <c r="L54" s="53">
        <f t="shared" si="24"/>
      </c>
      <c r="M54" s="55">
        <f t="shared" si="25"/>
      </c>
      <c r="N54" s="56"/>
      <c r="O54" s="57">
        <f>(H54/D54)*1000</f>
        <v>17985.074626865673</v>
      </c>
      <c r="P54" s="58">
        <f t="shared" si="27"/>
        <v>25283.854166666668</v>
      </c>
    </row>
    <row r="55" spans="1:16" ht="12.75" customHeight="1">
      <c r="A55" s="59" t="s">
        <v>61</v>
      </c>
      <c r="B55" s="45"/>
      <c r="C55" s="46"/>
      <c r="D55" s="160">
        <v>14</v>
      </c>
      <c r="E55" s="60">
        <v>10</v>
      </c>
      <c r="F55" s="49"/>
      <c r="G55" s="50"/>
      <c r="H55" s="155">
        <v>476</v>
      </c>
      <c r="I55" s="80">
        <v>405</v>
      </c>
      <c r="J55" s="53">
        <f t="shared" si="22"/>
      </c>
      <c r="K55" s="54">
        <f t="shared" si="23"/>
      </c>
      <c r="L55" s="53">
        <f t="shared" si="24"/>
      </c>
      <c r="M55" s="55">
        <f t="shared" si="25"/>
      </c>
      <c r="N55" s="56"/>
      <c r="O55" s="57">
        <f>(H55/D55)*1000</f>
        <v>34000</v>
      </c>
      <c r="P55" s="58">
        <f t="shared" si="27"/>
        <v>40500</v>
      </c>
    </row>
    <row r="56" spans="1:16" ht="12.75">
      <c r="A56" s="44" t="s">
        <v>62</v>
      </c>
      <c r="B56" s="45">
        <v>2</v>
      </c>
      <c r="C56" s="46">
        <f>IF(OR(C57=0,C58=0),"",SUM(C57:C58))</f>
        <v>200</v>
      </c>
      <c r="D56" s="160">
        <f>IF(OR(D57=0,D58=0),"",SUM(D57:D58))</f>
        <v>183.01</v>
      </c>
      <c r="E56" s="48">
        <v>180</v>
      </c>
      <c r="F56" s="49">
        <v>2</v>
      </c>
      <c r="G56" s="50">
        <f>IF(OR(G57=0,G58=0),"",SUM(G57:G58))</f>
        <v>10000</v>
      </c>
      <c r="H56" s="155">
        <f>IF(OR(H57=0,H58=0),"",SUM(H57:H58))</f>
        <v>9150.01</v>
      </c>
      <c r="I56" s="81">
        <v>9050</v>
      </c>
      <c r="J56" s="53">
        <f t="shared" si="22"/>
        <v>9.283645702420642</v>
      </c>
      <c r="K56" s="54">
        <f t="shared" si="23"/>
        <v>11.111111111111114</v>
      </c>
      <c r="L56" s="53">
        <f t="shared" si="24"/>
        <v>9.28949804426442</v>
      </c>
      <c r="M56" s="55">
        <f t="shared" si="25"/>
        <v>10.497237569060786</v>
      </c>
      <c r="N56" s="56">
        <f t="shared" si="28"/>
        <v>50000</v>
      </c>
      <c r="O56" s="57">
        <f>(H56/D56)*1000</f>
        <v>49997.32255068029</v>
      </c>
      <c r="P56" s="58">
        <f t="shared" si="27"/>
        <v>50277.77777777778</v>
      </c>
    </row>
    <row r="57" spans="1:16" ht="12.75">
      <c r="A57" s="59" t="s">
        <v>63</v>
      </c>
      <c r="B57" s="45">
        <v>2</v>
      </c>
      <c r="C57" s="46">
        <v>190</v>
      </c>
      <c r="D57" s="160">
        <v>183</v>
      </c>
      <c r="E57" s="60">
        <v>180</v>
      </c>
      <c r="F57" s="49">
        <v>1</v>
      </c>
      <c r="G57" s="50">
        <v>9500</v>
      </c>
      <c r="H57" s="155">
        <v>9150</v>
      </c>
      <c r="I57" s="80">
        <v>9050</v>
      </c>
      <c r="J57" s="53">
        <f t="shared" si="22"/>
        <v>3.825136612021865</v>
      </c>
      <c r="K57" s="54">
        <f t="shared" si="23"/>
        <v>5.555555555555557</v>
      </c>
      <c r="L57" s="53">
        <f t="shared" si="24"/>
        <v>3.825136612021865</v>
      </c>
      <c r="M57" s="55">
        <f t="shared" si="25"/>
        <v>4.972375690607734</v>
      </c>
      <c r="N57" s="56">
        <f t="shared" si="28"/>
        <v>50000</v>
      </c>
      <c r="O57" s="57">
        <f>(H57/D57)*1000</f>
        <v>50000</v>
      </c>
      <c r="P57" s="58">
        <f t="shared" si="27"/>
        <v>50277.77777777778</v>
      </c>
    </row>
    <row r="58" spans="1:16" ht="12.75">
      <c r="A58" s="59" t="s">
        <v>64</v>
      </c>
      <c r="B58" s="45">
        <v>2</v>
      </c>
      <c r="C58" s="46">
        <v>10</v>
      </c>
      <c r="D58" s="160">
        <v>0.01</v>
      </c>
      <c r="E58" s="60">
        <v>0</v>
      </c>
      <c r="F58" s="49">
        <v>2</v>
      </c>
      <c r="G58" s="50">
        <v>500</v>
      </c>
      <c r="H58" s="155">
        <v>0.01</v>
      </c>
      <c r="I58" s="80">
        <v>0</v>
      </c>
      <c r="J58" s="53">
        <f t="shared" si="22"/>
        <v>99900</v>
      </c>
      <c r="K58" s="54"/>
      <c r="L58" s="53">
        <f t="shared" si="24"/>
        <v>4999900</v>
      </c>
      <c r="M58" s="55"/>
      <c r="N58" s="56"/>
      <c r="O58" s="57"/>
      <c r="P58" s="58"/>
    </row>
    <row r="59" spans="1:16" ht="12.75">
      <c r="A59" s="44" t="s">
        <v>65</v>
      </c>
      <c r="B59" s="45">
        <v>1</v>
      </c>
      <c r="C59" s="46">
        <f>IF(OR(C60=0,C61=0),"",SUM(C60:C61))</f>
        <v>232</v>
      </c>
      <c r="D59" s="160">
        <f>IF(OR(D60=0,D61=0),"",SUM(D60:D61))</f>
        <v>146</v>
      </c>
      <c r="E59" s="48">
        <v>139</v>
      </c>
      <c r="F59" s="49"/>
      <c r="G59" s="83">
        <f>IF(OR(G60=0,G61=0),"",SUM(G60:G61))</f>
      </c>
      <c r="H59" s="155">
        <f>IF(OR(H60=0,H61=0),"",SUM(H60:H61))</f>
        <v>10875.01</v>
      </c>
      <c r="I59" s="85">
        <v>10295</v>
      </c>
      <c r="J59" s="53">
        <f t="shared" si="22"/>
        <v>58.9041095890411</v>
      </c>
      <c r="K59" s="54">
        <f aca="true" t="shared" si="29" ref="K59:K91">IF(OR(E59=0,C59=0),"",C59/E59*100-100)</f>
        <v>66.9064748201439</v>
      </c>
      <c r="L59" s="53"/>
      <c r="M59" s="55"/>
      <c r="N59" s="56"/>
      <c r="O59" s="57">
        <f aca="true" t="shared" si="30" ref="O59:O69">(H59/D59)*1000</f>
        <v>74486.36986301371</v>
      </c>
      <c r="P59" s="58">
        <f aca="true" t="shared" si="31" ref="P59:P69">(I59/E59)*1000</f>
        <v>74064.74820143885</v>
      </c>
    </row>
    <row r="60" spans="1:16" ht="12.75">
      <c r="A60" s="59" t="s">
        <v>66</v>
      </c>
      <c r="B60" s="45">
        <v>1</v>
      </c>
      <c r="C60" s="46">
        <v>132</v>
      </c>
      <c r="D60" s="160">
        <v>145</v>
      </c>
      <c r="E60" s="60">
        <v>129</v>
      </c>
      <c r="F60" s="49">
        <v>1</v>
      </c>
      <c r="G60" s="50">
        <v>10500</v>
      </c>
      <c r="H60" s="155">
        <v>10875</v>
      </c>
      <c r="I60" s="80">
        <v>9884</v>
      </c>
      <c r="J60" s="53">
        <f t="shared" si="22"/>
        <v>-8.965517241379303</v>
      </c>
      <c r="K60" s="54">
        <f t="shared" si="29"/>
        <v>2.3255813953488484</v>
      </c>
      <c r="L60" s="53">
        <f t="shared" si="24"/>
        <v>-3.448275862068968</v>
      </c>
      <c r="M60" s="55">
        <f aca="true" t="shared" si="32" ref="M60:M91">IF(OR(I60=0,G60=0),"",G60/I60*100-100)</f>
        <v>6.232294617563738</v>
      </c>
      <c r="N60" s="56">
        <f aca="true" t="shared" si="33" ref="N60:N86">(G60/C60)*1000</f>
        <v>79545.45454545454</v>
      </c>
      <c r="O60" s="57">
        <f t="shared" si="30"/>
        <v>75000</v>
      </c>
      <c r="P60" s="58">
        <f t="shared" si="31"/>
        <v>76620.1550387597</v>
      </c>
    </row>
    <row r="61" spans="1:16" ht="12.75">
      <c r="A61" s="59" t="s">
        <v>67</v>
      </c>
      <c r="B61" s="45">
        <v>1</v>
      </c>
      <c r="C61" s="46">
        <v>100</v>
      </c>
      <c r="D61" s="160">
        <v>1</v>
      </c>
      <c r="E61" s="60">
        <v>10</v>
      </c>
      <c r="F61" s="49"/>
      <c r="G61" s="50"/>
      <c r="H61" s="155">
        <v>0.01</v>
      </c>
      <c r="I61" s="80">
        <v>411</v>
      </c>
      <c r="J61" s="53">
        <f t="shared" si="22"/>
        <v>9900</v>
      </c>
      <c r="K61" s="54">
        <f t="shared" si="29"/>
        <v>900</v>
      </c>
      <c r="L61" s="53">
        <f t="shared" si="24"/>
      </c>
      <c r="M61" s="55">
        <f t="shared" si="32"/>
      </c>
      <c r="N61" s="56">
        <f t="shared" si="33"/>
        <v>0</v>
      </c>
      <c r="O61" s="57">
        <f t="shared" si="30"/>
        <v>10</v>
      </c>
      <c r="P61" s="58">
        <f t="shared" si="31"/>
        <v>41100</v>
      </c>
    </row>
    <row r="62" spans="1:16" ht="12.75">
      <c r="A62" s="59" t="s">
        <v>68</v>
      </c>
      <c r="B62" s="45"/>
      <c r="C62" s="46"/>
      <c r="D62" s="160">
        <v>1</v>
      </c>
      <c r="E62" s="60">
        <v>2</v>
      </c>
      <c r="F62" s="49"/>
      <c r="G62" s="50"/>
      <c r="H62" s="155">
        <v>9</v>
      </c>
      <c r="I62" s="80">
        <v>45</v>
      </c>
      <c r="J62" s="53">
        <f t="shared" si="22"/>
      </c>
      <c r="K62" s="54">
        <f t="shared" si="29"/>
      </c>
      <c r="L62" s="53">
        <f t="shared" si="24"/>
      </c>
      <c r="M62" s="55">
        <f t="shared" si="32"/>
      </c>
      <c r="N62" s="56"/>
      <c r="O62" s="57">
        <f t="shared" si="30"/>
        <v>9000</v>
      </c>
      <c r="P62" s="58">
        <f t="shared" si="31"/>
        <v>22500</v>
      </c>
    </row>
    <row r="63" spans="1:16" ht="12.75">
      <c r="A63" s="44" t="s">
        <v>69</v>
      </c>
      <c r="B63" s="45">
        <v>1</v>
      </c>
      <c r="C63" s="46">
        <f>IF(OR(C64=0,C65=0),"",SUM(C64:C65))</f>
        <v>128.01</v>
      </c>
      <c r="D63" s="160">
        <f>IF(OR(D64=0,D65=0),"",SUM(D64:D65))</f>
        <v>128.01</v>
      </c>
      <c r="E63" s="48">
        <v>127</v>
      </c>
      <c r="F63" s="49">
        <v>2</v>
      </c>
      <c r="G63" s="50">
        <f>IF(OR(G64=0,G65=0),"",SUM(G64:G65))</f>
        <v>7200.01</v>
      </c>
      <c r="H63" s="155">
        <f>IF(OR(H64=0,H65=0),"",SUM(H64:H65))</f>
        <v>6400.01</v>
      </c>
      <c r="I63" s="81">
        <v>6053</v>
      </c>
      <c r="J63" s="53">
        <f t="shared" si="22"/>
        <v>0</v>
      </c>
      <c r="K63" s="54">
        <f t="shared" si="29"/>
        <v>0.7952755905511708</v>
      </c>
      <c r="L63" s="53">
        <f t="shared" si="24"/>
        <v>12.499980468780507</v>
      </c>
      <c r="M63" s="55">
        <f t="shared" si="32"/>
        <v>18.949446555427073</v>
      </c>
      <c r="N63" s="56">
        <f t="shared" si="33"/>
        <v>56245.683930942905</v>
      </c>
      <c r="O63" s="57">
        <f t="shared" si="30"/>
        <v>49996.17217404891</v>
      </c>
      <c r="P63" s="58">
        <f t="shared" si="31"/>
        <v>47661.41732283465</v>
      </c>
    </row>
    <row r="64" spans="1:16" ht="12.75">
      <c r="A64" s="59" t="s">
        <v>70</v>
      </c>
      <c r="B64" s="45"/>
      <c r="C64" s="46">
        <v>0.01</v>
      </c>
      <c r="D64" s="160">
        <v>0.01</v>
      </c>
      <c r="E64" s="60">
        <v>5</v>
      </c>
      <c r="F64" s="49"/>
      <c r="G64" s="50">
        <v>0.01</v>
      </c>
      <c r="H64" s="155">
        <v>0.01</v>
      </c>
      <c r="I64" s="80">
        <v>153</v>
      </c>
      <c r="J64" s="53">
        <f t="shared" si="22"/>
        <v>0</v>
      </c>
      <c r="K64" s="54">
        <f t="shared" si="29"/>
        <v>-99.8</v>
      </c>
      <c r="L64" s="53">
        <f t="shared" si="24"/>
        <v>0</v>
      </c>
      <c r="M64" s="55">
        <f t="shared" si="32"/>
        <v>-99.99346405228758</v>
      </c>
      <c r="N64" s="56">
        <f t="shared" si="33"/>
        <v>1000</v>
      </c>
      <c r="O64" s="57">
        <f t="shared" si="30"/>
        <v>1000</v>
      </c>
      <c r="P64" s="58">
        <f t="shared" si="31"/>
        <v>30600</v>
      </c>
    </row>
    <row r="65" spans="1:16" ht="12.75">
      <c r="A65" s="59" t="s">
        <v>71</v>
      </c>
      <c r="B65" s="45">
        <v>1</v>
      </c>
      <c r="C65" s="46">
        <v>128</v>
      </c>
      <c r="D65" s="160">
        <v>128</v>
      </c>
      <c r="E65" s="60">
        <v>122</v>
      </c>
      <c r="F65" s="49">
        <v>2</v>
      </c>
      <c r="G65" s="50">
        <v>7200</v>
      </c>
      <c r="H65" s="155">
        <v>6400</v>
      </c>
      <c r="I65" s="80">
        <v>5900</v>
      </c>
      <c r="J65" s="53">
        <f t="shared" si="22"/>
        <v>0</v>
      </c>
      <c r="K65" s="54">
        <f t="shared" si="29"/>
        <v>4.918032786885249</v>
      </c>
      <c r="L65" s="53">
        <f t="shared" si="24"/>
        <v>12.5</v>
      </c>
      <c r="M65" s="55">
        <f t="shared" si="32"/>
        <v>22.033898305084747</v>
      </c>
      <c r="N65" s="56">
        <f t="shared" si="33"/>
        <v>56250</v>
      </c>
      <c r="O65" s="57">
        <f t="shared" si="30"/>
        <v>50000</v>
      </c>
      <c r="P65" s="58">
        <f t="shared" si="31"/>
        <v>48360.65573770492</v>
      </c>
    </row>
    <row r="66" spans="1:16" ht="12.75">
      <c r="A66" s="44" t="s">
        <v>72</v>
      </c>
      <c r="B66" s="45"/>
      <c r="C66" s="86">
        <f>IF(OR(C67=0,C68=0,C69=0),"",SUM(C67:C69))</f>
      </c>
      <c r="D66" s="160">
        <f>IF(OR(D67=0,D68=0,D69=0),"",SUM(D67:D69))</f>
        <v>863</v>
      </c>
      <c r="E66" s="88">
        <v>857</v>
      </c>
      <c r="F66" s="49"/>
      <c r="G66" s="89">
        <f>IF(OR(G67=0,G68=0,G69=0),"",SUM(G67:G69))</f>
      </c>
      <c r="H66" s="155">
        <f>IF(OR(H67=0,H68=0,H69=0),"",SUM(H67:H69))</f>
        <v>49248</v>
      </c>
      <c r="I66" s="90">
        <v>53813</v>
      </c>
      <c r="J66" s="53"/>
      <c r="K66" s="54"/>
      <c r="L66" s="53"/>
      <c r="M66" s="55"/>
      <c r="N66" s="56"/>
      <c r="O66" s="57">
        <f t="shared" si="30"/>
        <v>57066.04866743917</v>
      </c>
      <c r="P66" s="58">
        <f t="shared" si="31"/>
        <v>62792.298716452744</v>
      </c>
    </row>
    <row r="67" spans="1:16" ht="12.75">
      <c r="A67" s="59" t="s">
        <v>73</v>
      </c>
      <c r="B67" s="91">
        <v>2</v>
      </c>
      <c r="C67" s="46">
        <v>280</v>
      </c>
      <c r="D67" s="160">
        <v>350</v>
      </c>
      <c r="E67" s="60">
        <v>350</v>
      </c>
      <c r="F67" s="49">
        <v>2</v>
      </c>
      <c r="G67" s="50">
        <v>19600</v>
      </c>
      <c r="H67" s="155">
        <v>23000</v>
      </c>
      <c r="I67" s="80">
        <v>22035</v>
      </c>
      <c r="J67" s="53">
        <f t="shared" si="22"/>
        <v>-20</v>
      </c>
      <c r="K67" s="54">
        <f t="shared" si="29"/>
        <v>-20</v>
      </c>
      <c r="L67" s="53">
        <f t="shared" si="24"/>
        <v>-14.782608695652172</v>
      </c>
      <c r="M67" s="55">
        <f t="shared" si="32"/>
        <v>-11.050601316088034</v>
      </c>
      <c r="N67" s="56">
        <f t="shared" si="33"/>
        <v>70000</v>
      </c>
      <c r="O67" s="57">
        <f t="shared" si="30"/>
        <v>65714.28571428571</v>
      </c>
      <c r="P67" s="58">
        <f t="shared" si="31"/>
        <v>62957.142857142855</v>
      </c>
    </row>
    <row r="68" spans="1:16" ht="12.75">
      <c r="A68" s="59" t="s">
        <v>74</v>
      </c>
      <c r="B68" s="45"/>
      <c r="C68" s="46"/>
      <c r="D68" s="160">
        <v>210</v>
      </c>
      <c r="E68" s="60">
        <v>295</v>
      </c>
      <c r="F68" s="49"/>
      <c r="G68" s="50"/>
      <c r="H68" s="155">
        <v>15000</v>
      </c>
      <c r="I68" s="80">
        <v>20046</v>
      </c>
      <c r="J68" s="53">
        <f t="shared" si="22"/>
      </c>
      <c r="K68" s="54">
        <f t="shared" si="29"/>
      </c>
      <c r="L68" s="53">
        <f t="shared" si="24"/>
      </c>
      <c r="M68" s="55">
        <f t="shared" si="32"/>
      </c>
      <c r="N68" s="56"/>
      <c r="O68" s="57">
        <f t="shared" si="30"/>
        <v>71428.57142857143</v>
      </c>
      <c r="P68" s="58">
        <f t="shared" si="31"/>
        <v>67952.54237288135</v>
      </c>
    </row>
    <row r="69" spans="1:16" ht="12.75">
      <c r="A69" s="59" t="s">
        <v>75</v>
      </c>
      <c r="B69" s="45"/>
      <c r="C69" s="46"/>
      <c r="D69" s="160">
        <v>303</v>
      </c>
      <c r="E69" s="60">
        <v>213</v>
      </c>
      <c r="F69" s="49"/>
      <c r="G69" s="50"/>
      <c r="H69" s="155">
        <v>11248</v>
      </c>
      <c r="I69" s="80">
        <v>11732</v>
      </c>
      <c r="J69" s="53">
        <f t="shared" si="22"/>
      </c>
      <c r="K69" s="54">
        <f t="shared" si="29"/>
      </c>
      <c r="L69" s="53">
        <f t="shared" si="24"/>
      </c>
      <c r="M69" s="55">
        <f t="shared" si="32"/>
      </c>
      <c r="N69" s="56"/>
      <c r="O69" s="57">
        <f t="shared" si="30"/>
        <v>37122.11221122112</v>
      </c>
      <c r="P69" s="58">
        <f t="shared" si="31"/>
        <v>55079.812206572766</v>
      </c>
    </row>
    <row r="70" spans="1:16" ht="12.75">
      <c r="A70" s="59" t="s">
        <v>76</v>
      </c>
      <c r="B70" s="45"/>
      <c r="C70" s="46">
        <v>0.01</v>
      </c>
      <c r="D70" s="160">
        <v>0.01</v>
      </c>
      <c r="E70" s="60">
        <v>0</v>
      </c>
      <c r="F70" s="49"/>
      <c r="G70" s="50"/>
      <c r="H70" s="155">
        <v>0.01</v>
      </c>
      <c r="I70" s="80">
        <v>0</v>
      </c>
      <c r="J70" s="53">
        <f t="shared" si="22"/>
        <v>0</v>
      </c>
      <c r="K70" s="54">
        <f t="shared" si="29"/>
      </c>
      <c r="L70" s="53">
        <f t="shared" si="24"/>
      </c>
      <c r="M70" s="55">
        <f t="shared" si="32"/>
      </c>
      <c r="N70" s="56">
        <f t="shared" si="33"/>
        <v>0</v>
      </c>
      <c r="O70" s="57"/>
      <c r="P70" s="58"/>
    </row>
    <row r="71" spans="1:16" ht="12.75">
      <c r="A71" s="59" t="s">
        <v>77</v>
      </c>
      <c r="B71" s="45"/>
      <c r="C71" s="46"/>
      <c r="D71" s="160">
        <v>423</v>
      </c>
      <c r="E71" s="60">
        <v>414</v>
      </c>
      <c r="F71" s="49"/>
      <c r="G71" s="50"/>
      <c r="H71" s="155">
        <v>22750</v>
      </c>
      <c r="I71" s="80">
        <v>16353</v>
      </c>
      <c r="J71" s="53">
        <f t="shared" si="22"/>
      </c>
      <c r="K71" s="54">
        <f t="shared" si="29"/>
      </c>
      <c r="L71" s="53">
        <f t="shared" si="24"/>
      </c>
      <c r="M71" s="55">
        <f t="shared" si="32"/>
      </c>
      <c r="N71" s="56"/>
      <c r="O71" s="57">
        <f aca="true" t="shared" si="34" ref="O71:O86">(H71/D71)*1000</f>
        <v>53782.505910165484</v>
      </c>
      <c r="P71" s="58">
        <f aca="true" t="shared" si="35" ref="P71:P86">(I71/E71)*1000</f>
        <v>39500</v>
      </c>
    </row>
    <row r="72" spans="1:16" ht="12.75">
      <c r="A72" s="59" t="s">
        <v>78</v>
      </c>
      <c r="B72" s="45">
        <v>1</v>
      </c>
      <c r="C72" s="46">
        <v>5</v>
      </c>
      <c r="D72" s="160">
        <v>8</v>
      </c>
      <c r="E72" s="60">
        <v>7</v>
      </c>
      <c r="F72" s="49">
        <v>2</v>
      </c>
      <c r="G72" s="50">
        <v>77</v>
      </c>
      <c r="H72" s="155">
        <v>88</v>
      </c>
      <c r="I72" s="80">
        <v>74</v>
      </c>
      <c r="J72" s="53">
        <f t="shared" si="22"/>
        <v>-37.5</v>
      </c>
      <c r="K72" s="54">
        <f t="shared" si="29"/>
        <v>-28.57142857142857</v>
      </c>
      <c r="L72" s="53">
        <f t="shared" si="24"/>
        <v>-12.5</v>
      </c>
      <c r="M72" s="55">
        <f t="shared" si="32"/>
        <v>4.054054054054063</v>
      </c>
      <c r="N72" s="56">
        <f t="shared" si="33"/>
        <v>15400</v>
      </c>
      <c r="O72" s="57">
        <f t="shared" si="34"/>
        <v>11000</v>
      </c>
      <c r="P72" s="58">
        <f t="shared" si="35"/>
        <v>10571.42857142857</v>
      </c>
    </row>
    <row r="73" spans="1:16" ht="12.75">
      <c r="A73" s="59" t="s">
        <v>79</v>
      </c>
      <c r="B73" s="45">
        <v>1</v>
      </c>
      <c r="C73" s="46">
        <v>330</v>
      </c>
      <c r="D73" s="160">
        <v>322</v>
      </c>
      <c r="E73" s="60">
        <v>340</v>
      </c>
      <c r="F73" s="49">
        <v>2</v>
      </c>
      <c r="G73" s="50">
        <v>5610</v>
      </c>
      <c r="H73" s="155">
        <v>5299</v>
      </c>
      <c r="I73" s="80">
        <v>5470</v>
      </c>
      <c r="J73" s="53">
        <f t="shared" si="22"/>
        <v>2.484472049689444</v>
      </c>
      <c r="K73" s="54">
        <f t="shared" si="29"/>
        <v>-2.941176470588232</v>
      </c>
      <c r="L73" s="53">
        <f t="shared" si="24"/>
        <v>5.869031892809957</v>
      </c>
      <c r="M73" s="55">
        <f t="shared" si="32"/>
        <v>2.5594149908592385</v>
      </c>
      <c r="N73" s="56">
        <f t="shared" si="33"/>
        <v>17000</v>
      </c>
      <c r="O73" s="57">
        <f t="shared" si="34"/>
        <v>16456.521739130432</v>
      </c>
      <c r="P73" s="58">
        <f t="shared" si="35"/>
        <v>16088.235294117649</v>
      </c>
    </row>
    <row r="74" spans="1:16" ht="12.75">
      <c r="A74" s="59" t="s">
        <v>80</v>
      </c>
      <c r="B74" s="45">
        <v>1</v>
      </c>
      <c r="C74" s="46">
        <v>70</v>
      </c>
      <c r="D74" s="160">
        <v>96</v>
      </c>
      <c r="E74" s="60">
        <v>80</v>
      </c>
      <c r="F74" s="49">
        <v>1</v>
      </c>
      <c r="G74" s="50">
        <v>1750</v>
      </c>
      <c r="H74" s="155">
        <v>2028</v>
      </c>
      <c r="I74" s="80">
        <v>1988</v>
      </c>
      <c r="J74" s="53">
        <f t="shared" si="22"/>
        <v>-27.083333333333343</v>
      </c>
      <c r="K74" s="54">
        <f t="shared" si="29"/>
        <v>-12.5</v>
      </c>
      <c r="L74" s="53">
        <f t="shared" si="24"/>
        <v>-13.708086785009868</v>
      </c>
      <c r="M74" s="55">
        <f t="shared" si="32"/>
        <v>-11.971830985915489</v>
      </c>
      <c r="N74" s="56">
        <f t="shared" si="33"/>
        <v>25000</v>
      </c>
      <c r="O74" s="57">
        <f t="shared" si="34"/>
        <v>21125</v>
      </c>
      <c r="P74" s="58">
        <f t="shared" si="35"/>
        <v>24850</v>
      </c>
    </row>
    <row r="75" spans="1:16" ht="12.75">
      <c r="A75" s="59" t="s">
        <v>81</v>
      </c>
      <c r="B75" s="45">
        <v>1</v>
      </c>
      <c r="C75" s="46">
        <v>649</v>
      </c>
      <c r="D75" s="160">
        <v>649</v>
      </c>
      <c r="E75" s="60">
        <v>685</v>
      </c>
      <c r="F75" s="49"/>
      <c r="G75" s="50"/>
      <c r="H75" s="155">
        <v>5912</v>
      </c>
      <c r="I75" s="80">
        <v>7770</v>
      </c>
      <c r="J75" s="53">
        <f t="shared" si="22"/>
        <v>0</v>
      </c>
      <c r="K75" s="54">
        <f t="shared" si="29"/>
        <v>-5.255474452554736</v>
      </c>
      <c r="L75" s="53">
        <f t="shared" si="24"/>
      </c>
      <c r="M75" s="55">
        <f t="shared" si="32"/>
      </c>
      <c r="N75" s="56">
        <f t="shared" si="33"/>
        <v>0</v>
      </c>
      <c r="O75" s="57">
        <f t="shared" si="34"/>
        <v>9109.39907550077</v>
      </c>
      <c r="P75" s="58">
        <f t="shared" si="35"/>
        <v>11343.065693430655</v>
      </c>
    </row>
    <row r="76" spans="1:16" ht="12.75">
      <c r="A76" s="44" t="s">
        <v>82</v>
      </c>
      <c r="B76" s="45"/>
      <c r="C76" s="46">
        <f>IF(OR(C77=0,C78=0,C79=0),"",SUM(C77:C79))</f>
      </c>
      <c r="D76" s="160">
        <f>IF(OR(D77=0,D78=0,D79=0),"",SUM(D77:D79))</f>
        <v>616.01</v>
      </c>
      <c r="E76" s="48">
        <v>634</v>
      </c>
      <c r="F76" s="49"/>
      <c r="G76" s="50">
        <f>IF(OR(G77=0,G78=0,G79=0),"",SUM(G77:G79))</f>
      </c>
      <c r="H76" s="155">
        <f>IF(OR(H77=0,H78=0,H79=0),"",SUM(H77:H79))</f>
        <v>30296.01</v>
      </c>
      <c r="I76" s="81">
        <v>27638</v>
      </c>
      <c r="J76" s="53"/>
      <c r="K76" s="54"/>
      <c r="L76" s="53"/>
      <c r="M76" s="55"/>
      <c r="N76" s="56"/>
      <c r="O76" s="57">
        <f t="shared" si="34"/>
        <v>49181.03602214249</v>
      </c>
      <c r="P76" s="58">
        <f t="shared" si="35"/>
        <v>43593.05993690852</v>
      </c>
    </row>
    <row r="77" spans="1:16" ht="12.75">
      <c r="A77" s="59" t="s">
        <v>83</v>
      </c>
      <c r="B77" s="45">
        <v>2</v>
      </c>
      <c r="C77" s="46">
        <v>200</v>
      </c>
      <c r="D77" s="160">
        <v>180</v>
      </c>
      <c r="E77" s="60">
        <v>191</v>
      </c>
      <c r="F77" s="49"/>
      <c r="G77" s="50"/>
      <c r="H77" s="155">
        <v>9000</v>
      </c>
      <c r="I77" s="80">
        <v>8532</v>
      </c>
      <c r="J77" s="53">
        <f t="shared" si="22"/>
        <v>11.111111111111114</v>
      </c>
      <c r="K77" s="54">
        <f t="shared" si="29"/>
        <v>4.712041884816756</v>
      </c>
      <c r="L77" s="53">
        <f t="shared" si="24"/>
      </c>
      <c r="M77" s="55">
        <f t="shared" si="32"/>
      </c>
      <c r="N77" s="56">
        <f t="shared" si="33"/>
        <v>0</v>
      </c>
      <c r="O77" s="57">
        <f t="shared" si="34"/>
        <v>50000</v>
      </c>
      <c r="P77" s="58">
        <f t="shared" si="35"/>
        <v>44670.15706806283</v>
      </c>
    </row>
    <row r="78" spans="1:16" ht="12.75">
      <c r="A78" s="59" t="s">
        <v>84</v>
      </c>
      <c r="B78" s="45">
        <v>2</v>
      </c>
      <c r="C78" s="46">
        <v>400</v>
      </c>
      <c r="D78" s="160">
        <v>436</v>
      </c>
      <c r="E78" s="60">
        <v>443</v>
      </c>
      <c r="F78" s="49"/>
      <c r="G78" s="50"/>
      <c r="H78" s="155">
        <v>21296</v>
      </c>
      <c r="I78" s="80">
        <v>19106</v>
      </c>
      <c r="J78" s="53">
        <f t="shared" si="22"/>
        <v>-8.256880733944953</v>
      </c>
      <c r="K78" s="54">
        <f t="shared" si="29"/>
        <v>-9.706546275395027</v>
      </c>
      <c r="L78" s="53">
        <f t="shared" si="24"/>
      </c>
      <c r="M78" s="55">
        <f t="shared" si="32"/>
      </c>
      <c r="N78" s="56">
        <f t="shared" si="33"/>
        <v>0</v>
      </c>
      <c r="O78" s="57">
        <f t="shared" si="34"/>
        <v>48844.036697247706</v>
      </c>
      <c r="P78" s="58">
        <f t="shared" si="35"/>
        <v>43128.66817155756</v>
      </c>
    </row>
    <row r="79" spans="1:16" ht="12.75">
      <c r="A79" s="59" t="s">
        <v>141</v>
      </c>
      <c r="B79" s="45"/>
      <c r="C79" s="46"/>
      <c r="D79" s="160">
        <v>0.01</v>
      </c>
      <c r="E79" s="60">
        <v>0</v>
      </c>
      <c r="F79" s="49"/>
      <c r="G79" s="50"/>
      <c r="H79" s="155">
        <v>0.01</v>
      </c>
      <c r="I79" s="80">
        <v>0</v>
      </c>
      <c r="J79" s="53">
        <f t="shared" si="22"/>
      </c>
      <c r="K79" s="54">
        <f t="shared" si="29"/>
      </c>
      <c r="L79" s="53">
        <f t="shared" si="24"/>
      </c>
      <c r="M79" s="55">
        <f t="shared" si="32"/>
      </c>
      <c r="N79" s="56"/>
      <c r="O79" s="57">
        <f t="shared" si="34"/>
        <v>1000</v>
      </c>
      <c r="P79" s="58"/>
    </row>
    <row r="80" spans="1:16" ht="12.75">
      <c r="A80" s="92" t="s">
        <v>86</v>
      </c>
      <c r="B80" s="45">
        <v>2</v>
      </c>
      <c r="C80" s="46">
        <v>65</v>
      </c>
      <c r="D80" s="160">
        <v>63</v>
      </c>
      <c r="E80" s="60">
        <v>68</v>
      </c>
      <c r="F80" s="49">
        <v>1</v>
      </c>
      <c r="G80" s="50">
        <v>2400</v>
      </c>
      <c r="H80" s="155">
        <v>1890</v>
      </c>
      <c r="I80" s="80">
        <v>2022</v>
      </c>
      <c r="J80" s="53">
        <f t="shared" si="22"/>
        <v>3.1746031746031917</v>
      </c>
      <c r="K80" s="54">
        <f t="shared" si="29"/>
        <v>-4.411764705882348</v>
      </c>
      <c r="L80" s="53">
        <f t="shared" si="24"/>
        <v>26.984126984126974</v>
      </c>
      <c r="M80" s="55">
        <f t="shared" si="32"/>
        <v>18.69436201780414</v>
      </c>
      <c r="N80" s="57">
        <f t="shared" si="33"/>
        <v>36923.07692307692</v>
      </c>
      <c r="O80" s="57">
        <f t="shared" si="34"/>
        <v>30000</v>
      </c>
      <c r="P80" s="58">
        <f t="shared" si="35"/>
        <v>29735.29411764706</v>
      </c>
    </row>
    <row r="81" spans="1:16" ht="12.75">
      <c r="A81" s="92" t="s">
        <v>87</v>
      </c>
      <c r="B81" s="45"/>
      <c r="C81" s="46"/>
      <c r="D81" s="160">
        <v>50</v>
      </c>
      <c r="E81" s="60">
        <v>42</v>
      </c>
      <c r="F81" s="49"/>
      <c r="G81" s="50"/>
      <c r="H81" s="155">
        <v>1250</v>
      </c>
      <c r="I81" s="80">
        <v>1095</v>
      </c>
      <c r="J81" s="53">
        <f t="shared" si="22"/>
      </c>
      <c r="K81" s="54">
        <f t="shared" si="29"/>
      </c>
      <c r="L81" s="53">
        <f t="shared" si="24"/>
      </c>
      <c r="M81" s="55">
        <f t="shared" si="32"/>
      </c>
      <c r="N81" s="56"/>
      <c r="O81" s="57">
        <f t="shared" si="34"/>
        <v>25000</v>
      </c>
      <c r="P81" s="58">
        <f t="shared" si="35"/>
        <v>26071.428571428572</v>
      </c>
    </row>
    <row r="82" spans="1:16" ht="12.75">
      <c r="A82" s="92" t="s">
        <v>88</v>
      </c>
      <c r="B82" s="45"/>
      <c r="C82" s="46"/>
      <c r="D82" s="160">
        <v>20</v>
      </c>
      <c r="E82" s="60">
        <v>24</v>
      </c>
      <c r="F82" s="49"/>
      <c r="G82" s="50"/>
      <c r="H82" s="155">
        <v>400</v>
      </c>
      <c r="I82" s="80">
        <v>496</v>
      </c>
      <c r="J82" s="53">
        <f t="shared" si="22"/>
      </c>
      <c r="K82" s="54">
        <f t="shared" si="29"/>
      </c>
      <c r="L82" s="53">
        <f t="shared" si="24"/>
      </c>
      <c r="M82" s="55">
        <f t="shared" si="32"/>
      </c>
      <c r="N82" s="56"/>
      <c r="O82" s="57">
        <f t="shared" si="34"/>
        <v>20000</v>
      </c>
      <c r="P82" s="58">
        <f t="shared" si="35"/>
        <v>20666.666666666668</v>
      </c>
    </row>
    <row r="83" spans="1:16" ht="12.75">
      <c r="A83" s="92" t="s">
        <v>89</v>
      </c>
      <c r="B83" s="45"/>
      <c r="C83" s="46"/>
      <c r="D83" s="160">
        <v>22</v>
      </c>
      <c r="E83" s="60">
        <v>23</v>
      </c>
      <c r="F83" s="49"/>
      <c r="G83" s="50"/>
      <c r="H83" s="155">
        <v>440</v>
      </c>
      <c r="I83" s="80">
        <v>470</v>
      </c>
      <c r="J83" s="53">
        <f t="shared" si="22"/>
      </c>
      <c r="K83" s="54">
        <f t="shared" si="29"/>
      </c>
      <c r="L83" s="53">
        <f t="shared" si="24"/>
      </c>
      <c r="M83" s="55">
        <f t="shared" si="32"/>
      </c>
      <c r="N83" s="56"/>
      <c r="O83" s="57">
        <f t="shared" si="34"/>
        <v>20000</v>
      </c>
      <c r="P83" s="58">
        <f t="shared" si="35"/>
        <v>20434.782608695652</v>
      </c>
    </row>
    <row r="84" spans="1:16" ht="12.75">
      <c r="A84" s="59" t="s">
        <v>90</v>
      </c>
      <c r="B84" s="45"/>
      <c r="C84" s="46"/>
      <c r="D84" s="160">
        <v>474</v>
      </c>
      <c r="E84" s="60">
        <v>512</v>
      </c>
      <c r="F84" s="49"/>
      <c r="G84" s="50"/>
      <c r="H84" s="155">
        <v>7818</v>
      </c>
      <c r="I84" s="80">
        <v>8948</v>
      </c>
      <c r="J84" s="53">
        <f t="shared" si="22"/>
      </c>
      <c r="K84" s="54">
        <f t="shared" si="29"/>
      </c>
      <c r="L84" s="53">
        <f t="shared" si="24"/>
      </c>
      <c r="M84" s="55">
        <f t="shared" si="32"/>
      </c>
      <c r="N84" s="56"/>
      <c r="O84" s="57">
        <f t="shared" si="34"/>
        <v>16493.67088607595</v>
      </c>
      <c r="P84" s="58">
        <f t="shared" si="35"/>
        <v>17476.5625</v>
      </c>
    </row>
    <row r="85" spans="1:16" ht="12.75">
      <c r="A85" s="59" t="s">
        <v>91</v>
      </c>
      <c r="B85" s="45">
        <v>1</v>
      </c>
      <c r="C85" s="46">
        <v>486</v>
      </c>
      <c r="D85" s="160">
        <v>486</v>
      </c>
      <c r="E85" s="60">
        <v>103</v>
      </c>
      <c r="F85" s="49"/>
      <c r="G85" s="50"/>
      <c r="H85" s="155">
        <v>1543</v>
      </c>
      <c r="I85" s="80">
        <v>700</v>
      </c>
      <c r="J85" s="53">
        <f t="shared" si="22"/>
        <v>0</v>
      </c>
      <c r="K85" s="54">
        <f t="shared" si="29"/>
        <v>371.8446601941747</v>
      </c>
      <c r="L85" s="53">
        <f t="shared" si="24"/>
      </c>
      <c r="M85" s="55">
        <f t="shared" si="32"/>
      </c>
      <c r="N85" s="56">
        <f t="shared" si="33"/>
        <v>0</v>
      </c>
      <c r="O85" s="57">
        <f t="shared" si="34"/>
        <v>3174.8971193415637</v>
      </c>
      <c r="P85" s="58">
        <f t="shared" si="35"/>
        <v>6796.116504854369</v>
      </c>
    </row>
    <row r="86" spans="1:16" ht="12.75">
      <c r="A86" s="59" t="s">
        <v>92</v>
      </c>
      <c r="B86" s="45">
        <v>1</v>
      </c>
      <c r="C86" s="46">
        <v>852</v>
      </c>
      <c r="D86" s="160">
        <v>852</v>
      </c>
      <c r="E86" s="60">
        <v>719</v>
      </c>
      <c r="F86" s="49">
        <v>1</v>
      </c>
      <c r="G86" s="50">
        <v>5538</v>
      </c>
      <c r="H86" s="155">
        <v>4150</v>
      </c>
      <c r="I86" s="80">
        <v>7470</v>
      </c>
      <c r="J86" s="53">
        <f t="shared" si="22"/>
        <v>0</v>
      </c>
      <c r="K86" s="54">
        <f t="shared" si="29"/>
        <v>18.49791376912377</v>
      </c>
      <c r="L86" s="53">
        <f t="shared" si="24"/>
        <v>33.445783132530124</v>
      </c>
      <c r="M86" s="55">
        <f t="shared" si="32"/>
        <v>-25.86345381526104</v>
      </c>
      <c r="N86" s="56">
        <f t="shared" si="33"/>
        <v>6500</v>
      </c>
      <c r="O86" s="57">
        <f t="shared" si="34"/>
        <v>4870.892018779343</v>
      </c>
      <c r="P86" s="58">
        <f t="shared" si="35"/>
        <v>10389.4297635605</v>
      </c>
    </row>
    <row r="87" spans="1:16" ht="12.75">
      <c r="A87" s="59" t="s">
        <v>93</v>
      </c>
      <c r="B87" s="45"/>
      <c r="C87" s="46"/>
      <c r="D87" s="160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22"/>
      </c>
      <c r="K87" s="54">
        <f t="shared" si="29"/>
      </c>
      <c r="L87" s="53">
        <f t="shared" si="24"/>
      </c>
      <c r="M87" s="55">
        <f t="shared" si="32"/>
      </c>
      <c r="N87" s="56"/>
      <c r="O87" s="57"/>
      <c r="P87" s="58"/>
    </row>
    <row r="88" spans="1:16" ht="12.75">
      <c r="A88" s="59" t="s">
        <v>94</v>
      </c>
      <c r="B88" s="45"/>
      <c r="C88" s="46"/>
      <c r="D88" s="160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22"/>
      </c>
      <c r="K88" s="54">
        <f t="shared" si="29"/>
      </c>
      <c r="L88" s="53">
        <f t="shared" si="24"/>
      </c>
      <c r="M88" s="55">
        <f t="shared" si="32"/>
      </c>
      <c r="N88" s="56"/>
      <c r="O88" s="57"/>
      <c r="P88" s="58"/>
    </row>
    <row r="89" spans="1:16" s="43" customFormat="1" ht="15.75">
      <c r="A89" s="29" t="s">
        <v>95</v>
      </c>
      <c r="B89" s="67"/>
      <c r="C89" s="68"/>
      <c r="D89" s="162"/>
      <c r="E89" s="70"/>
      <c r="F89" s="71"/>
      <c r="G89" s="72"/>
      <c r="H89" s="157"/>
      <c r="I89" s="73"/>
      <c r="J89" s="74">
        <f t="shared" si="22"/>
      </c>
      <c r="K89" s="75">
        <f t="shared" si="29"/>
      </c>
      <c r="L89" s="74">
        <f t="shared" si="24"/>
      </c>
      <c r="M89" s="76">
        <f t="shared" si="32"/>
      </c>
      <c r="N89" s="77"/>
      <c r="O89" s="78"/>
      <c r="P89" s="79"/>
    </row>
    <row r="90" spans="1:16" ht="12.75">
      <c r="A90" s="59" t="s">
        <v>96</v>
      </c>
      <c r="B90" s="45">
        <v>1</v>
      </c>
      <c r="C90" s="46">
        <v>14</v>
      </c>
      <c r="D90" s="160">
        <v>14</v>
      </c>
      <c r="E90" s="60">
        <v>16</v>
      </c>
      <c r="F90" s="49">
        <v>1</v>
      </c>
      <c r="G90" s="93">
        <f>930*12</f>
        <v>11160</v>
      </c>
      <c r="H90" s="158">
        <f>400*12</f>
        <v>4800</v>
      </c>
      <c r="I90" s="80">
        <v>11676</v>
      </c>
      <c r="J90" s="53">
        <f t="shared" si="22"/>
        <v>0</v>
      </c>
      <c r="K90" s="54">
        <f t="shared" si="29"/>
        <v>-12.5</v>
      </c>
      <c r="L90" s="53">
        <f t="shared" si="24"/>
        <v>132.50000000000003</v>
      </c>
      <c r="M90" s="55">
        <f t="shared" si="32"/>
        <v>-4.419321685508734</v>
      </c>
      <c r="N90" s="56">
        <f aca="true" t="shared" si="36" ref="N90:P91">(G90/C90)*1000</f>
        <v>797142.8571428572</v>
      </c>
      <c r="O90" s="57">
        <f t="shared" si="36"/>
        <v>342857.14285714284</v>
      </c>
      <c r="P90" s="58">
        <f t="shared" si="36"/>
        <v>729750</v>
      </c>
    </row>
    <row r="91" spans="1:16" ht="12.75">
      <c r="A91" s="59" t="s">
        <v>97</v>
      </c>
      <c r="B91" s="45">
        <v>1</v>
      </c>
      <c r="C91" s="94">
        <v>108</v>
      </c>
      <c r="D91" s="160">
        <v>108</v>
      </c>
      <c r="E91" s="60">
        <v>108</v>
      </c>
      <c r="F91" s="49">
        <v>2</v>
      </c>
      <c r="G91" s="93">
        <v>20500</v>
      </c>
      <c r="H91" s="158">
        <v>23200</v>
      </c>
      <c r="I91" s="80">
        <v>20608</v>
      </c>
      <c r="J91" s="53">
        <f t="shared" si="22"/>
        <v>0</v>
      </c>
      <c r="K91" s="54">
        <f t="shared" si="29"/>
        <v>0</v>
      </c>
      <c r="L91" s="53">
        <f t="shared" si="24"/>
        <v>-11.637931034482762</v>
      </c>
      <c r="M91" s="55">
        <f t="shared" si="32"/>
        <v>-0.5240683229813641</v>
      </c>
      <c r="N91" s="57">
        <f t="shared" si="36"/>
        <v>189814.8148148148</v>
      </c>
      <c r="O91" s="57">
        <f t="shared" si="36"/>
        <v>214814.8148148148</v>
      </c>
      <c r="P91" s="58">
        <f t="shared" si="36"/>
        <v>190814.8148148148</v>
      </c>
    </row>
    <row r="92" spans="1:16" s="43" customFormat="1" ht="15.75">
      <c r="A92" s="29" t="s">
        <v>98</v>
      </c>
      <c r="B92" s="67"/>
      <c r="C92" s="68"/>
      <c r="D92" s="69"/>
      <c r="E92" s="70"/>
      <c r="F92" s="71"/>
      <c r="G92" s="72"/>
      <c r="H92" s="157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99</v>
      </c>
      <c r="B93" s="45"/>
      <c r="C93" s="46"/>
      <c r="D93" s="47">
        <v>4354</v>
      </c>
      <c r="E93" s="60">
        <v>4346</v>
      </c>
      <c r="F93" s="49"/>
      <c r="G93" s="50"/>
      <c r="H93" s="155">
        <v>64000</v>
      </c>
      <c r="I93" s="95">
        <v>85428</v>
      </c>
      <c r="J93" s="53">
        <f aca="true" t="shared" si="37" ref="J93:J99">IF(OR(D93=0,C93=0),"",C93/D93*100-100)</f>
      </c>
      <c r="K93" s="54">
        <f aca="true" t="shared" si="38" ref="K93:K99">IF(OR(E93=0,C93=0),"",C93/E93*100-100)</f>
      </c>
      <c r="L93" s="53">
        <f aca="true" t="shared" si="39" ref="L93:L99">IF(OR(H93=0,G93=0),"",G93/H93*100-100)</f>
      </c>
      <c r="M93" s="55">
        <f aca="true" t="shared" si="40" ref="M93:M99">IF(OR(I93=0,G93=0),"",G93/I93*100-100)</f>
      </c>
      <c r="N93" s="56"/>
      <c r="O93" s="57">
        <f aca="true" t="shared" si="41" ref="O93:O99">(H93/D93)*1000</f>
        <v>14699.127239320167</v>
      </c>
      <c r="P93" s="58">
        <f aca="true" t="shared" si="42" ref="P93:P99">(I93/E93)*1000</f>
        <v>19656.69581224114</v>
      </c>
    </row>
    <row r="94" spans="1:16" ht="12.75">
      <c r="A94" s="44" t="s">
        <v>100</v>
      </c>
      <c r="B94" s="45"/>
      <c r="C94" s="46"/>
      <c r="D94" s="47">
        <f>IF(OR(D95=0,D96=0,D97=0),"",SUM(D95:D97))</f>
        <v>1983</v>
      </c>
      <c r="E94" s="60">
        <v>1880</v>
      </c>
      <c r="F94" s="49"/>
      <c r="G94" s="96"/>
      <c r="H94" s="155">
        <f>IF(OR(H95=0,H96=0,H97=0),"",SUM(H95:H97))</f>
        <v>21618</v>
      </c>
      <c r="I94" s="81">
        <v>22750</v>
      </c>
      <c r="J94" s="53">
        <f t="shared" si="37"/>
      </c>
      <c r="K94" s="54">
        <f t="shared" si="38"/>
      </c>
      <c r="L94" s="53">
        <f t="shared" si="39"/>
      </c>
      <c r="M94" s="55">
        <f t="shared" si="40"/>
      </c>
      <c r="N94" s="56"/>
      <c r="O94" s="57">
        <f t="shared" si="41"/>
        <v>10901.664145234494</v>
      </c>
      <c r="P94" s="58">
        <f t="shared" si="42"/>
        <v>12101.063829787234</v>
      </c>
    </row>
    <row r="95" spans="1:16" ht="12.75">
      <c r="A95" s="59" t="s">
        <v>101</v>
      </c>
      <c r="B95" s="45"/>
      <c r="C95" s="46"/>
      <c r="D95" s="47">
        <v>56</v>
      </c>
      <c r="E95" s="60">
        <v>56</v>
      </c>
      <c r="F95" s="49"/>
      <c r="G95" s="50"/>
      <c r="H95" s="155">
        <v>812</v>
      </c>
      <c r="I95" s="95">
        <v>727</v>
      </c>
      <c r="J95" s="53">
        <f t="shared" si="37"/>
      </c>
      <c r="K95" s="54">
        <f t="shared" si="38"/>
      </c>
      <c r="L95" s="53">
        <f t="shared" si="39"/>
      </c>
      <c r="M95" s="55">
        <f t="shared" si="40"/>
      </c>
      <c r="N95" s="56"/>
      <c r="O95" s="57">
        <f t="shared" si="41"/>
        <v>14500</v>
      </c>
      <c r="P95" s="58">
        <f t="shared" si="42"/>
        <v>12982.142857142857</v>
      </c>
    </row>
    <row r="96" spans="1:16" ht="12.75">
      <c r="A96" s="59" t="s">
        <v>102</v>
      </c>
      <c r="B96" s="45"/>
      <c r="C96" s="46"/>
      <c r="D96" s="47">
        <v>1671</v>
      </c>
      <c r="E96" s="60">
        <v>1664</v>
      </c>
      <c r="F96" s="49"/>
      <c r="G96" s="50"/>
      <c r="H96" s="155">
        <v>18900</v>
      </c>
      <c r="I96" s="95">
        <v>20442</v>
      </c>
      <c r="J96" s="53">
        <f t="shared" si="37"/>
      </c>
      <c r="K96" s="54">
        <f t="shared" si="38"/>
      </c>
      <c r="L96" s="53">
        <f t="shared" si="39"/>
      </c>
      <c r="M96" s="55">
        <f t="shared" si="40"/>
      </c>
      <c r="N96" s="56"/>
      <c r="O96" s="57">
        <f t="shared" si="41"/>
        <v>11310.592459605028</v>
      </c>
      <c r="P96" s="58">
        <f t="shared" si="42"/>
        <v>12284.85576923077</v>
      </c>
    </row>
    <row r="97" spans="1:16" ht="12.75">
      <c r="A97" s="59" t="s">
        <v>103</v>
      </c>
      <c r="B97" s="45"/>
      <c r="C97" s="46"/>
      <c r="D97" s="47">
        <v>256</v>
      </c>
      <c r="E97" s="60">
        <v>160</v>
      </c>
      <c r="F97" s="49"/>
      <c r="G97" s="50"/>
      <c r="H97" s="155">
        <v>1906</v>
      </c>
      <c r="I97" s="95">
        <v>1581</v>
      </c>
      <c r="J97" s="53">
        <f t="shared" si="37"/>
      </c>
      <c r="K97" s="54">
        <f t="shared" si="38"/>
      </c>
      <c r="L97" s="53">
        <f t="shared" si="39"/>
      </c>
      <c r="M97" s="55">
        <f t="shared" si="40"/>
      </c>
      <c r="N97" s="56"/>
      <c r="O97" s="57">
        <f t="shared" si="41"/>
        <v>7445.3125</v>
      </c>
      <c r="P97" s="58">
        <f t="shared" si="42"/>
        <v>9881.25</v>
      </c>
    </row>
    <row r="98" spans="1:16" ht="12.75">
      <c r="A98" s="59" t="s">
        <v>148</v>
      </c>
      <c r="B98" s="45"/>
      <c r="C98" s="46"/>
      <c r="D98" s="47">
        <v>4531</v>
      </c>
      <c r="E98" s="60">
        <v>4523</v>
      </c>
      <c r="F98" s="49"/>
      <c r="G98" s="50"/>
      <c r="H98" s="155">
        <v>75000</v>
      </c>
      <c r="I98" s="95">
        <v>69675</v>
      </c>
      <c r="J98" s="53">
        <f t="shared" si="37"/>
      </c>
      <c r="K98" s="54">
        <f t="shared" si="38"/>
      </c>
      <c r="L98" s="53">
        <f t="shared" si="39"/>
      </c>
      <c r="M98" s="55">
        <f t="shared" si="40"/>
      </c>
      <c r="N98" s="56"/>
      <c r="O98" s="57">
        <f t="shared" si="41"/>
        <v>16552.63738689031</v>
      </c>
      <c r="P98" s="58">
        <f t="shared" si="42"/>
        <v>15404.598717665265</v>
      </c>
    </row>
    <row r="99" spans="1:16" ht="12.75">
      <c r="A99" s="59" t="s">
        <v>105</v>
      </c>
      <c r="B99" s="45"/>
      <c r="C99" s="46"/>
      <c r="D99" s="47">
        <v>56</v>
      </c>
      <c r="E99" s="60">
        <v>42</v>
      </c>
      <c r="F99" s="49"/>
      <c r="G99" s="50"/>
      <c r="H99" s="155">
        <v>1700</v>
      </c>
      <c r="I99" s="95">
        <v>1228</v>
      </c>
      <c r="J99" s="53">
        <f t="shared" si="37"/>
      </c>
      <c r="K99" s="54">
        <f t="shared" si="38"/>
      </c>
      <c r="L99" s="53">
        <f t="shared" si="39"/>
      </c>
      <c r="M99" s="55">
        <f t="shared" si="40"/>
      </c>
      <c r="N99" s="56"/>
      <c r="O99" s="57">
        <f t="shared" si="41"/>
        <v>30357.14285714286</v>
      </c>
      <c r="P99" s="58">
        <f t="shared" si="42"/>
        <v>29238.095238095237</v>
      </c>
    </row>
    <row r="100" spans="1:16" s="43" customFormat="1" ht="15.75">
      <c r="A100" s="29" t="s">
        <v>106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/>
      <c r="D101" s="47">
        <v>59</v>
      </c>
      <c r="E101" s="60">
        <v>55</v>
      </c>
      <c r="F101" s="49"/>
      <c r="G101" s="50"/>
      <c r="H101" s="155">
        <v>381</v>
      </c>
      <c r="I101" s="80">
        <v>478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>
        <f aca="true" t="shared" si="43" ref="O101:O114">(H101/D101)*1000</f>
        <v>6457.627118644067</v>
      </c>
      <c r="P101" s="58">
        <f aca="true" t="shared" si="44" ref="P101:P112">(I101/E101)*1000</f>
        <v>8690.909090909092</v>
      </c>
    </row>
    <row r="102" spans="1:16" ht="12.75">
      <c r="A102" s="59" t="s">
        <v>108</v>
      </c>
      <c r="B102" s="45"/>
      <c r="C102" s="46"/>
      <c r="D102" s="47">
        <v>111</v>
      </c>
      <c r="E102" s="60">
        <v>111</v>
      </c>
      <c r="F102" s="49"/>
      <c r="G102" s="50"/>
      <c r="H102" s="155">
        <v>554</v>
      </c>
      <c r="I102" s="80">
        <v>620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>
        <f t="shared" si="43"/>
        <v>4990.99099099099</v>
      </c>
      <c r="P102" s="58">
        <f t="shared" si="44"/>
        <v>5585.585585585585</v>
      </c>
    </row>
    <row r="103" spans="1:16" ht="12.75">
      <c r="A103" s="59" t="s">
        <v>109</v>
      </c>
      <c r="B103" s="45"/>
      <c r="C103" s="46"/>
      <c r="D103" s="47">
        <v>258</v>
      </c>
      <c r="E103" s="60">
        <v>272</v>
      </c>
      <c r="F103" s="49"/>
      <c r="G103" s="50"/>
      <c r="H103" s="155">
        <v>1546</v>
      </c>
      <c r="I103" s="80">
        <v>1761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</c>
      <c r="M103" s="55">
        <f>IF(OR(I103=0,G103=0),"",G103/I103*100-100)</f>
      </c>
      <c r="N103" s="56"/>
      <c r="O103" s="57">
        <f t="shared" si="43"/>
        <v>5992.248062015504</v>
      </c>
      <c r="P103" s="58">
        <f t="shared" si="44"/>
        <v>6474.264705882353</v>
      </c>
    </row>
    <row r="104" spans="1:16" ht="12.75">
      <c r="A104" s="59" t="s">
        <v>110</v>
      </c>
      <c r="B104" s="45"/>
      <c r="C104" s="46"/>
      <c r="D104" s="47">
        <v>51</v>
      </c>
      <c r="E104" s="60">
        <v>60</v>
      </c>
      <c r="F104" s="49"/>
      <c r="G104" s="50"/>
      <c r="H104" s="155">
        <v>201</v>
      </c>
      <c r="I104" s="80">
        <v>272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</c>
      <c r="M104" s="55">
        <f>IF(OR(I104=0,G104=0),"",G104/I104*100-100)</f>
      </c>
      <c r="N104" s="56"/>
      <c r="O104" s="57">
        <f t="shared" si="43"/>
        <v>3941.1764705882356</v>
      </c>
      <c r="P104" s="58">
        <f t="shared" si="44"/>
        <v>4533.333333333333</v>
      </c>
    </row>
    <row r="105" spans="1:16" ht="12.75">
      <c r="A105" s="59" t="s">
        <v>111</v>
      </c>
      <c r="B105" s="45"/>
      <c r="C105" s="46"/>
      <c r="D105" s="47">
        <v>138</v>
      </c>
      <c r="E105" s="60">
        <v>121</v>
      </c>
      <c r="F105" s="49"/>
      <c r="G105" s="50"/>
      <c r="H105" s="155">
        <v>350</v>
      </c>
      <c r="I105" s="80">
        <v>306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</c>
      <c r="M105" s="55">
        <f>IF(OR(I105=0,G105=0),"",G105/I105*100-100)</f>
      </c>
      <c r="N105" s="56"/>
      <c r="O105" s="57">
        <f t="shared" si="43"/>
        <v>2536.231884057971</v>
      </c>
      <c r="P105" s="58">
        <f t="shared" si="44"/>
        <v>2528.9256198347107</v>
      </c>
    </row>
    <row r="106" spans="1:16" ht="12.75">
      <c r="A106" s="44" t="s">
        <v>112</v>
      </c>
      <c r="B106" s="45"/>
      <c r="C106" s="46"/>
      <c r="D106" s="47">
        <f>IF(OR(D107=0,D108=0),"",SUM(D107:D108))</f>
        <v>107</v>
      </c>
      <c r="E106" s="60">
        <v>107</v>
      </c>
      <c r="F106" s="49"/>
      <c r="G106" s="50"/>
      <c r="H106" s="155">
        <f>IF(OR(H107=0,H108=0),"",SUM(H107:H108))</f>
        <v>553</v>
      </c>
      <c r="I106" s="81">
        <v>645</v>
      </c>
      <c r="J106" s="53"/>
      <c r="K106" s="54"/>
      <c r="L106" s="53"/>
      <c r="M106" s="53">
        <f>IF(OR(I106=0,H106=0),"",H106/I106*100-100)</f>
        <v>-14.26356589147288</v>
      </c>
      <c r="N106" s="56"/>
      <c r="O106" s="57">
        <f t="shared" si="43"/>
        <v>5168.22429906542</v>
      </c>
      <c r="P106" s="58">
        <f t="shared" si="44"/>
        <v>6028.03738317757</v>
      </c>
    </row>
    <row r="107" spans="1:16" ht="12.75">
      <c r="A107" s="59" t="s">
        <v>113</v>
      </c>
      <c r="B107" s="45"/>
      <c r="C107" s="46"/>
      <c r="D107" s="47">
        <v>90</v>
      </c>
      <c r="E107" s="60">
        <v>102</v>
      </c>
      <c r="F107" s="49"/>
      <c r="G107" s="50"/>
      <c r="H107" s="155">
        <v>524</v>
      </c>
      <c r="I107" s="80">
        <v>638</v>
      </c>
      <c r="J107" s="53"/>
      <c r="K107" s="54">
        <f aca="true" t="shared" si="45" ref="K107:K119">IF(OR(E107=0,C107=0),"",C107/E107*100-100)</f>
      </c>
      <c r="L107" s="53">
        <f aca="true" t="shared" si="46" ref="L107:L119">IF(OR(H107=0,G107=0),"",G107/H107*100-100)</f>
      </c>
      <c r="M107" s="55">
        <f aca="true" t="shared" si="47" ref="M107:M119">IF(OR(I107=0,G107=0),"",G107/I107*100-100)</f>
      </c>
      <c r="N107" s="56"/>
      <c r="O107" s="57">
        <f t="shared" si="43"/>
        <v>5822.222222222222</v>
      </c>
      <c r="P107" s="58">
        <f t="shared" si="44"/>
        <v>6254.901960784314</v>
      </c>
    </row>
    <row r="108" spans="1:16" ht="12.75">
      <c r="A108" s="59" t="s">
        <v>114</v>
      </c>
      <c r="B108" s="45"/>
      <c r="C108" s="46"/>
      <c r="D108" s="47">
        <v>17</v>
      </c>
      <c r="E108" s="60">
        <v>5</v>
      </c>
      <c r="F108" s="49"/>
      <c r="G108" s="50"/>
      <c r="H108" s="155">
        <v>29</v>
      </c>
      <c r="I108" s="80">
        <v>7</v>
      </c>
      <c r="J108" s="53"/>
      <c r="K108" s="54">
        <f t="shared" si="45"/>
      </c>
      <c r="L108" s="53">
        <f t="shared" si="46"/>
      </c>
      <c r="M108" s="55">
        <f t="shared" si="47"/>
      </c>
      <c r="N108" s="56"/>
      <c r="O108" s="57">
        <f t="shared" si="43"/>
        <v>1705.8823529411764</v>
      </c>
      <c r="P108" s="58">
        <f t="shared" si="44"/>
        <v>1400</v>
      </c>
    </row>
    <row r="109" spans="1:16" ht="12.75">
      <c r="A109" s="59" t="s">
        <v>115</v>
      </c>
      <c r="B109" s="45"/>
      <c r="C109" s="46"/>
      <c r="D109" s="47">
        <v>128</v>
      </c>
      <c r="E109" s="60">
        <v>117</v>
      </c>
      <c r="F109" s="49"/>
      <c r="G109" s="50"/>
      <c r="H109" s="155">
        <v>332</v>
      </c>
      <c r="I109" s="80">
        <v>297</v>
      </c>
      <c r="J109" s="53"/>
      <c r="K109" s="54">
        <f t="shared" si="45"/>
      </c>
      <c r="L109" s="53">
        <f t="shared" si="46"/>
      </c>
      <c r="M109" s="55">
        <f t="shared" si="47"/>
      </c>
      <c r="N109" s="56"/>
      <c r="O109" s="57">
        <f t="shared" si="43"/>
        <v>2593.75</v>
      </c>
      <c r="P109" s="58">
        <f t="shared" si="44"/>
        <v>2538.461538461538</v>
      </c>
    </row>
    <row r="110" spans="1:16" ht="12.75">
      <c r="A110" s="59" t="s">
        <v>116</v>
      </c>
      <c r="B110" s="45"/>
      <c r="C110" s="46"/>
      <c r="D110" s="47">
        <v>348</v>
      </c>
      <c r="E110" s="60">
        <v>278</v>
      </c>
      <c r="F110" s="49"/>
      <c r="G110" s="50"/>
      <c r="H110" s="155">
        <v>350</v>
      </c>
      <c r="I110" s="80">
        <v>299</v>
      </c>
      <c r="J110" s="53"/>
      <c r="K110" s="54">
        <f t="shared" si="45"/>
      </c>
      <c r="L110" s="53">
        <f t="shared" si="46"/>
      </c>
      <c r="M110" s="55">
        <f t="shared" si="47"/>
      </c>
      <c r="N110" s="56"/>
      <c r="O110" s="57">
        <f t="shared" si="43"/>
        <v>1005.7471264367816</v>
      </c>
      <c r="P110" s="58">
        <f t="shared" si="44"/>
        <v>1075.5395683453237</v>
      </c>
    </row>
    <row r="111" spans="1:16" ht="12.75">
      <c r="A111" s="59" t="s">
        <v>117</v>
      </c>
      <c r="B111" s="45"/>
      <c r="C111" s="46"/>
      <c r="D111" s="47">
        <v>103</v>
      </c>
      <c r="E111" s="60">
        <v>125</v>
      </c>
      <c r="F111" s="49"/>
      <c r="G111" s="50"/>
      <c r="H111" s="155">
        <v>1919</v>
      </c>
      <c r="I111" s="80">
        <v>2079</v>
      </c>
      <c r="J111" s="53"/>
      <c r="K111" s="54">
        <f t="shared" si="45"/>
      </c>
      <c r="L111" s="53">
        <f t="shared" si="46"/>
      </c>
      <c r="M111" s="55">
        <f t="shared" si="47"/>
      </c>
      <c r="N111" s="56"/>
      <c r="O111" s="57">
        <f t="shared" si="43"/>
        <v>18631.06796116505</v>
      </c>
      <c r="P111" s="58">
        <f t="shared" si="44"/>
        <v>16632</v>
      </c>
    </row>
    <row r="112" spans="1:16" ht="12.75">
      <c r="A112" s="59" t="s">
        <v>118</v>
      </c>
      <c r="B112" s="45"/>
      <c r="C112" s="46"/>
      <c r="D112" s="47">
        <v>7658</v>
      </c>
      <c r="E112" s="60">
        <v>7112</v>
      </c>
      <c r="F112" s="49"/>
      <c r="G112" s="50"/>
      <c r="H112" s="155">
        <v>59592</v>
      </c>
      <c r="I112" s="80">
        <v>46605</v>
      </c>
      <c r="J112" s="53"/>
      <c r="K112" s="54">
        <f t="shared" si="45"/>
      </c>
      <c r="L112" s="53">
        <f t="shared" si="46"/>
      </c>
      <c r="M112" s="55">
        <f t="shared" si="47"/>
      </c>
      <c r="N112" s="56"/>
      <c r="O112" s="57">
        <f t="shared" si="43"/>
        <v>7781.666231392008</v>
      </c>
      <c r="P112" s="58">
        <f t="shared" si="44"/>
        <v>6553.008998875141</v>
      </c>
    </row>
    <row r="113" spans="1:16" ht="12.75">
      <c r="A113" s="59" t="s">
        <v>119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/>
      <c r="K113" s="54">
        <f t="shared" si="45"/>
      </c>
      <c r="L113" s="53">
        <f t="shared" si="46"/>
        <v>0</v>
      </c>
      <c r="M113" s="55">
        <f t="shared" si="47"/>
      </c>
      <c r="N113" s="56"/>
      <c r="O113" s="57">
        <f t="shared" si="43"/>
        <v>1000</v>
      </c>
      <c r="P113" s="58"/>
    </row>
    <row r="114" spans="1:16" ht="12.75">
      <c r="A114" s="59" t="s">
        <v>120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/>
      <c r="K114" s="54">
        <f t="shared" si="45"/>
      </c>
      <c r="L114" s="53">
        <f t="shared" si="46"/>
      </c>
      <c r="M114" s="55">
        <f t="shared" si="47"/>
      </c>
      <c r="N114" s="56"/>
      <c r="O114" s="57">
        <f t="shared" si="43"/>
        <v>1000</v>
      </c>
      <c r="P114" s="58"/>
    </row>
    <row r="115" spans="1:16" ht="12.75">
      <c r="A115" s="59" t="s">
        <v>121</v>
      </c>
      <c r="B115" s="45"/>
      <c r="C115" s="46"/>
      <c r="D115" s="47">
        <v>18931</v>
      </c>
      <c r="E115" s="60">
        <v>18228</v>
      </c>
      <c r="F115" s="49"/>
      <c r="G115" s="50"/>
      <c r="H115" s="155">
        <v>5187</v>
      </c>
      <c r="I115" s="80">
        <v>4378</v>
      </c>
      <c r="J115" s="53"/>
      <c r="K115" s="54">
        <f t="shared" si="45"/>
      </c>
      <c r="L115" s="53">
        <f t="shared" si="46"/>
      </c>
      <c r="M115" s="55">
        <f t="shared" si="47"/>
      </c>
      <c r="N115" s="56"/>
      <c r="O115" s="57">
        <f aca="true" t="shared" si="48" ref="O115:P119">(H115/D115)*1000</f>
        <v>273.9950345993344</v>
      </c>
      <c r="P115" s="58">
        <f t="shared" si="48"/>
        <v>240.1799429449199</v>
      </c>
    </row>
    <row r="116" spans="1:16" ht="12.75">
      <c r="A116" s="59" t="s">
        <v>122</v>
      </c>
      <c r="B116" s="45"/>
      <c r="C116" s="46"/>
      <c r="D116" s="47">
        <v>698</v>
      </c>
      <c r="E116" s="60">
        <v>684</v>
      </c>
      <c r="F116" s="49"/>
      <c r="G116" s="50"/>
      <c r="H116" s="155">
        <v>991</v>
      </c>
      <c r="I116" s="80">
        <v>725</v>
      </c>
      <c r="J116" s="53"/>
      <c r="K116" s="54">
        <f t="shared" si="45"/>
      </c>
      <c r="L116" s="53">
        <f t="shared" si="46"/>
      </c>
      <c r="M116" s="55">
        <f t="shared" si="47"/>
      </c>
      <c r="N116" s="56"/>
      <c r="O116" s="57">
        <f t="shared" si="48"/>
        <v>1419.7707736389684</v>
      </c>
      <c r="P116" s="58">
        <f t="shared" si="48"/>
        <v>1059.9415204678362</v>
      </c>
    </row>
    <row r="117" spans="1:16" ht="12.75">
      <c r="A117" s="59" t="s">
        <v>123</v>
      </c>
      <c r="B117" s="45"/>
      <c r="C117" s="46"/>
      <c r="D117" s="47">
        <v>3300</v>
      </c>
      <c r="E117" s="60">
        <v>3113</v>
      </c>
      <c r="F117" s="49"/>
      <c r="G117" s="50"/>
      <c r="H117" s="155">
        <v>2316</v>
      </c>
      <c r="I117" s="80">
        <v>2847</v>
      </c>
      <c r="J117" s="53"/>
      <c r="K117" s="54">
        <f t="shared" si="45"/>
      </c>
      <c r="L117" s="53">
        <f t="shared" si="46"/>
      </c>
      <c r="M117" s="55">
        <f t="shared" si="47"/>
      </c>
      <c r="N117" s="56"/>
      <c r="O117" s="57">
        <f t="shared" si="48"/>
        <v>701.8181818181818</v>
      </c>
      <c r="P117" s="58">
        <f t="shared" si="48"/>
        <v>914.5518792161902</v>
      </c>
    </row>
    <row r="118" spans="1:16" ht="12.75">
      <c r="A118" s="59" t="s">
        <v>124</v>
      </c>
      <c r="B118" s="45"/>
      <c r="C118" s="46"/>
      <c r="D118" s="47">
        <v>0.01</v>
      </c>
      <c r="E118" s="60">
        <v>1</v>
      </c>
      <c r="F118" s="49"/>
      <c r="G118" s="50"/>
      <c r="H118" s="155">
        <v>0.01</v>
      </c>
      <c r="I118" s="80">
        <v>0</v>
      </c>
      <c r="J118" s="53"/>
      <c r="K118" s="54">
        <f t="shared" si="45"/>
      </c>
      <c r="L118" s="53">
        <f t="shared" si="46"/>
      </c>
      <c r="M118" s="55">
        <f t="shared" si="47"/>
      </c>
      <c r="N118" s="56"/>
      <c r="O118" s="57">
        <f t="shared" si="48"/>
        <v>1000</v>
      </c>
      <c r="P118" s="58">
        <f t="shared" si="48"/>
        <v>0</v>
      </c>
    </row>
    <row r="119" spans="1:16" ht="12.75">
      <c r="A119" s="59" t="s">
        <v>125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155">
        <v>0.01</v>
      </c>
      <c r="I119" s="80">
        <v>0</v>
      </c>
      <c r="J119" s="53"/>
      <c r="K119" s="54">
        <f t="shared" si="45"/>
      </c>
      <c r="L119" s="53">
        <f t="shared" si="46"/>
        <v>0</v>
      </c>
      <c r="M119" s="55">
        <f t="shared" si="47"/>
      </c>
      <c r="N119" s="56"/>
      <c r="O119" s="57">
        <f t="shared" si="48"/>
        <v>1000</v>
      </c>
      <c r="P119" s="58"/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7597</v>
      </c>
      <c r="E121" s="60">
        <v>7556</v>
      </c>
      <c r="F121" s="49"/>
      <c r="G121" s="50"/>
      <c r="H121" s="155">
        <v>63224</v>
      </c>
      <c r="I121" s="80">
        <v>61914</v>
      </c>
      <c r="J121" s="53">
        <f aca="true" t="shared" si="49" ref="J121:J128">IF(OR(D121=0,C121=0),"",C121/D121*100-100)</f>
      </c>
      <c r="K121" s="54">
        <f aca="true" t="shared" si="50" ref="K121:K128">IF(OR(E121=0,C121=0),"",C121/E121*100-100)</f>
      </c>
      <c r="L121" s="53">
        <f aca="true" t="shared" si="51" ref="L121:L128">IF(OR(H121=0,G121=0),"",G121/H121*100-100)</f>
      </c>
      <c r="M121" s="55">
        <f aca="true" t="shared" si="52" ref="M121:M128">IF(OR(I121=0,G121=0),"",G121/I121*100-100)</f>
      </c>
      <c r="N121" s="56"/>
      <c r="O121" s="57">
        <f>(H121/D121)*1000</f>
        <v>8322.23246018165</v>
      </c>
      <c r="P121" s="58">
        <f>(I121/E121)*1000</f>
        <v>8194.017998941239</v>
      </c>
    </row>
    <row r="122" spans="1:16" ht="12.75">
      <c r="A122" s="59" t="s">
        <v>128</v>
      </c>
      <c r="B122" s="45"/>
      <c r="C122" s="46"/>
      <c r="D122" s="47">
        <v>133808</v>
      </c>
      <c r="E122" s="60">
        <v>129404</v>
      </c>
      <c r="F122" s="49"/>
      <c r="G122" s="50"/>
      <c r="H122" s="155">
        <v>315000</v>
      </c>
      <c r="I122" s="80">
        <v>354131</v>
      </c>
      <c r="J122" s="53">
        <f t="shared" si="49"/>
      </c>
      <c r="K122" s="54">
        <f t="shared" si="50"/>
      </c>
      <c r="L122" s="53">
        <f t="shared" si="51"/>
      </c>
      <c r="M122" s="55">
        <f t="shared" si="52"/>
      </c>
      <c r="N122" s="56"/>
      <c r="O122" s="57">
        <f>(H122/D122)*1000</f>
        <v>2354.119335166806</v>
      </c>
      <c r="P122" s="58">
        <f>(I122/E122)*1000</f>
        <v>2736.631016042781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60000</v>
      </c>
      <c r="I123" s="80">
        <v>67719</v>
      </c>
      <c r="J123" s="53">
        <f t="shared" si="49"/>
      </c>
      <c r="K123" s="54">
        <f t="shared" si="50"/>
      </c>
      <c r="L123" s="53">
        <f t="shared" si="51"/>
      </c>
      <c r="M123" s="55">
        <f t="shared" si="52"/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9"/>
      <c r="E124" s="70"/>
      <c r="F124" s="71"/>
      <c r="G124" s="72"/>
      <c r="H124" s="157"/>
      <c r="I124" s="73"/>
      <c r="J124" s="74">
        <f t="shared" si="49"/>
      </c>
      <c r="K124" s="75">
        <f t="shared" si="50"/>
      </c>
      <c r="L124" s="74">
        <f t="shared" si="51"/>
      </c>
      <c r="M124" s="76">
        <f t="shared" si="52"/>
      </c>
      <c r="N124" s="77"/>
      <c r="O124" s="78"/>
      <c r="P124" s="79"/>
    </row>
    <row r="125" spans="1:16" ht="12.75">
      <c r="A125" s="59" t="s">
        <v>131</v>
      </c>
      <c r="B125" s="45"/>
      <c r="C125" s="46"/>
      <c r="D125" s="47">
        <v>426</v>
      </c>
      <c r="E125" s="60">
        <v>506</v>
      </c>
      <c r="F125" s="49"/>
      <c r="G125" s="50"/>
      <c r="H125" s="155">
        <v>729</v>
      </c>
      <c r="I125" s="80">
        <v>888</v>
      </c>
      <c r="J125" s="53">
        <f t="shared" si="49"/>
      </c>
      <c r="K125" s="54">
        <f t="shared" si="50"/>
      </c>
      <c r="L125" s="53">
        <f t="shared" si="51"/>
      </c>
      <c r="M125" s="55">
        <f t="shared" si="52"/>
      </c>
      <c r="N125" s="56"/>
      <c r="O125" s="57">
        <f>(H125/D125)*1000</f>
        <v>1711.2676056338028</v>
      </c>
      <c r="P125" s="58">
        <f>(I125/E125)*1000</f>
        <v>1754.9407114624507</v>
      </c>
    </row>
    <row r="126" spans="1:16" ht="12.75">
      <c r="A126" s="59" t="s">
        <v>132</v>
      </c>
      <c r="B126" s="45"/>
      <c r="C126" s="46"/>
      <c r="D126" s="47">
        <v>1960</v>
      </c>
      <c r="E126" s="60">
        <v>1960</v>
      </c>
      <c r="F126" s="49"/>
      <c r="G126" s="50"/>
      <c r="H126" s="155">
        <v>7285</v>
      </c>
      <c r="I126" s="80">
        <v>7505</v>
      </c>
      <c r="J126" s="53">
        <f t="shared" si="49"/>
      </c>
      <c r="K126" s="54">
        <f t="shared" si="50"/>
      </c>
      <c r="L126" s="53">
        <f t="shared" si="51"/>
      </c>
      <c r="M126" s="55">
        <f t="shared" si="52"/>
      </c>
      <c r="N126" s="56"/>
      <c r="O126" s="57">
        <f>(H126/D126)*1000</f>
        <v>3716.8367346938776</v>
      </c>
      <c r="P126" s="58">
        <f>(I126/E126)*1000</f>
        <v>3829.081632653061</v>
      </c>
    </row>
    <row r="127" spans="1:16" ht="12.75">
      <c r="A127" s="59" t="s">
        <v>133</v>
      </c>
      <c r="B127" s="45"/>
      <c r="C127" s="46"/>
      <c r="D127" s="47">
        <v>1695</v>
      </c>
      <c r="E127" s="60">
        <v>1689</v>
      </c>
      <c r="F127" s="49"/>
      <c r="G127" s="50"/>
      <c r="H127" s="155">
        <v>845</v>
      </c>
      <c r="I127" s="80">
        <v>1056</v>
      </c>
      <c r="J127" s="53">
        <f t="shared" si="49"/>
      </c>
      <c r="K127" s="54">
        <f t="shared" si="50"/>
      </c>
      <c r="L127" s="53">
        <f t="shared" si="51"/>
      </c>
      <c r="M127" s="55">
        <f t="shared" si="52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/>
      <c r="F128" s="49"/>
      <c r="G128" s="50"/>
      <c r="H128" s="155">
        <v>20770</v>
      </c>
      <c r="I128" s="80">
        <v>34801</v>
      </c>
      <c r="J128" s="53">
        <f t="shared" si="49"/>
      </c>
      <c r="K128" s="54">
        <f t="shared" si="50"/>
      </c>
      <c r="L128" s="53">
        <f t="shared" si="51"/>
      </c>
      <c r="M128" s="55">
        <f t="shared" si="52"/>
      </c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9"/>
      <c r="E129" s="70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14">
        <v>3</v>
      </c>
      <c r="E130" s="115">
        <v>1</v>
      </c>
      <c r="F130" s="103"/>
      <c r="G130" s="104"/>
      <c r="H130" s="159">
        <v>2</v>
      </c>
      <c r="I130" s="105">
        <v>1</v>
      </c>
      <c r="J130" s="106">
        <f>IF(OR(D130=0,C130=0),"",C130/D130*100-100)</f>
      </c>
      <c r="K130" s="107">
        <f>IF(OR(E130=0,C130=0),"",C130/E130*100-100)</f>
      </c>
      <c r="L130" s="106">
        <f>IF(OR(H130=0,G130=0),"",G130/H130*100-100)</f>
      </c>
      <c r="M130" s="108">
        <f>IF(OR(I130=0,G130=0),"",G130/I130*100-100)</f>
      </c>
      <c r="N130" s="109"/>
      <c r="O130" s="110"/>
      <c r="P130" s="111"/>
    </row>
    <row r="131" ht="13.5" thickTop="1">
      <c r="A131" s="1" t="s">
        <v>137</v>
      </c>
    </row>
    <row r="132" ht="12.75">
      <c r="P132" s="112"/>
    </row>
    <row r="135" ht="12.75">
      <c r="B135" s="1" t="s">
        <v>149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69" r:id="rId1"/>
  <headerFooter alignWithMargins="0">
    <oddHeader xml:space="preserve">&amp;L&amp;"Arial,Normal"&amp;12AVANCE DE SUPERFICIES Y PRODUCCIONES A  28  DE  FEBRERO  DEL AÑO 2.022
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="120" zoomScaleNormal="120" zoomScaleSheetLayoutView="95" workbookViewId="0" topLeftCell="A106">
      <selection activeCell="H122" sqref="H122:H123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49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150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7" t="s">
        <v>171</v>
      </c>
      <c r="B2" s="8"/>
      <c r="C2" s="9"/>
      <c r="D2" s="9"/>
      <c r="E2" s="148" t="s">
        <v>4</v>
      </c>
      <c r="F2" s="11"/>
      <c r="G2" s="12"/>
      <c r="H2" s="164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9">
        <v>2021</v>
      </c>
      <c r="E3" s="146" t="s">
        <v>167</v>
      </c>
      <c r="F3" s="21" t="s">
        <v>9</v>
      </c>
      <c r="G3" s="19">
        <v>2022</v>
      </c>
      <c r="H3" s="176">
        <v>2021</v>
      </c>
      <c r="I3" s="146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147"/>
      <c r="E4" s="33"/>
      <c r="F4" s="34"/>
      <c r="G4" s="31"/>
      <c r="H4" s="177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IF(OR(C6=0,C7=0),"",SUM(C6:C7))</f>
        <v>137425</v>
      </c>
      <c r="D5" s="160">
        <f>IF(OR(D6=0,D7=0),"",SUM(D6:D7))</f>
        <v>137425</v>
      </c>
      <c r="E5" s="48">
        <v>145299</v>
      </c>
      <c r="F5" s="49">
        <v>2</v>
      </c>
      <c r="G5" s="50">
        <f>IF(OR(G6=0,G7=0),"",SUM(G6:G7))</f>
        <v>342798</v>
      </c>
      <c r="H5" s="155">
        <f>IF(OR(H6=0,H7=0),"",SUM(H6:H7))</f>
        <v>431742</v>
      </c>
      <c r="I5" s="52">
        <v>498763</v>
      </c>
      <c r="J5" s="53">
        <f aca="true" t="shared" si="0" ref="J5:J16">IF(OR(D5=0,C5=0),"",C5/D5*100-100)</f>
        <v>0</v>
      </c>
      <c r="K5" s="54">
        <f aca="true" t="shared" si="1" ref="K5:K16">IF(OR(E5=0,C5=0),"",C5/E5*100-100)</f>
        <v>-5.419170125052474</v>
      </c>
      <c r="L5" s="53">
        <f aca="true" t="shared" si="2" ref="L5:L16">IF(OR(H5=0,G5=0),"",G5/H5*100-100)</f>
        <v>-20.601192378781775</v>
      </c>
      <c r="M5" s="55">
        <f aca="true" t="shared" si="3" ref="M5:M16">IF(OR(I5=0,G5=0),"",G5/I5*100-100)</f>
        <v>-31.270362877759567</v>
      </c>
      <c r="N5" s="56">
        <f aca="true" t="shared" si="4" ref="N5:N14">(G5/C5)*1000</f>
        <v>2494.4369656176095</v>
      </c>
      <c r="O5" s="57">
        <f aca="true" t="shared" si="5" ref="O5:O16">(H5/D5)*1000</f>
        <v>3141.6554484264143</v>
      </c>
      <c r="P5" s="58">
        <f aca="true" t="shared" si="6" ref="P5:P16">(I5/E5)*1000</f>
        <v>3432.6664326664327</v>
      </c>
    </row>
    <row r="6" spans="1:16" ht="12.75">
      <c r="A6" s="59" t="s">
        <v>12</v>
      </c>
      <c r="B6" s="45">
        <v>2</v>
      </c>
      <c r="C6" s="46">
        <v>64890</v>
      </c>
      <c r="D6" s="160">
        <v>64890</v>
      </c>
      <c r="E6" s="60">
        <v>56276</v>
      </c>
      <c r="F6" s="49">
        <v>2</v>
      </c>
      <c r="G6" s="50">
        <v>168714</v>
      </c>
      <c r="H6" s="155">
        <v>214137</v>
      </c>
      <c r="I6" s="61">
        <v>202124</v>
      </c>
      <c r="J6" s="53">
        <f t="shared" si="0"/>
        <v>0</v>
      </c>
      <c r="K6" s="54">
        <f t="shared" si="1"/>
        <v>15.306702679650286</v>
      </c>
      <c r="L6" s="53">
        <f t="shared" si="2"/>
        <v>-21.212121212121218</v>
      </c>
      <c r="M6" s="55">
        <f t="shared" si="3"/>
        <v>-16.529457164908663</v>
      </c>
      <c r="N6" s="56">
        <f t="shared" si="4"/>
        <v>2600</v>
      </c>
      <c r="O6" s="57">
        <f t="shared" si="5"/>
        <v>3300</v>
      </c>
      <c r="P6" s="58">
        <f t="shared" si="6"/>
        <v>3591.655412609283</v>
      </c>
    </row>
    <row r="7" spans="1:16" ht="12.75">
      <c r="A7" s="62" t="s">
        <v>13</v>
      </c>
      <c r="B7" s="45">
        <v>2</v>
      </c>
      <c r="C7" s="46">
        <v>72535</v>
      </c>
      <c r="D7" s="160">
        <v>72535</v>
      </c>
      <c r="E7" s="60">
        <v>89023</v>
      </c>
      <c r="F7" s="49">
        <v>2</v>
      </c>
      <c r="G7" s="50">
        <v>174084</v>
      </c>
      <c r="H7" s="155">
        <v>217605</v>
      </c>
      <c r="I7" s="61">
        <v>296638</v>
      </c>
      <c r="J7" s="53">
        <f t="shared" si="0"/>
        <v>0</v>
      </c>
      <c r="K7" s="54">
        <f t="shared" si="1"/>
        <v>-18.52105635622256</v>
      </c>
      <c r="L7" s="53">
        <f t="shared" si="2"/>
        <v>-20</v>
      </c>
      <c r="M7" s="55">
        <f t="shared" si="3"/>
        <v>-41.31432924979268</v>
      </c>
      <c r="N7" s="56">
        <f t="shared" si="4"/>
        <v>2400</v>
      </c>
      <c r="O7" s="57">
        <f t="shared" si="5"/>
        <v>3000</v>
      </c>
      <c r="P7" s="58">
        <f t="shared" si="6"/>
        <v>3332.1501185087</v>
      </c>
    </row>
    <row r="8" spans="1:16" ht="12.75">
      <c r="A8" s="44" t="s">
        <v>14</v>
      </c>
      <c r="B8" s="45">
        <v>2</v>
      </c>
      <c r="C8" s="46">
        <f>IF(OR(C9=0,C10=0),"",SUM(C9:C10))</f>
        <v>19380</v>
      </c>
      <c r="D8" s="160">
        <f>IF(OR(D9=0,D10=0),"",SUM(D9:D10))</f>
        <v>19380</v>
      </c>
      <c r="E8" s="48">
        <v>27621</v>
      </c>
      <c r="F8" s="49">
        <v>2</v>
      </c>
      <c r="G8" s="63">
        <f>IF(OR(G9=0,G10=0),"",SUM(G9:G10))</f>
        <v>39148</v>
      </c>
      <c r="H8" s="156">
        <f>IF(OR(H9=0,H10=0),"",SUM(H9:H10))</f>
        <v>58334</v>
      </c>
      <c r="I8" s="65">
        <v>85278</v>
      </c>
      <c r="J8" s="53">
        <f t="shared" si="0"/>
        <v>0</v>
      </c>
      <c r="K8" s="54">
        <f t="shared" si="1"/>
        <v>-29.83599435212338</v>
      </c>
      <c r="L8" s="53">
        <f t="shared" si="2"/>
        <v>-32.88990982960195</v>
      </c>
      <c r="M8" s="55">
        <f t="shared" si="3"/>
        <v>-54.09367011421469</v>
      </c>
      <c r="N8" s="56">
        <f t="shared" si="4"/>
        <v>2020.0206398348812</v>
      </c>
      <c r="O8" s="57">
        <f t="shared" si="5"/>
        <v>3010.010319917441</v>
      </c>
      <c r="P8" s="58">
        <f t="shared" si="6"/>
        <v>3087.4334745302485</v>
      </c>
    </row>
    <row r="9" spans="1:16" ht="12.75">
      <c r="A9" s="59" t="s">
        <v>15</v>
      </c>
      <c r="B9" s="45">
        <v>2</v>
      </c>
      <c r="C9" s="46">
        <v>17440</v>
      </c>
      <c r="D9" s="160">
        <v>17440</v>
      </c>
      <c r="E9" s="60">
        <v>24022</v>
      </c>
      <c r="F9" s="49">
        <v>2</v>
      </c>
      <c r="G9" s="50">
        <v>34880</v>
      </c>
      <c r="H9" s="155">
        <v>52320</v>
      </c>
      <c r="I9" s="61">
        <v>72032</v>
      </c>
      <c r="J9" s="53">
        <f t="shared" si="0"/>
        <v>0</v>
      </c>
      <c r="K9" s="54">
        <f t="shared" si="1"/>
        <v>-27.399883440179835</v>
      </c>
      <c r="L9" s="53">
        <f t="shared" si="2"/>
        <v>-33.33333333333334</v>
      </c>
      <c r="M9" s="55">
        <f t="shared" si="3"/>
        <v>-51.57707685473123</v>
      </c>
      <c r="N9" s="56">
        <f t="shared" si="4"/>
        <v>2000</v>
      </c>
      <c r="O9" s="57">
        <f t="shared" si="5"/>
        <v>3000</v>
      </c>
      <c r="P9" s="58">
        <f t="shared" si="6"/>
        <v>2998.584630755141</v>
      </c>
    </row>
    <row r="10" spans="1:16" ht="12.75">
      <c r="A10" s="62" t="s">
        <v>16</v>
      </c>
      <c r="B10" s="45">
        <v>2</v>
      </c>
      <c r="C10" s="46">
        <v>1940</v>
      </c>
      <c r="D10" s="160">
        <v>1940</v>
      </c>
      <c r="E10" s="60">
        <v>3599</v>
      </c>
      <c r="F10" s="49">
        <v>2</v>
      </c>
      <c r="G10" s="50">
        <v>4268</v>
      </c>
      <c r="H10" s="155">
        <v>6014</v>
      </c>
      <c r="I10" s="61">
        <v>13246</v>
      </c>
      <c r="J10" s="53">
        <f t="shared" si="0"/>
        <v>0</v>
      </c>
      <c r="K10" s="54">
        <f t="shared" si="1"/>
        <v>-46.096137816060015</v>
      </c>
      <c r="L10" s="53">
        <f t="shared" si="2"/>
        <v>-29.032258064516128</v>
      </c>
      <c r="M10" s="55">
        <f t="shared" si="3"/>
        <v>-67.77895213649404</v>
      </c>
      <c r="N10" s="56">
        <f t="shared" si="4"/>
        <v>2200</v>
      </c>
      <c r="O10" s="57">
        <f t="shared" si="5"/>
        <v>3100</v>
      </c>
      <c r="P10" s="58">
        <f t="shared" si="6"/>
        <v>3680.4667963323145</v>
      </c>
    </row>
    <row r="11" spans="1:16" ht="12.75">
      <c r="A11" s="59" t="s">
        <v>17</v>
      </c>
      <c r="B11" s="45">
        <v>2</v>
      </c>
      <c r="C11" s="46">
        <v>15710</v>
      </c>
      <c r="D11" s="160">
        <v>15710</v>
      </c>
      <c r="E11" s="60">
        <v>14571</v>
      </c>
      <c r="F11" s="49">
        <v>2</v>
      </c>
      <c r="G11" s="50">
        <v>20423</v>
      </c>
      <c r="H11" s="155">
        <v>20423</v>
      </c>
      <c r="I11" s="61">
        <v>38226</v>
      </c>
      <c r="J11" s="53">
        <f t="shared" si="0"/>
        <v>0</v>
      </c>
      <c r="K11" s="54">
        <f t="shared" si="1"/>
        <v>7.816896575389464</v>
      </c>
      <c r="L11" s="53">
        <f t="shared" si="2"/>
        <v>0</v>
      </c>
      <c r="M11" s="55">
        <f t="shared" si="3"/>
        <v>-46.57301313242296</v>
      </c>
      <c r="N11" s="56">
        <f t="shared" si="4"/>
        <v>1300</v>
      </c>
      <c r="O11" s="57">
        <f t="shared" si="5"/>
        <v>1300</v>
      </c>
      <c r="P11" s="58">
        <f t="shared" si="6"/>
        <v>2623.43010088532</v>
      </c>
    </row>
    <row r="12" spans="1:16" ht="12.75">
      <c r="A12" s="59" t="s">
        <v>18</v>
      </c>
      <c r="B12" s="45">
        <v>2</v>
      </c>
      <c r="C12" s="46">
        <v>0.01</v>
      </c>
      <c r="D12" s="160">
        <v>0.01</v>
      </c>
      <c r="E12" s="60">
        <v>9</v>
      </c>
      <c r="F12" s="49">
        <v>2</v>
      </c>
      <c r="G12" s="50">
        <v>0.01</v>
      </c>
      <c r="H12" s="155">
        <v>0.01</v>
      </c>
      <c r="I12" s="61">
        <v>18</v>
      </c>
      <c r="J12" s="53">
        <f t="shared" si="0"/>
        <v>0</v>
      </c>
      <c r="K12" s="54">
        <f t="shared" si="1"/>
        <v>-99.88888888888889</v>
      </c>
      <c r="L12" s="53">
        <f t="shared" si="2"/>
        <v>0</v>
      </c>
      <c r="M12" s="55">
        <f t="shared" si="3"/>
        <v>-99.94444444444444</v>
      </c>
      <c r="N12" s="56">
        <f t="shared" si="4"/>
        <v>1000</v>
      </c>
      <c r="O12" s="57">
        <f t="shared" si="5"/>
        <v>1000</v>
      </c>
      <c r="P12" s="58">
        <f t="shared" si="6"/>
        <v>2000</v>
      </c>
    </row>
    <row r="13" spans="1:16" ht="12.75">
      <c r="A13" s="62" t="s">
        <v>19</v>
      </c>
      <c r="B13" s="45">
        <v>2</v>
      </c>
      <c r="C13" s="66">
        <v>25000</v>
      </c>
      <c r="D13" s="161">
        <v>25000</v>
      </c>
      <c r="E13" s="60">
        <v>19562</v>
      </c>
      <c r="F13" s="49">
        <v>2</v>
      </c>
      <c r="G13" s="50">
        <v>70000</v>
      </c>
      <c r="H13" s="155">
        <v>87500</v>
      </c>
      <c r="I13" s="61">
        <v>70193</v>
      </c>
      <c r="J13" s="53">
        <f t="shared" si="0"/>
        <v>0</v>
      </c>
      <c r="K13" s="54">
        <f t="shared" si="1"/>
        <v>27.798793579388615</v>
      </c>
      <c r="L13" s="53">
        <f t="shared" si="2"/>
        <v>-20</v>
      </c>
      <c r="M13" s="55">
        <f t="shared" si="3"/>
        <v>-0.2749561922128976</v>
      </c>
      <c r="N13" s="56">
        <f t="shared" si="4"/>
        <v>2800</v>
      </c>
      <c r="O13" s="57">
        <f t="shared" si="5"/>
        <v>3500</v>
      </c>
      <c r="P13" s="58">
        <f t="shared" si="6"/>
        <v>3588.23228708721</v>
      </c>
    </row>
    <row r="14" spans="1:16" ht="12.75">
      <c r="A14" s="59" t="s">
        <v>20</v>
      </c>
      <c r="B14" s="45">
        <v>2</v>
      </c>
      <c r="C14" s="46">
        <v>8000</v>
      </c>
      <c r="D14" s="160">
        <v>20640</v>
      </c>
      <c r="E14" s="60">
        <v>36495</v>
      </c>
      <c r="F14" s="49"/>
      <c r="G14" s="50"/>
      <c r="H14" s="155">
        <v>175440</v>
      </c>
      <c r="I14" s="61">
        <v>314306</v>
      </c>
      <c r="J14" s="53">
        <f t="shared" si="0"/>
        <v>-61.240310077519375</v>
      </c>
      <c r="K14" s="54">
        <f t="shared" si="1"/>
        <v>-78.07918892999041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5"/>
        <v>8500</v>
      </c>
      <c r="P14" s="58">
        <f t="shared" si="6"/>
        <v>8612.303055213044</v>
      </c>
    </row>
    <row r="15" spans="1:16" ht="12.75">
      <c r="A15" s="59" t="s">
        <v>21</v>
      </c>
      <c r="B15" s="45"/>
      <c r="C15" s="46"/>
      <c r="D15" s="160">
        <v>2215</v>
      </c>
      <c r="E15" s="60">
        <v>5846</v>
      </c>
      <c r="F15" s="49"/>
      <c r="G15" s="50"/>
      <c r="H15" s="155">
        <v>26580</v>
      </c>
      <c r="I15" s="61">
        <v>76058</v>
      </c>
      <c r="J15" s="53">
        <f t="shared" si="0"/>
      </c>
      <c r="K15" s="54">
        <f t="shared" si="1"/>
      </c>
      <c r="L15" s="53">
        <f t="shared" si="2"/>
      </c>
      <c r="M15" s="55">
        <f t="shared" si="3"/>
      </c>
      <c r="N15" s="56"/>
      <c r="O15" s="57">
        <f t="shared" si="5"/>
        <v>12000</v>
      </c>
      <c r="P15" s="58">
        <f t="shared" si="6"/>
        <v>13010.263427984948</v>
      </c>
    </row>
    <row r="16" spans="1:16" ht="12.75">
      <c r="A16" s="59" t="s">
        <v>22</v>
      </c>
      <c r="B16" s="45"/>
      <c r="C16" s="46"/>
      <c r="D16" s="160">
        <v>240</v>
      </c>
      <c r="E16" s="60">
        <v>362</v>
      </c>
      <c r="F16" s="49"/>
      <c r="G16" s="50"/>
      <c r="H16" s="155">
        <v>1440</v>
      </c>
      <c r="I16" s="61">
        <v>1812</v>
      </c>
      <c r="J16" s="53">
        <f t="shared" si="0"/>
      </c>
      <c r="K16" s="54">
        <f t="shared" si="1"/>
      </c>
      <c r="L16" s="53">
        <f t="shared" si="2"/>
      </c>
      <c r="M16" s="55">
        <f t="shared" si="3"/>
      </c>
      <c r="N16" s="56"/>
      <c r="O16" s="57">
        <f t="shared" si="5"/>
        <v>6000</v>
      </c>
      <c r="P16" s="58">
        <f t="shared" si="6"/>
        <v>5005.5248618784535</v>
      </c>
    </row>
    <row r="17" spans="1:16" s="43" customFormat="1" ht="15.75">
      <c r="A17" s="29" t="s">
        <v>23</v>
      </c>
      <c r="B17" s="67"/>
      <c r="C17" s="68"/>
      <c r="D17" s="162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24</v>
      </c>
      <c r="B18" s="45"/>
      <c r="C18" s="46"/>
      <c r="D18" s="160">
        <v>15</v>
      </c>
      <c r="E18" s="60">
        <v>5</v>
      </c>
      <c r="F18" s="49"/>
      <c r="G18" s="50"/>
      <c r="H18" s="155">
        <v>9</v>
      </c>
      <c r="I18" s="80">
        <v>6</v>
      </c>
      <c r="J18" s="53">
        <f>IF(OR(D18=0,C18=0),"",C18/D18*100-100)</f>
      </c>
      <c r="K18" s="54">
        <f aca="true" t="shared" si="7" ref="K18:K25">IF(OR(E18=0,C18=0),"",C18/E18*100-100)</f>
      </c>
      <c r="L18" s="53">
        <f>IF(OR(H18=0,G18=0),"",G18/H18*100-100)</f>
      </c>
      <c r="M18" s="55">
        <f aca="true" t="shared" si="8" ref="M18:M25">IF(OR(I18=0,G18=0),"",G18/I18*100-100)</f>
      </c>
      <c r="N18" s="56"/>
      <c r="O18" s="57">
        <f aca="true" t="shared" si="9" ref="O18:O25">(H18/D18)*1000</f>
        <v>600</v>
      </c>
      <c r="P18" s="58">
        <f aca="true" t="shared" si="10" ref="P18:P25">(I18/E18)*1000</f>
        <v>1200</v>
      </c>
    </row>
    <row r="19" spans="1:16" ht="12.75">
      <c r="A19" s="59" t="s">
        <v>25</v>
      </c>
      <c r="B19" s="45">
        <v>2</v>
      </c>
      <c r="C19" s="46">
        <v>12820</v>
      </c>
      <c r="D19" s="160">
        <v>12820</v>
      </c>
      <c r="E19" s="60">
        <v>19884</v>
      </c>
      <c r="F19" s="49"/>
      <c r="G19" s="50"/>
      <c r="H19" s="155">
        <v>11538</v>
      </c>
      <c r="I19" s="80">
        <v>28638</v>
      </c>
      <c r="J19" s="53">
        <f>IF(OR(D19=0,C19=0),"",C19/D19*100-100)</f>
        <v>0</v>
      </c>
      <c r="K19" s="54">
        <f t="shared" si="7"/>
        <v>-35.526051096358884</v>
      </c>
      <c r="L19" s="53">
        <f>IF(OR(H19=0,G19=0),"",G19/H19*100-100)</f>
      </c>
      <c r="M19" s="55">
        <f t="shared" si="8"/>
      </c>
      <c r="N19" s="56">
        <f>(G19/C19)*1000</f>
        <v>0</v>
      </c>
      <c r="O19" s="57">
        <f t="shared" si="9"/>
        <v>900</v>
      </c>
      <c r="P19" s="58">
        <f t="shared" si="10"/>
        <v>1440.253470126735</v>
      </c>
    </row>
    <row r="20" spans="1:16" ht="12.75">
      <c r="A20" s="59" t="s">
        <v>26</v>
      </c>
      <c r="B20" s="45"/>
      <c r="C20" s="46">
        <v>0.01</v>
      </c>
      <c r="D20" s="160">
        <v>0.01</v>
      </c>
      <c r="E20" s="60">
        <v>13</v>
      </c>
      <c r="F20" s="49"/>
      <c r="G20" s="50"/>
      <c r="H20" s="155">
        <v>0.01</v>
      </c>
      <c r="I20" s="80">
        <v>11</v>
      </c>
      <c r="J20" s="53"/>
      <c r="K20" s="54">
        <f t="shared" si="7"/>
        <v>-99.92307692307692</v>
      </c>
      <c r="L20" s="53"/>
      <c r="M20" s="55">
        <f t="shared" si="8"/>
      </c>
      <c r="N20" s="56"/>
      <c r="O20" s="57">
        <f t="shared" si="9"/>
        <v>1000</v>
      </c>
      <c r="P20" s="58">
        <f t="shared" si="10"/>
        <v>846.1538461538462</v>
      </c>
    </row>
    <row r="21" spans="1:16" ht="12.75">
      <c r="A21" s="59" t="s">
        <v>27</v>
      </c>
      <c r="B21" s="45">
        <v>2</v>
      </c>
      <c r="C21" s="46">
        <v>5000</v>
      </c>
      <c r="D21" s="160">
        <v>5000</v>
      </c>
      <c r="E21" s="60">
        <v>6263</v>
      </c>
      <c r="F21" s="49"/>
      <c r="G21" s="50"/>
      <c r="H21" s="155">
        <v>4000</v>
      </c>
      <c r="I21" s="80">
        <v>6592</v>
      </c>
      <c r="J21" s="53">
        <f>IF(OR(D21=0,C21=0),"",C21/D21*100-100)</f>
        <v>0</v>
      </c>
      <c r="K21" s="54">
        <f t="shared" si="7"/>
        <v>-20.166054606418655</v>
      </c>
      <c r="L21" s="53">
        <f>IF(OR(H21=0,G21=0),"",G21/H21*100-100)</f>
      </c>
      <c r="M21" s="55">
        <f t="shared" si="8"/>
      </c>
      <c r="N21" s="56">
        <f>(G21/C21)*1000</f>
        <v>0</v>
      </c>
      <c r="O21" s="57">
        <f t="shared" si="9"/>
        <v>800</v>
      </c>
      <c r="P21" s="58">
        <f t="shared" si="10"/>
        <v>1052.5307360689767</v>
      </c>
    </row>
    <row r="22" spans="1:16" ht="12.75">
      <c r="A22" s="59" t="s">
        <v>28</v>
      </c>
      <c r="B22" s="45">
        <v>1</v>
      </c>
      <c r="C22" s="46">
        <v>5875</v>
      </c>
      <c r="D22" s="160">
        <v>5875</v>
      </c>
      <c r="E22" s="60">
        <v>4127</v>
      </c>
      <c r="F22" s="49"/>
      <c r="G22" s="50"/>
      <c r="H22" s="155">
        <v>5288</v>
      </c>
      <c r="I22" s="80">
        <v>4839</v>
      </c>
      <c r="J22" s="53">
        <f>IF(OR(D22=0,C22=0),"",C22/D22*100-100)</f>
        <v>0</v>
      </c>
      <c r="K22" s="54">
        <f t="shared" si="7"/>
        <v>42.355221710685726</v>
      </c>
      <c r="L22" s="53">
        <f>IF(OR(H22=0,G22=0),"",G22/H22*100-100)</f>
      </c>
      <c r="M22" s="55">
        <f t="shared" si="8"/>
      </c>
      <c r="N22" s="56">
        <f>(G22/C22)*1000</f>
        <v>0</v>
      </c>
      <c r="O22" s="57">
        <f t="shared" si="9"/>
        <v>900.0851063829787</v>
      </c>
      <c r="P22" s="58">
        <f t="shared" si="10"/>
        <v>1172.5224133753331</v>
      </c>
    </row>
    <row r="23" spans="1:16" ht="12.75">
      <c r="A23" s="59" t="s">
        <v>29</v>
      </c>
      <c r="B23" s="45">
        <v>2</v>
      </c>
      <c r="C23" s="46">
        <v>1115</v>
      </c>
      <c r="D23" s="160">
        <v>1115</v>
      </c>
      <c r="E23" s="60">
        <v>970</v>
      </c>
      <c r="F23" s="49"/>
      <c r="G23" s="50"/>
      <c r="H23" s="155">
        <v>1227</v>
      </c>
      <c r="I23" s="80">
        <v>1015</v>
      </c>
      <c r="J23" s="53">
        <f>IF(OR(D23=0,C23=0),"",C23/D23*100-100)</f>
        <v>0</v>
      </c>
      <c r="K23" s="54">
        <f t="shared" si="7"/>
        <v>14.94845360824742</v>
      </c>
      <c r="L23" s="53">
        <f>IF(OR(H23=0,G23=0),"",G23/H23*100-100)</f>
      </c>
      <c r="M23" s="55">
        <f t="shared" si="8"/>
      </c>
      <c r="N23" s="56">
        <f>(G23/C23)*1000</f>
        <v>0</v>
      </c>
      <c r="O23" s="57">
        <f t="shared" si="9"/>
        <v>1100.4484304932735</v>
      </c>
      <c r="P23" s="58">
        <f t="shared" si="10"/>
        <v>1046.3917525773197</v>
      </c>
    </row>
    <row r="24" spans="1:16" ht="12.75">
      <c r="A24" s="59" t="s">
        <v>30</v>
      </c>
      <c r="B24" s="45"/>
      <c r="C24" s="46">
        <v>0.01</v>
      </c>
      <c r="D24" s="160">
        <v>0.01</v>
      </c>
      <c r="E24" s="60">
        <v>13</v>
      </c>
      <c r="F24" s="49"/>
      <c r="G24" s="50"/>
      <c r="H24" s="155">
        <v>0.01</v>
      </c>
      <c r="I24" s="80">
        <v>12</v>
      </c>
      <c r="J24" s="53">
        <f>IF(OR(D24=0,C24=0),"",C24/D24*100-100)</f>
        <v>0</v>
      </c>
      <c r="K24" s="54">
        <f t="shared" si="7"/>
        <v>-99.92307692307692</v>
      </c>
      <c r="L24" s="53">
        <f>IF(OR(H24=0,G24=0),"",G24/H24*100-100)</f>
      </c>
      <c r="M24" s="55">
        <f t="shared" si="8"/>
      </c>
      <c r="N24" s="56">
        <f>(G24/C24)*1000</f>
        <v>0</v>
      </c>
      <c r="O24" s="57">
        <f t="shared" si="9"/>
        <v>1000</v>
      </c>
      <c r="P24" s="58">
        <f t="shared" si="10"/>
        <v>923.0769230769231</v>
      </c>
    </row>
    <row r="25" spans="1:16" ht="12.75">
      <c r="A25" s="59" t="s">
        <v>31</v>
      </c>
      <c r="B25" s="45">
        <v>1</v>
      </c>
      <c r="C25" s="46">
        <v>595</v>
      </c>
      <c r="D25" s="160">
        <v>595</v>
      </c>
      <c r="E25" s="60">
        <v>684</v>
      </c>
      <c r="F25" s="49"/>
      <c r="G25" s="50"/>
      <c r="H25" s="155">
        <v>536</v>
      </c>
      <c r="I25" s="80">
        <v>638</v>
      </c>
      <c r="J25" s="53">
        <f>IF(OR(D25=0,C25=0),"",C25/D25*100-100)</f>
        <v>0</v>
      </c>
      <c r="K25" s="54">
        <f t="shared" si="7"/>
        <v>-13.011695906432749</v>
      </c>
      <c r="L25" s="53">
        <f>IF(OR(H25=0,G25=0),"",G25/H25*100-100)</f>
      </c>
      <c r="M25" s="55">
        <f t="shared" si="8"/>
      </c>
      <c r="N25" s="56">
        <f>(G25/C25)*1000</f>
        <v>0</v>
      </c>
      <c r="O25" s="57">
        <f t="shared" si="9"/>
        <v>900.8403361344538</v>
      </c>
      <c r="P25" s="58">
        <f t="shared" si="10"/>
        <v>932.7485380116959</v>
      </c>
    </row>
    <row r="26" spans="1:16" s="43" customFormat="1" ht="15.75">
      <c r="A26" s="29" t="s">
        <v>32</v>
      </c>
      <c r="B26" s="67"/>
      <c r="C26" s="68"/>
      <c r="D26" s="162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6">
        <f>IF(OR(C28=0,C29=0,C30=0,C31=0),"",SUM(C28:C31))</f>
      </c>
      <c r="D27" s="160">
        <f>IF(OR(D28=0,D29=0,D30=0,D31=0),"",SUM(D28:D31))</f>
        <v>4800</v>
      </c>
      <c r="E27" s="48">
        <v>4587</v>
      </c>
      <c r="F27" s="49"/>
      <c r="G27" s="50">
        <f>IF(OR(G28=0,G29=0,G30=0,G31=0),"",SUM(G28:G31))</f>
      </c>
      <c r="H27" s="155">
        <f>IF(OR(H28=0,H29=0,H30=0,H31=0),"",SUM(H28:H31))</f>
        <v>166800</v>
      </c>
      <c r="I27" s="81">
        <v>155582</v>
      </c>
      <c r="J27" s="53"/>
      <c r="K27" s="54"/>
      <c r="L27" s="53"/>
      <c r="M27" s="53"/>
      <c r="N27" s="56"/>
      <c r="O27" s="57">
        <f aca="true" t="shared" si="11" ref="N27:P31">(H27/D27)*1000</f>
        <v>34750</v>
      </c>
      <c r="P27" s="58">
        <f t="shared" si="11"/>
        <v>33918.02921299324</v>
      </c>
    </row>
    <row r="28" spans="1:16" ht="12.75">
      <c r="A28" s="59" t="s">
        <v>34</v>
      </c>
      <c r="B28" s="45">
        <v>2</v>
      </c>
      <c r="C28" s="46">
        <v>100</v>
      </c>
      <c r="D28" s="160">
        <v>100</v>
      </c>
      <c r="E28" s="60">
        <v>150</v>
      </c>
      <c r="F28" s="49">
        <v>2</v>
      </c>
      <c r="G28" s="50">
        <v>2000</v>
      </c>
      <c r="H28" s="155">
        <v>2000</v>
      </c>
      <c r="I28" s="80">
        <v>3327</v>
      </c>
      <c r="J28" s="53">
        <f>IF(OR(D28=0,C28=0),"",C28/D28*100-100)</f>
        <v>0</v>
      </c>
      <c r="K28" s="54">
        <f>IF(OR(E28=0,C28=0),"",C28/E28*100-100)</f>
        <v>-33.33333333333334</v>
      </c>
      <c r="L28" s="53">
        <f>IF(OR(H28=0,G28=0),"",G28/H28*100-100)</f>
        <v>0</v>
      </c>
      <c r="M28" s="55">
        <f>IF(OR(I28=0,G28=0),"",G28/I28*100-100)</f>
        <v>-39.885782987676585</v>
      </c>
      <c r="N28" s="56">
        <f t="shared" si="11"/>
        <v>20000</v>
      </c>
      <c r="O28" s="57">
        <f t="shared" si="11"/>
        <v>20000</v>
      </c>
      <c r="P28" s="58">
        <f t="shared" si="11"/>
        <v>22180</v>
      </c>
    </row>
    <row r="29" spans="1:16" ht="12.75">
      <c r="A29" s="59" t="s">
        <v>35</v>
      </c>
      <c r="B29" s="45">
        <v>2</v>
      </c>
      <c r="C29" s="46">
        <v>3800</v>
      </c>
      <c r="D29" s="160">
        <v>3800</v>
      </c>
      <c r="E29" s="60">
        <v>3675</v>
      </c>
      <c r="F29" s="49"/>
      <c r="G29" s="50"/>
      <c r="H29" s="155">
        <v>133000</v>
      </c>
      <c r="I29" s="80">
        <v>127603</v>
      </c>
      <c r="J29" s="53">
        <f>IF(OR(D29=0,C29=0),"",C29/D29*100-100)</f>
        <v>0</v>
      </c>
      <c r="K29" s="54">
        <f>IF(OR(E29=0,C29=0),"",C29/E29*100-100)</f>
        <v>3.4013605442176953</v>
      </c>
      <c r="L29" s="53">
        <f>IF(OR(H29=0,G29=0),"",G29/H29*100-100)</f>
      </c>
      <c r="M29" s="55">
        <f>IF(OR(I29=0,G29=0),"",G29/I29*100-100)</f>
      </c>
      <c r="N29" s="56">
        <f t="shared" si="11"/>
        <v>0</v>
      </c>
      <c r="O29" s="57">
        <f t="shared" si="11"/>
        <v>35000</v>
      </c>
      <c r="P29" s="58">
        <f t="shared" si="11"/>
        <v>34721.90476190476</v>
      </c>
    </row>
    <row r="30" spans="1:16" ht="12.75">
      <c r="A30" s="59" t="s">
        <v>36</v>
      </c>
      <c r="B30" s="45">
        <v>2</v>
      </c>
      <c r="C30" s="46">
        <v>600</v>
      </c>
      <c r="D30" s="160">
        <v>600</v>
      </c>
      <c r="E30" s="60">
        <v>295</v>
      </c>
      <c r="F30" s="49"/>
      <c r="G30" s="50"/>
      <c r="H30" s="155">
        <v>22800</v>
      </c>
      <c r="I30" s="80">
        <v>11763</v>
      </c>
      <c r="J30" s="53">
        <f>IF(OR(D30=0,C30=0),"",C30/D30*100-100)</f>
        <v>0</v>
      </c>
      <c r="K30" s="54">
        <f>IF(OR(E30=0,C30=0),"",C30/E30*100-100)</f>
        <v>103.38983050847457</v>
      </c>
      <c r="L30" s="53">
        <f>IF(OR(H30=0,G30=0),"",G30/H30*100-100)</f>
      </c>
      <c r="M30" s="55">
        <f>IF(OR(I30=0,G30=0),"",G30/I30*100-100)</f>
      </c>
      <c r="N30" s="56">
        <f t="shared" si="11"/>
        <v>0</v>
      </c>
      <c r="O30" s="57">
        <f t="shared" si="11"/>
        <v>38000</v>
      </c>
      <c r="P30" s="58">
        <f t="shared" si="11"/>
        <v>39874.576271186445</v>
      </c>
    </row>
    <row r="31" spans="1:16" ht="12.75">
      <c r="A31" s="59" t="s">
        <v>37</v>
      </c>
      <c r="B31" s="45"/>
      <c r="C31" s="46"/>
      <c r="D31" s="160">
        <v>300</v>
      </c>
      <c r="E31" s="60">
        <v>467</v>
      </c>
      <c r="F31" s="49"/>
      <c r="G31" s="50"/>
      <c r="H31" s="155">
        <v>9000</v>
      </c>
      <c r="I31" s="80">
        <v>12890</v>
      </c>
      <c r="J31" s="53">
        <f>IF(OR(D31=0,C31=0),"",C31/D31*100-100)</f>
      </c>
      <c r="K31" s="54">
        <f>IF(OR(E31=0,C31=0),"",C31/E31*100-100)</f>
      </c>
      <c r="L31" s="53">
        <f>IF(OR(H31=0,G31=0),"",G31/H31*100-100)</f>
      </c>
      <c r="M31" s="55">
        <f>IF(OR(I31=0,G31=0),"",G31/I31*100-100)</f>
      </c>
      <c r="N31" s="56"/>
      <c r="O31" s="57">
        <f t="shared" si="11"/>
        <v>30000</v>
      </c>
      <c r="P31" s="58">
        <f t="shared" si="11"/>
        <v>27601.7130620985</v>
      </c>
    </row>
    <row r="32" spans="1:16" s="43" customFormat="1" ht="15.75">
      <c r="A32" s="29" t="s">
        <v>38</v>
      </c>
      <c r="B32" s="67"/>
      <c r="C32" s="68"/>
      <c r="D32" s="162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39</v>
      </c>
      <c r="B33" s="45">
        <v>1</v>
      </c>
      <c r="C33" s="46">
        <v>2045</v>
      </c>
      <c r="D33" s="160">
        <v>4090</v>
      </c>
      <c r="E33" s="60">
        <v>4897</v>
      </c>
      <c r="F33" s="49"/>
      <c r="G33" s="50"/>
      <c r="H33" s="155">
        <v>355830</v>
      </c>
      <c r="I33" s="80">
        <v>445592</v>
      </c>
      <c r="J33" s="53">
        <f aca="true" t="shared" si="12" ref="J33:J39">IF(OR(D33=0,C33=0),"",C33/D33*100-100)</f>
        <v>-50</v>
      </c>
      <c r="K33" s="54">
        <f aca="true" t="shared" si="13" ref="K33:K39">IF(OR(E33=0,C33=0),"",C33/E33*100-100)</f>
        <v>-58.23973861547886</v>
      </c>
      <c r="L33" s="53">
        <f aca="true" t="shared" si="14" ref="L33:L39">IF(OR(H33=0,G33=0),"",G33/H33*100-100)</f>
      </c>
      <c r="M33" s="55">
        <f aca="true" t="shared" si="15" ref="M33:M39">IF(OR(I33=0,G33=0),"",G33/I33*100-100)</f>
      </c>
      <c r="N33" s="56">
        <f aca="true" t="shared" si="16" ref="N33:N38">(G33/C33)*1000</f>
        <v>0</v>
      </c>
      <c r="O33" s="57">
        <f aca="true" t="shared" si="17" ref="O33:O39">(H33/D33)*1000</f>
        <v>87000</v>
      </c>
      <c r="P33" s="58">
        <f aca="true" t="shared" si="18" ref="P33:P39">(I33/E33)*1000</f>
        <v>90992.85276700021</v>
      </c>
    </row>
    <row r="34" spans="1:16" ht="12.75">
      <c r="A34" s="59" t="s">
        <v>40</v>
      </c>
      <c r="B34" s="45"/>
      <c r="C34" s="46"/>
      <c r="D34" s="160">
        <v>38155</v>
      </c>
      <c r="E34" s="60">
        <v>40886</v>
      </c>
      <c r="F34" s="49"/>
      <c r="G34" s="50"/>
      <c r="H34" s="155">
        <v>97410</v>
      </c>
      <c r="I34" s="80">
        <v>135983</v>
      </c>
      <c r="J34" s="53">
        <f t="shared" si="12"/>
      </c>
      <c r="K34" s="54">
        <f t="shared" si="13"/>
      </c>
      <c r="L34" s="53">
        <f t="shared" si="14"/>
      </c>
      <c r="M34" s="55">
        <f t="shared" si="15"/>
      </c>
      <c r="N34" s="56"/>
      <c r="O34" s="57">
        <f t="shared" si="17"/>
        <v>2553.0074695321714</v>
      </c>
      <c r="P34" s="58">
        <f t="shared" si="18"/>
        <v>3325.9061781538912</v>
      </c>
    </row>
    <row r="35" spans="1:16" ht="12.75">
      <c r="A35" s="59" t="s">
        <v>41</v>
      </c>
      <c r="B35" s="45">
        <v>2</v>
      </c>
      <c r="C35" s="46">
        <v>110000</v>
      </c>
      <c r="D35" s="160">
        <v>99275</v>
      </c>
      <c r="E35" s="60">
        <v>105919</v>
      </c>
      <c r="F35" s="49"/>
      <c r="G35" s="50"/>
      <c r="H35" s="155">
        <v>129058</v>
      </c>
      <c r="I35" s="80">
        <v>175280</v>
      </c>
      <c r="J35" s="53">
        <f t="shared" si="12"/>
        <v>10.803324099723</v>
      </c>
      <c r="K35" s="54">
        <f t="shared" si="13"/>
        <v>3.8529442309689585</v>
      </c>
      <c r="L35" s="53">
        <f t="shared" si="14"/>
      </c>
      <c r="M35" s="55">
        <f t="shared" si="15"/>
      </c>
      <c r="N35" s="56">
        <f t="shared" si="16"/>
        <v>0</v>
      </c>
      <c r="O35" s="57">
        <f t="shared" si="17"/>
        <v>1300.0050365147317</v>
      </c>
      <c r="P35" s="58">
        <f t="shared" si="18"/>
        <v>1654.8494604367488</v>
      </c>
    </row>
    <row r="36" spans="1:16" ht="12.75">
      <c r="A36" s="59" t="s">
        <v>42</v>
      </c>
      <c r="B36" s="45"/>
      <c r="C36" s="46"/>
      <c r="D36" s="160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12"/>
      </c>
      <c r="K36" s="54">
        <f t="shared" si="13"/>
      </c>
      <c r="L36" s="53">
        <f t="shared" si="14"/>
      </c>
      <c r="M36" s="55">
        <f t="shared" si="15"/>
      </c>
      <c r="N36" s="56"/>
      <c r="O36" s="57">
        <f t="shared" si="17"/>
        <v>1000</v>
      </c>
      <c r="P36" s="58"/>
    </row>
    <row r="37" spans="1:16" ht="12.75">
      <c r="A37" s="59" t="s">
        <v>43</v>
      </c>
      <c r="B37" s="45"/>
      <c r="C37" s="46"/>
      <c r="D37" s="160">
        <v>1950</v>
      </c>
      <c r="E37" s="60">
        <v>516</v>
      </c>
      <c r="F37" s="49"/>
      <c r="G37" s="50"/>
      <c r="H37" s="155">
        <v>2925</v>
      </c>
      <c r="I37" s="80">
        <v>665</v>
      </c>
      <c r="J37" s="53">
        <f t="shared" si="12"/>
      </c>
      <c r="K37" s="54">
        <f t="shared" si="13"/>
      </c>
      <c r="L37" s="53">
        <f t="shared" si="14"/>
      </c>
      <c r="M37" s="55">
        <f t="shared" si="15"/>
      </c>
      <c r="N37" s="56"/>
      <c r="O37" s="57">
        <f t="shared" si="17"/>
        <v>1500</v>
      </c>
      <c r="P37" s="58">
        <f t="shared" si="18"/>
        <v>1288.7596899224807</v>
      </c>
    </row>
    <row r="38" spans="1:16" ht="12.75">
      <c r="A38" s="59" t="s">
        <v>44</v>
      </c>
      <c r="B38" s="45">
        <v>2</v>
      </c>
      <c r="C38" s="46">
        <v>1070</v>
      </c>
      <c r="D38" s="160">
        <v>1070</v>
      </c>
      <c r="E38" s="60">
        <v>5396</v>
      </c>
      <c r="F38" s="49"/>
      <c r="G38" s="50"/>
      <c r="H38" s="155">
        <v>1605</v>
      </c>
      <c r="I38" s="80">
        <v>8846</v>
      </c>
      <c r="J38" s="53">
        <f t="shared" si="12"/>
        <v>0</v>
      </c>
      <c r="K38" s="54">
        <f t="shared" si="13"/>
        <v>-80.1704966641957</v>
      </c>
      <c r="L38" s="53">
        <f t="shared" si="14"/>
      </c>
      <c r="M38" s="55">
        <f t="shared" si="15"/>
      </c>
      <c r="N38" s="56">
        <f t="shared" si="16"/>
        <v>0</v>
      </c>
      <c r="O38" s="57">
        <f t="shared" si="17"/>
        <v>1500</v>
      </c>
      <c r="P38" s="58">
        <f t="shared" si="18"/>
        <v>1639.362490733877</v>
      </c>
    </row>
    <row r="39" spans="1:16" ht="12.75">
      <c r="A39" s="59" t="s">
        <v>45</v>
      </c>
      <c r="B39" s="45"/>
      <c r="C39" s="46"/>
      <c r="D39" s="160">
        <v>0.01</v>
      </c>
      <c r="E39" s="60">
        <v>1</v>
      </c>
      <c r="F39" s="49"/>
      <c r="G39" s="50"/>
      <c r="H39" s="155">
        <v>0.01</v>
      </c>
      <c r="I39" s="80">
        <v>2</v>
      </c>
      <c r="J39" s="53">
        <f t="shared" si="12"/>
      </c>
      <c r="K39" s="54">
        <f t="shared" si="13"/>
      </c>
      <c r="L39" s="53">
        <f t="shared" si="14"/>
      </c>
      <c r="M39" s="55">
        <f t="shared" si="15"/>
      </c>
      <c r="N39" s="56"/>
      <c r="O39" s="57">
        <f t="shared" si="17"/>
        <v>1000</v>
      </c>
      <c r="P39" s="58">
        <f t="shared" si="18"/>
        <v>2000</v>
      </c>
    </row>
    <row r="40" spans="1:16" s="43" customFormat="1" ht="15.75">
      <c r="A40" s="29" t="s">
        <v>46</v>
      </c>
      <c r="B40" s="67"/>
      <c r="C40" s="68"/>
      <c r="D40" s="162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47</v>
      </c>
      <c r="B41" s="45"/>
      <c r="C41" s="46"/>
      <c r="D41" s="160">
        <v>220</v>
      </c>
      <c r="E41" s="60">
        <v>743</v>
      </c>
      <c r="F41" s="49"/>
      <c r="G41" s="50"/>
      <c r="H41" s="155">
        <v>15400</v>
      </c>
      <c r="I41" s="80">
        <v>28475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9" ref="N41:P43">(H41/D41)*1000</f>
        <v>70000</v>
      </c>
      <c r="P41" s="58">
        <f t="shared" si="19"/>
        <v>38324.36069986541</v>
      </c>
    </row>
    <row r="42" spans="1:16" ht="12.75">
      <c r="A42" s="59" t="s">
        <v>48</v>
      </c>
      <c r="B42" s="45"/>
      <c r="C42" s="46"/>
      <c r="D42" s="160">
        <v>1970</v>
      </c>
      <c r="E42" s="60">
        <v>2840</v>
      </c>
      <c r="F42" s="49"/>
      <c r="G42" s="50"/>
      <c r="H42" s="155">
        <v>49250</v>
      </c>
      <c r="I42" s="80">
        <v>143578</v>
      </c>
      <c r="J42" s="53">
        <f>IF(OR(D42=0,C42=0),"",C42/D42*100-100)</f>
      </c>
      <c r="K42" s="54">
        <f>IF(OR(E42=0,C42=0),"",C42/E42*100-100)</f>
      </c>
      <c r="L42" s="53">
        <f>IF(OR(H42=0,G42=0),"",G42/H42*100-100)</f>
      </c>
      <c r="M42" s="55">
        <f>IF(OR(I42=0,G42=0),"",G42/I42*100-100)</f>
      </c>
      <c r="N42" s="56"/>
      <c r="O42" s="57">
        <f t="shared" si="19"/>
        <v>25000</v>
      </c>
      <c r="P42" s="58">
        <f t="shared" si="19"/>
        <v>50555.6338028169</v>
      </c>
    </row>
    <row r="43" spans="1:16" ht="12.75">
      <c r="A43" s="59" t="s">
        <v>49</v>
      </c>
      <c r="B43" s="45">
        <v>2</v>
      </c>
      <c r="C43" s="46">
        <v>4035</v>
      </c>
      <c r="D43" s="160">
        <v>4035</v>
      </c>
      <c r="E43" s="60">
        <v>3152</v>
      </c>
      <c r="F43" s="49"/>
      <c r="G43" s="50"/>
      <c r="H43" s="155">
        <v>64560</v>
      </c>
      <c r="I43" s="80">
        <v>29727</v>
      </c>
      <c r="J43" s="53">
        <f>IF(OR(D43=0,C43=0),"",C43/D43*100-100)</f>
        <v>0</v>
      </c>
      <c r="K43" s="54">
        <f>IF(OR(E43=0,C43=0),"",C43/E43*100-100)</f>
        <v>28.013959390862965</v>
      </c>
      <c r="L43" s="53">
        <f>IF(OR(H43=0,G43=0),"",G43/H43*100-100)</f>
      </c>
      <c r="M43" s="55">
        <f>IF(OR(I43=0,G43=0),"",G43/I43*100-100)</f>
      </c>
      <c r="N43" s="56">
        <f t="shared" si="19"/>
        <v>0</v>
      </c>
      <c r="O43" s="57">
        <f t="shared" si="19"/>
        <v>16000</v>
      </c>
      <c r="P43" s="58">
        <f t="shared" si="19"/>
        <v>9431.154822335026</v>
      </c>
    </row>
    <row r="44" spans="1:16" s="82" customFormat="1" ht="15.75">
      <c r="A44" s="29" t="s">
        <v>50</v>
      </c>
      <c r="B44" s="67"/>
      <c r="C44" s="68"/>
      <c r="D44" s="162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51</v>
      </c>
      <c r="B45" s="45"/>
      <c r="C45" s="46"/>
      <c r="D45" s="160">
        <v>30</v>
      </c>
      <c r="E45" s="60">
        <v>36</v>
      </c>
      <c r="F45" s="49"/>
      <c r="G45" s="50"/>
      <c r="H45" s="155">
        <v>690</v>
      </c>
      <c r="I45" s="80">
        <v>836</v>
      </c>
      <c r="J45" s="53">
        <f aca="true" t="shared" si="20" ref="J45:J88">IF(OR(D45=0,C45=0),"",C45/D45*100-100)</f>
      </c>
      <c r="K45" s="54">
        <f aca="true" t="shared" si="21" ref="K45:K88">IF(OR(E45=0,C45=0),"",C45/E45*100-100)</f>
      </c>
      <c r="L45" s="53">
        <f aca="true" t="shared" si="22" ref="L45:L88">IF(OR(H45=0,G45=0),"",G45/H45*100-100)</f>
      </c>
      <c r="M45" s="55">
        <f aca="true" t="shared" si="23" ref="M45:M88">IF(OR(I45=0,G45=0),"",G45/I45*100-100)</f>
      </c>
      <c r="N45" s="56"/>
      <c r="O45" s="57">
        <f aca="true" t="shared" si="24" ref="O45:O86">(H45/D45)*1000</f>
        <v>23000</v>
      </c>
      <c r="P45" s="58">
        <f aca="true" t="shared" si="25" ref="P45:P86">(I45/E45)*1000</f>
        <v>23222.222222222223</v>
      </c>
    </row>
    <row r="46" spans="1:16" ht="12.75">
      <c r="A46" s="59" t="s">
        <v>52</v>
      </c>
      <c r="B46" s="45"/>
      <c r="C46" s="46"/>
      <c r="D46" s="160">
        <v>280</v>
      </c>
      <c r="E46" s="60">
        <v>144</v>
      </c>
      <c r="F46" s="49"/>
      <c r="G46" s="50"/>
      <c r="H46" s="155">
        <v>6720</v>
      </c>
      <c r="I46" s="80">
        <v>2801</v>
      </c>
      <c r="J46" s="53">
        <f t="shared" si="20"/>
      </c>
      <c r="K46" s="54">
        <f t="shared" si="21"/>
      </c>
      <c r="L46" s="53">
        <f t="shared" si="22"/>
      </c>
      <c r="M46" s="55">
        <f t="shared" si="23"/>
      </c>
      <c r="N46" s="56"/>
      <c r="O46" s="57">
        <f t="shared" si="24"/>
        <v>24000</v>
      </c>
      <c r="P46" s="58">
        <f t="shared" si="25"/>
        <v>19451.38888888889</v>
      </c>
    </row>
    <row r="47" spans="1:16" ht="12.75">
      <c r="A47" s="59" t="s">
        <v>53</v>
      </c>
      <c r="B47" s="45"/>
      <c r="C47" s="46"/>
      <c r="D47" s="160">
        <v>600</v>
      </c>
      <c r="E47" s="60">
        <v>709</v>
      </c>
      <c r="F47" s="49"/>
      <c r="G47" s="50"/>
      <c r="H47" s="155">
        <v>3270</v>
      </c>
      <c r="I47" s="80">
        <v>3233</v>
      </c>
      <c r="J47" s="53">
        <f t="shared" si="20"/>
      </c>
      <c r="K47" s="54">
        <f t="shared" si="21"/>
      </c>
      <c r="L47" s="53">
        <f t="shared" si="22"/>
      </c>
      <c r="M47" s="55">
        <f t="shared" si="23"/>
      </c>
      <c r="N47" s="56"/>
      <c r="O47" s="57">
        <f t="shared" si="24"/>
        <v>5450</v>
      </c>
      <c r="P47" s="58">
        <f t="shared" si="25"/>
        <v>4559.943582510578</v>
      </c>
    </row>
    <row r="48" spans="1:16" ht="12.75">
      <c r="A48" s="59" t="s">
        <v>54</v>
      </c>
      <c r="B48" s="45"/>
      <c r="C48" s="46"/>
      <c r="D48" s="160">
        <v>6</v>
      </c>
      <c r="E48" s="60">
        <v>5</v>
      </c>
      <c r="F48" s="49"/>
      <c r="G48" s="50"/>
      <c r="H48" s="155">
        <v>108</v>
      </c>
      <c r="I48" s="80">
        <v>102</v>
      </c>
      <c r="J48" s="53">
        <f t="shared" si="20"/>
      </c>
      <c r="K48" s="54">
        <f t="shared" si="21"/>
      </c>
      <c r="L48" s="53">
        <f t="shared" si="22"/>
      </c>
      <c r="M48" s="55">
        <f t="shared" si="23"/>
      </c>
      <c r="N48" s="56"/>
      <c r="O48" s="57">
        <f t="shared" si="24"/>
        <v>18000</v>
      </c>
      <c r="P48" s="58">
        <f t="shared" si="25"/>
        <v>20400</v>
      </c>
    </row>
    <row r="49" spans="1:16" ht="12.75">
      <c r="A49" s="62" t="s">
        <v>55</v>
      </c>
      <c r="B49" s="45">
        <v>2</v>
      </c>
      <c r="C49" s="46">
        <v>15</v>
      </c>
      <c r="D49" s="160">
        <v>80</v>
      </c>
      <c r="E49" s="60">
        <v>61</v>
      </c>
      <c r="F49" s="49"/>
      <c r="G49" s="50"/>
      <c r="H49" s="155">
        <v>1520</v>
      </c>
      <c r="I49" s="80">
        <v>1690</v>
      </c>
      <c r="J49" s="53">
        <f t="shared" si="20"/>
        <v>-81.25</v>
      </c>
      <c r="K49" s="54">
        <f t="shared" si="21"/>
        <v>-75.40983606557377</v>
      </c>
      <c r="L49" s="53">
        <f t="shared" si="22"/>
      </c>
      <c r="M49" s="55">
        <f t="shared" si="23"/>
      </c>
      <c r="N49" s="56"/>
      <c r="O49" s="57">
        <f t="shared" si="24"/>
        <v>19000</v>
      </c>
      <c r="P49" s="58">
        <f t="shared" si="25"/>
        <v>27704.918032786885</v>
      </c>
    </row>
    <row r="50" spans="1:16" ht="12.75">
      <c r="A50" s="62" t="s">
        <v>56</v>
      </c>
      <c r="B50" s="45"/>
      <c r="C50" s="46"/>
      <c r="D50" s="160">
        <v>0.01</v>
      </c>
      <c r="E50" s="60">
        <v>2</v>
      </c>
      <c r="F50" s="49"/>
      <c r="G50" s="50"/>
      <c r="H50" s="155">
        <v>0.01</v>
      </c>
      <c r="I50" s="80">
        <v>43</v>
      </c>
      <c r="J50" s="53">
        <f t="shared" si="20"/>
      </c>
      <c r="K50" s="54">
        <f t="shared" si="21"/>
      </c>
      <c r="L50" s="53">
        <f t="shared" si="22"/>
      </c>
      <c r="M50" s="55">
        <f t="shared" si="23"/>
      </c>
      <c r="N50" s="56"/>
      <c r="O50" s="57">
        <f t="shared" si="24"/>
        <v>1000</v>
      </c>
      <c r="P50" s="58">
        <f t="shared" si="25"/>
        <v>21500</v>
      </c>
    </row>
    <row r="51" spans="1:16" ht="12.75">
      <c r="A51" s="62" t="s">
        <v>57</v>
      </c>
      <c r="B51" s="45">
        <v>2</v>
      </c>
      <c r="C51" s="46">
        <v>80</v>
      </c>
      <c r="D51" s="160">
        <v>160</v>
      </c>
      <c r="E51" s="60">
        <v>107</v>
      </c>
      <c r="F51" s="49"/>
      <c r="G51" s="50"/>
      <c r="H51" s="155">
        <v>2560</v>
      </c>
      <c r="I51" s="80">
        <v>1718</v>
      </c>
      <c r="J51" s="53">
        <f t="shared" si="20"/>
        <v>-50</v>
      </c>
      <c r="K51" s="54">
        <f t="shared" si="21"/>
        <v>-25.233644859813083</v>
      </c>
      <c r="L51" s="53">
        <f t="shared" si="22"/>
      </c>
      <c r="M51" s="55">
        <f t="shared" si="23"/>
      </c>
      <c r="N51" s="56">
        <f aca="true" t="shared" si="26" ref="N51:N86">(G51/C51)*1000</f>
        <v>0</v>
      </c>
      <c r="O51" s="57">
        <f t="shared" si="24"/>
        <v>16000</v>
      </c>
      <c r="P51" s="58">
        <f t="shared" si="25"/>
        <v>16056.074766355141</v>
      </c>
    </row>
    <row r="52" spans="1:16" ht="12.75">
      <c r="A52" s="62" t="s">
        <v>58</v>
      </c>
      <c r="B52" s="45"/>
      <c r="C52" s="46"/>
      <c r="D52" s="160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20"/>
      </c>
      <c r="K52" s="54">
        <f t="shared" si="21"/>
      </c>
      <c r="L52" s="53">
        <f t="shared" si="22"/>
      </c>
      <c r="M52" s="55">
        <f t="shared" si="23"/>
      </c>
      <c r="N52" s="56"/>
      <c r="O52" s="57">
        <f t="shared" si="24"/>
        <v>1000</v>
      </c>
      <c r="P52" s="58"/>
    </row>
    <row r="53" spans="1:16" ht="12.75">
      <c r="A53" s="59" t="s">
        <v>59</v>
      </c>
      <c r="B53" s="45"/>
      <c r="C53" s="46"/>
      <c r="D53" s="160">
        <v>1080</v>
      </c>
      <c r="E53" s="60">
        <v>1022</v>
      </c>
      <c r="F53" s="49"/>
      <c r="G53" s="50"/>
      <c r="H53" s="155">
        <v>75600</v>
      </c>
      <c r="I53" s="80">
        <v>55299</v>
      </c>
      <c r="J53" s="53">
        <f t="shared" si="20"/>
      </c>
      <c r="K53" s="54">
        <f t="shared" si="21"/>
      </c>
      <c r="L53" s="53">
        <f t="shared" si="22"/>
      </c>
      <c r="M53" s="55">
        <f t="shared" si="23"/>
      </c>
      <c r="N53" s="56"/>
      <c r="O53" s="57">
        <f t="shared" si="24"/>
        <v>70000</v>
      </c>
      <c r="P53" s="58">
        <f t="shared" si="25"/>
        <v>54108.610567514675</v>
      </c>
    </row>
    <row r="54" spans="1:16" ht="12.75" customHeight="1">
      <c r="A54" s="59" t="s">
        <v>60</v>
      </c>
      <c r="B54" s="45"/>
      <c r="C54" s="46"/>
      <c r="D54" s="160">
        <v>440</v>
      </c>
      <c r="E54" s="60">
        <v>307</v>
      </c>
      <c r="F54" s="49"/>
      <c r="G54" s="50"/>
      <c r="H54" s="155">
        <v>22000</v>
      </c>
      <c r="I54" s="80">
        <v>13275</v>
      </c>
      <c r="J54" s="53">
        <f t="shared" si="20"/>
      </c>
      <c r="K54" s="54">
        <f t="shared" si="21"/>
      </c>
      <c r="L54" s="53">
        <f t="shared" si="22"/>
      </c>
      <c r="M54" s="55">
        <f t="shared" si="23"/>
      </c>
      <c r="N54" s="56"/>
      <c r="O54" s="57">
        <f t="shared" si="24"/>
        <v>50000</v>
      </c>
      <c r="P54" s="58">
        <f t="shared" si="25"/>
        <v>43241.042345276874</v>
      </c>
    </row>
    <row r="55" spans="1:16" ht="12.75" customHeight="1">
      <c r="A55" s="59" t="s">
        <v>61</v>
      </c>
      <c r="B55" s="45"/>
      <c r="C55" s="46"/>
      <c r="D55" s="160">
        <v>150</v>
      </c>
      <c r="E55" s="60">
        <v>183</v>
      </c>
      <c r="F55" s="49"/>
      <c r="G55" s="50"/>
      <c r="H55" s="155">
        <v>6750</v>
      </c>
      <c r="I55" s="80">
        <v>9645</v>
      </c>
      <c r="J55" s="53">
        <f t="shared" si="20"/>
      </c>
      <c r="K55" s="54">
        <f t="shared" si="21"/>
      </c>
      <c r="L55" s="53">
        <f t="shared" si="22"/>
      </c>
      <c r="M55" s="55">
        <f t="shared" si="23"/>
      </c>
      <c r="N55" s="56"/>
      <c r="O55" s="57">
        <f t="shared" si="24"/>
        <v>45000</v>
      </c>
      <c r="P55" s="58">
        <f t="shared" si="25"/>
        <v>52704.91803278689</v>
      </c>
    </row>
    <row r="56" spans="1:16" ht="12.75">
      <c r="A56" s="44" t="s">
        <v>62</v>
      </c>
      <c r="B56" s="45">
        <v>2</v>
      </c>
      <c r="C56" s="46">
        <f>IF(OR(C57=0,C58=0),"",SUM(C57:C58))</f>
        <v>50</v>
      </c>
      <c r="D56" s="160">
        <f>IF(OR(D57=0,D58=0),"",SUM(D57:D58))</f>
        <v>68</v>
      </c>
      <c r="E56" s="48">
        <v>39</v>
      </c>
      <c r="F56" s="49">
        <v>2</v>
      </c>
      <c r="G56" s="50">
        <f>IF(OR(G57=0,G58=0),"",SUM(G57:G58))</f>
        <v>2100</v>
      </c>
      <c r="H56" s="155">
        <f>IF(OR(H57=0,H58=0),"",SUM(H57:H58))</f>
        <v>2030</v>
      </c>
      <c r="I56" s="81">
        <v>1321</v>
      </c>
      <c r="J56" s="53">
        <f t="shared" si="20"/>
        <v>-26.470588235294116</v>
      </c>
      <c r="K56" s="54">
        <f t="shared" si="21"/>
        <v>28.205128205128204</v>
      </c>
      <c r="L56" s="53">
        <f t="shared" si="22"/>
        <v>3.448275862068968</v>
      </c>
      <c r="M56" s="55">
        <f t="shared" si="23"/>
        <v>58.97047691143072</v>
      </c>
      <c r="N56" s="56">
        <f t="shared" si="26"/>
        <v>42000</v>
      </c>
      <c r="O56" s="57">
        <f t="shared" si="24"/>
        <v>29852.941176470587</v>
      </c>
      <c r="P56" s="58">
        <f t="shared" si="25"/>
        <v>33871.79487179487</v>
      </c>
    </row>
    <row r="57" spans="1:16" ht="12.75">
      <c r="A57" s="59" t="s">
        <v>63</v>
      </c>
      <c r="B57" s="45">
        <v>2</v>
      </c>
      <c r="C57" s="46">
        <v>10</v>
      </c>
      <c r="D57" s="160">
        <v>10</v>
      </c>
      <c r="E57" s="60">
        <v>5</v>
      </c>
      <c r="F57" s="49">
        <v>2</v>
      </c>
      <c r="G57" s="50">
        <v>450</v>
      </c>
      <c r="H57" s="155">
        <v>600</v>
      </c>
      <c r="I57" s="80">
        <v>225</v>
      </c>
      <c r="J57" s="53">
        <f t="shared" si="20"/>
        <v>0</v>
      </c>
      <c r="K57" s="54">
        <f t="shared" si="21"/>
        <v>100</v>
      </c>
      <c r="L57" s="53">
        <f t="shared" si="22"/>
        <v>-25</v>
      </c>
      <c r="M57" s="55">
        <f t="shared" si="23"/>
        <v>100</v>
      </c>
      <c r="N57" s="56">
        <f t="shared" si="26"/>
        <v>45000</v>
      </c>
      <c r="O57" s="57">
        <f t="shared" si="24"/>
        <v>60000</v>
      </c>
      <c r="P57" s="58">
        <f t="shared" si="25"/>
        <v>45000</v>
      </c>
    </row>
    <row r="58" spans="1:16" ht="12.75">
      <c r="A58" s="59" t="s">
        <v>64</v>
      </c>
      <c r="B58" s="45">
        <v>2</v>
      </c>
      <c r="C58" s="46">
        <v>40</v>
      </c>
      <c r="D58" s="160">
        <v>58</v>
      </c>
      <c r="E58" s="60">
        <v>34</v>
      </c>
      <c r="F58" s="49">
        <v>2</v>
      </c>
      <c r="G58" s="50">
        <v>1650</v>
      </c>
      <c r="H58" s="155">
        <v>1430</v>
      </c>
      <c r="I58" s="80">
        <v>1096</v>
      </c>
      <c r="J58" s="53">
        <f t="shared" si="20"/>
        <v>-31.034482758620683</v>
      </c>
      <c r="K58" s="54">
        <f t="shared" si="21"/>
        <v>17.64705882352942</v>
      </c>
      <c r="L58" s="53">
        <f t="shared" si="22"/>
        <v>15.384615384615373</v>
      </c>
      <c r="M58" s="55">
        <f t="shared" si="23"/>
        <v>50.54744525547446</v>
      </c>
      <c r="N58" s="56">
        <f t="shared" si="26"/>
        <v>41250</v>
      </c>
      <c r="O58" s="57">
        <f t="shared" si="24"/>
        <v>24655.1724137931</v>
      </c>
      <c r="P58" s="58">
        <f t="shared" si="25"/>
        <v>32235.29411764706</v>
      </c>
    </row>
    <row r="59" spans="1:16" ht="12.75">
      <c r="A59" s="44" t="s">
        <v>65</v>
      </c>
      <c r="B59" s="45"/>
      <c r="C59" s="46">
        <f>IF(OR(C60=0,C61=0),"",SUM(C60:C61))</f>
      </c>
      <c r="D59" s="160">
        <f>IF(OR(D60=0,D61=0),"",SUM(D60:D61))</f>
        <v>12</v>
      </c>
      <c r="E59" s="48">
        <v>12</v>
      </c>
      <c r="F59" s="49"/>
      <c r="G59" s="83">
        <f>IF(OR(G60=0,G61=0),"",SUM(G60:G61))</f>
      </c>
      <c r="H59" s="155">
        <f>IF(OR(H60=0,H61=0),"",SUM(H60:H61))</f>
        <v>210</v>
      </c>
      <c r="I59" s="85">
        <v>322</v>
      </c>
      <c r="J59" s="53"/>
      <c r="K59" s="54"/>
      <c r="L59" s="53"/>
      <c r="M59" s="55"/>
      <c r="N59" s="56"/>
      <c r="O59" s="57">
        <f t="shared" si="24"/>
        <v>17500</v>
      </c>
      <c r="P59" s="58">
        <f t="shared" si="25"/>
        <v>26833.333333333332</v>
      </c>
    </row>
    <row r="60" spans="1:16" ht="12.75">
      <c r="A60" s="59" t="s">
        <v>66</v>
      </c>
      <c r="B60" s="45">
        <v>1</v>
      </c>
      <c r="C60" s="46">
        <v>5</v>
      </c>
      <c r="D60" s="160">
        <v>5</v>
      </c>
      <c r="E60" s="60">
        <v>3</v>
      </c>
      <c r="F60" s="49">
        <v>2</v>
      </c>
      <c r="G60" s="50">
        <v>200</v>
      </c>
      <c r="H60" s="155">
        <v>150</v>
      </c>
      <c r="I60" s="80">
        <v>100</v>
      </c>
      <c r="J60" s="53">
        <f t="shared" si="20"/>
        <v>0</v>
      </c>
      <c r="K60" s="54">
        <f t="shared" si="21"/>
        <v>66.66666666666669</v>
      </c>
      <c r="L60" s="53">
        <f t="shared" si="22"/>
        <v>33.333333333333314</v>
      </c>
      <c r="M60" s="55">
        <f t="shared" si="23"/>
        <v>100</v>
      </c>
      <c r="N60" s="56">
        <f t="shared" si="26"/>
        <v>40000</v>
      </c>
      <c r="O60" s="57">
        <f t="shared" si="24"/>
        <v>30000</v>
      </c>
      <c r="P60" s="58">
        <f t="shared" si="25"/>
        <v>33333.333333333336</v>
      </c>
    </row>
    <row r="61" spans="1:16" ht="12.75">
      <c r="A61" s="59" t="s">
        <v>67</v>
      </c>
      <c r="B61" s="45"/>
      <c r="C61" s="46"/>
      <c r="D61" s="160">
        <v>7</v>
      </c>
      <c r="E61" s="60">
        <v>9</v>
      </c>
      <c r="F61" s="49"/>
      <c r="G61" s="50"/>
      <c r="H61" s="155">
        <v>60</v>
      </c>
      <c r="I61" s="80">
        <v>222</v>
      </c>
      <c r="J61" s="53">
        <f t="shared" si="20"/>
      </c>
      <c r="K61" s="54">
        <f t="shared" si="21"/>
      </c>
      <c r="L61" s="53">
        <f t="shared" si="22"/>
      </c>
      <c r="M61" s="55">
        <f t="shared" si="23"/>
      </c>
      <c r="N61" s="56"/>
      <c r="O61" s="57">
        <f t="shared" si="24"/>
        <v>8571.42857142857</v>
      </c>
      <c r="P61" s="58">
        <f t="shared" si="25"/>
        <v>24666.666666666668</v>
      </c>
    </row>
    <row r="62" spans="1:16" ht="12.75">
      <c r="A62" s="59" t="s">
        <v>68</v>
      </c>
      <c r="B62" s="45"/>
      <c r="C62" s="46"/>
      <c r="D62" s="160">
        <v>0.01</v>
      </c>
      <c r="E62" s="60">
        <v>0</v>
      </c>
      <c r="F62" s="49"/>
      <c r="G62" s="50"/>
      <c r="H62" s="155">
        <v>0.01</v>
      </c>
      <c r="I62" s="80">
        <v>23</v>
      </c>
      <c r="J62" s="53">
        <f t="shared" si="20"/>
      </c>
      <c r="K62" s="54">
        <f t="shared" si="21"/>
      </c>
      <c r="L62" s="53">
        <f t="shared" si="22"/>
      </c>
      <c r="M62" s="55">
        <f t="shared" si="23"/>
      </c>
      <c r="N62" s="56"/>
      <c r="O62" s="57">
        <f t="shared" si="24"/>
        <v>1000</v>
      </c>
      <c r="P62" s="58"/>
    </row>
    <row r="63" spans="1:16" ht="12.75">
      <c r="A63" s="44" t="s">
        <v>69</v>
      </c>
      <c r="B63" s="45">
        <v>1</v>
      </c>
      <c r="C63" s="46">
        <f>IF(OR(C64=0,C65=0),"",SUM(C64:C65))</f>
        <v>20</v>
      </c>
      <c r="D63" s="160">
        <f>IF(OR(D64=0,D65=0),"",SUM(D64:D65))</f>
        <v>20</v>
      </c>
      <c r="E63" s="48">
        <v>14</v>
      </c>
      <c r="F63" s="49">
        <v>1</v>
      </c>
      <c r="G63" s="50">
        <f>IF(OR(G64=0,G65=0),"",SUM(G64:G65))</f>
        <v>500</v>
      </c>
      <c r="H63" s="155">
        <f>IF(OR(H64=0,H65=0),"",SUM(H64:H65))</f>
        <v>375</v>
      </c>
      <c r="I63" s="81">
        <v>379</v>
      </c>
      <c r="J63" s="53">
        <f t="shared" si="20"/>
        <v>0</v>
      </c>
      <c r="K63" s="54">
        <f t="shared" si="21"/>
        <v>42.85714285714286</v>
      </c>
      <c r="L63" s="53">
        <f t="shared" si="22"/>
        <v>33.333333333333314</v>
      </c>
      <c r="M63" s="55">
        <f t="shared" si="23"/>
        <v>31.926121372031645</v>
      </c>
      <c r="N63" s="56">
        <f t="shared" si="26"/>
        <v>25000</v>
      </c>
      <c r="O63" s="57">
        <f t="shared" si="24"/>
        <v>18750</v>
      </c>
      <c r="P63" s="58">
        <f t="shared" si="25"/>
        <v>27071.428571428572</v>
      </c>
    </row>
    <row r="64" spans="1:16" ht="12.75">
      <c r="A64" s="59" t="s">
        <v>70</v>
      </c>
      <c r="B64" s="45">
        <v>1</v>
      </c>
      <c r="C64" s="46">
        <v>15</v>
      </c>
      <c r="D64" s="160">
        <v>15</v>
      </c>
      <c r="E64" s="60">
        <v>12</v>
      </c>
      <c r="F64" s="49">
        <v>1</v>
      </c>
      <c r="G64" s="50">
        <v>325</v>
      </c>
      <c r="H64" s="155">
        <v>325</v>
      </c>
      <c r="I64" s="80">
        <v>291</v>
      </c>
      <c r="J64" s="53">
        <f t="shared" si="20"/>
        <v>0</v>
      </c>
      <c r="K64" s="54">
        <f t="shared" si="21"/>
        <v>25</v>
      </c>
      <c r="L64" s="53">
        <f t="shared" si="22"/>
        <v>0</v>
      </c>
      <c r="M64" s="55">
        <f t="shared" si="23"/>
        <v>11.68384879725086</v>
      </c>
      <c r="N64" s="56">
        <f t="shared" si="26"/>
        <v>21666.666666666668</v>
      </c>
      <c r="O64" s="57">
        <f t="shared" si="24"/>
        <v>21666.666666666668</v>
      </c>
      <c r="P64" s="58">
        <f t="shared" si="25"/>
        <v>24250</v>
      </c>
    </row>
    <row r="65" spans="1:16" ht="12.75">
      <c r="A65" s="59" t="s">
        <v>71</v>
      </c>
      <c r="B65" s="45">
        <v>1</v>
      </c>
      <c r="C65" s="46">
        <v>5</v>
      </c>
      <c r="D65" s="160">
        <v>5</v>
      </c>
      <c r="E65" s="60">
        <v>3</v>
      </c>
      <c r="F65" s="49">
        <v>1</v>
      </c>
      <c r="G65" s="50">
        <v>175</v>
      </c>
      <c r="H65" s="155">
        <v>50</v>
      </c>
      <c r="I65" s="80">
        <v>88</v>
      </c>
      <c r="J65" s="53">
        <f t="shared" si="20"/>
        <v>0</v>
      </c>
      <c r="K65" s="54">
        <f t="shared" si="21"/>
        <v>66.66666666666669</v>
      </c>
      <c r="L65" s="53">
        <f t="shared" si="22"/>
        <v>250</v>
      </c>
      <c r="M65" s="55">
        <f t="shared" si="23"/>
        <v>98.86363636363635</v>
      </c>
      <c r="N65" s="56">
        <f t="shared" si="26"/>
        <v>35000</v>
      </c>
      <c r="O65" s="57">
        <f t="shared" si="24"/>
        <v>10000</v>
      </c>
      <c r="P65" s="58">
        <f t="shared" si="25"/>
        <v>29333.333333333332</v>
      </c>
    </row>
    <row r="66" spans="1:16" ht="12.75">
      <c r="A66" s="44" t="s">
        <v>72</v>
      </c>
      <c r="B66" s="45"/>
      <c r="C66" s="86">
        <f>IF(OR(C67=0,C68=0,C69=0),"",SUM(C67:C69))</f>
      </c>
      <c r="D66" s="160">
        <f>IF(OR(D67=0,D68=0,D69=0),"",SUM(D67:D69))</f>
        <v>6560</v>
      </c>
      <c r="E66" s="88">
        <v>6249</v>
      </c>
      <c r="F66" s="49"/>
      <c r="G66" s="89">
        <f>IF(OR(G67=0,G68=0,G69=0),"",SUM(G67:G69))</f>
      </c>
      <c r="H66" s="155">
        <f>IF(OR(H67=0,H68=0,H69=0),"",SUM(H67:H69))</f>
        <v>526400</v>
      </c>
      <c r="I66" s="90">
        <v>578757</v>
      </c>
      <c r="J66" s="53"/>
      <c r="K66" s="54"/>
      <c r="L66" s="53"/>
      <c r="M66" s="55"/>
      <c r="N66" s="56"/>
      <c r="O66" s="57">
        <f t="shared" si="24"/>
        <v>80243.9024390244</v>
      </c>
      <c r="P66" s="58">
        <f t="shared" si="25"/>
        <v>92615.93855016802</v>
      </c>
    </row>
    <row r="67" spans="1:16" ht="12.75">
      <c r="A67" s="59" t="s">
        <v>73</v>
      </c>
      <c r="B67" s="91">
        <v>2</v>
      </c>
      <c r="C67" s="46">
        <v>90</v>
      </c>
      <c r="D67" s="160">
        <v>80</v>
      </c>
      <c r="E67" s="60">
        <v>57</v>
      </c>
      <c r="F67" s="49">
        <v>2</v>
      </c>
      <c r="G67" s="50">
        <v>3600</v>
      </c>
      <c r="H67" s="155">
        <v>7200</v>
      </c>
      <c r="I67" s="80">
        <v>5178</v>
      </c>
      <c r="J67" s="53">
        <f t="shared" si="20"/>
        <v>12.5</v>
      </c>
      <c r="K67" s="54">
        <f t="shared" si="21"/>
        <v>57.89473684210526</v>
      </c>
      <c r="L67" s="53">
        <f t="shared" si="22"/>
        <v>-50</v>
      </c>
      <c r="M67" s="55">
        <f t="shared" si="23"/>
        <v>-30.47508690614137</v>
      </c>
      <c r="N67" s="56">
        <f t="shared" si="26"/>
        <v>40000</v>
      </c>
      <c r="O67" s="57">
        <f t="shared" si="24"/>
        <v>90000</v>
      </c>
      <c r="P67" s="58">
        <f t="shared" si="25"/>
        <v>90842.1052631579</v>
      </c>
    </row>
    <row r="68" spans="1:16" ht="12.75">
      <c r="A68" s="59" t="s">
        <v>151</v>
      </c>
      <c r="B68" s="45"/>
      <c r="C68" s="46"/>
      <c r="D68" s="160">
        <v>6400</v>
      </c>
      <c r="E68" s="60">
        <v>6145</v>
      </c>
      <c r="F68" s="49"/>
      <c r="G68" s="50"/>
      <c r="H68" s="155">
        <v>512000</v>
      </c>
      <c r="I68" s="80">
        <v>569120</v>
      </c>
      <c r="J68" s="53">
        <f t="shared" si="20"/>
      </c>
      <c r="K68" s="54">
        <f t="shared" si="21"/>
      </c>
      <c r="L68" s="53">
        <f t="shared" si="22"/>
      </c>
      <c r="M68" s="55">
        <f t="shared" si="23"/>
      </c>
      <c r="N68" s="56"/>
      <c r="O68" s="57">
        <f t="shared" si="24"/>
        <v>80000</v>
      </c>
      <c r="P68" s="58">
        <f t="shared" si="25"/>
        <v>92615.13425549226</v>
      </c>
    </row>
    <row r="69" spans="1:16" ht="12.75">
      <c r="A69" s="59" t="s">
        <v>75</v>
      </c>
      <c r="B69" s="45"/>
      <c r="C69" s="46"/>
      <c r="D69" s="160">
        <v>80</v>
      </c>
      <c r="E69" s="60">
        <v>48</v>
      </c>
      <c r="F69" s="49"/>
      <c r="G69" s="50"/>
      <c r="H69" s="155">
        <v>7200</v>
      </c>
      <c r="I69" s="80">
        <v>4460</v>
      </c>
      <c r="J69" s="53">
        <f t="shared" si="20"/>
      </c>
      <c r="K69" s="54">
        <f t="shared" si="21"/>
      </c>
      <c r="L69" s="53">
        <f t="shared" si="22"/>
      </c>
      <c r="M69" s="55">
        <f t="shared" si="23"/>
      </c>
      <c r="N69" s="56"/>
      <c r="O69" s="57">
        <f t="shared" si="24"/>
        <v>90000</v>
      </c>
      <c r="P69" s="58">
        <f t="shared" si="25"/>
        <v>92916.66666666667</v>
      </c>
    </row>
    <row r="70" spans="1:16" ht="12.75">
      <c r="A70" s="59" t="s">
        <v>76</v>
      </c>
      <c r="B70" s="45">
        <v>2</v>
      </c>
      <c r="C70" s="46">
        <v>2400</v>
      </c>
      <c r="D70" s="160">
        <v>6240</v>
      </c>
      <c r="E70" s="60">
        <v>6093</v>
      </c>
      <c r="F70" s="49"/>
      <c r="G70" s="50"/>
      <c r="H70" s="155">
        <v>503000</v>
      </c>
      <c r="I70" s="80">
        <v>561882</v>
      </c>
      <c r="J70" s="53">
        <f t="shared" si="20"/>
        <v>-61.53846153846153</v>
      </c>
      <c r="K70" s="54">
        <f t="shared" si="21"/>
        <v>-60.610536681437715</v>
      </c>
      <c r="L70" s="53">
        <f t="shared" si="22"/>
      </c>
      <c r="M70" s="55">
        <f t="shared" si="23"/>
      </c>
      <c r="N70" s="56">
        <f t="shared" si="26"/>
        <v>0</v>
      </c>
      <c r="O70" s="57">
        <f t="shared" si="24"/>
        <v>80608.97435897436</v>
      </c>
      <c r="P70" s="58">
        <f t="shared" si="25"/>
        <v>92217.62678483507</v>
      </c>
    </row>
    <row r="71" spans="1:16" ht="12.75">
      <c r="A71" s="59" t="s">
        <v>77</v>
      </c>
      <c r="B71" s="45"/>
      <c r="C71" s="46"/>
      <c r="D71" s="160">
        <v>550</v>
      </c>
      <c r="E71" s="60">
        <v>549</v>
      </c>
      <c r="F71" s="49"/>
      <c r="G71" s="50"/>
      <c r="H71" s="155">
        <v>16600</v>
      </c>
      <c r="I71" s="80">
        <v>20541</v>
      </c>
      <c r="J71" s="53">
        <f t="shared" si="20"/>
      </c>
      <c r="K71" s="54">
        <f t="shared" si="21"/>
      </c>
      <c r="L71" s="53">
        <f t="shared" si="22"/>
      </c>
      <c r="M71" s="55">
        <f t="shared" si="23"/>
      </c>
      <c r="N71" s="56"/>
      <c r="O71" s="57">
        <f t="shared" si="24"/>
        <v>30181.818181818184</v>
      </c>
      <c r="P71" s="58">
        <f t="shared" si="25"/>
        <v>37415.30054644809</v>
      </c>
    </row>
    <row r="72" spans="1:16" ht="12.75">
      <c r="A72" s="59" t="s">
        <v>78</v>
      </c>
      <c r="B72" s="45">
        <v>1</v>
      </c>
      <c r="C72" s="46">
        <v>10</v>
      </c>
      <c r="D72" s="160">
        <v>10</v>
      </c>
      <c r="E72" s="60">
        <v>7</v>
      </c>
      <c r="F72" s="49">
        <v>2</v>
      </c>
      <c r="G72" s="50">
        <v>400</v>
      </c>
      <c r="H72" s="155">
        <v>400</v>
      </c>
      <c r="I72" s="80">
        <v>311</v>
      </c>
      <c r="J72" s="53">
        <f t="shared" si="20"/>
        <v>0</v>
      </c>
      <c r="K72" s="54">
        <f t="shared" si="21"/>
        <v>42.85714285714286</v>
      </c>
      <c r="L72" s="53">
        <f t="shared" si="22"/>
        <v>0</v>
      </c>
      <c r="M72" s="55">
        <f t="shared" si="23"/>
        <v>28.617363344051455</v>
      </c>
      <c r="N72" s="56">
        <f t="shared" si="26"/>
        <v>40000</v>
      </c>
      <c r="O72" s="57">
        <f t="shared" si="24"/>
        <v>40000</v>
      </c>
      <c r="P72" s="58">
        <f t="shared" si="25"/>
        <v>44428.57142857143</v>
      </c>
    </row>
    <row r="73" spans="1:16" ht="12.75">
      <c r="A73" s="59" t="s">
        <v>79</v>
      </c>
      <c r="B73" s="45">
        <v>1</v>
      </c>
      <c r="C73" s="46">
        <v>180</v>
      </c>
      <c r="D73" s="160">
        <v>330</v>
      </c>
      <c r="E73" s="60">
        <v>183</v>
      </c>
      <c r="F73" s="49">
        <v>2</v>
      </c>
      <c r="G73" s="50">
        <v>3240</v>
      </c>
      <c r="H73" s="155">
        <v>4950</v>
      </c>
      <c r="I73" s="80">
        <v>2097</v>
      </c>
      <c r="J73" s="53">
        <f t="shared" si="20"/>
        <v>-45.45454545454546</v>
      </c>
      <c r="K73" s="54">
        <f t="shared" si="21"/>
        <v>-1.639344262295083</v>
      </c>
      <c r="L73" s="53">
        <f t="shared" si="22"/>
        <v>-34.54545454545455</v>
      </c>
      <c r="M73" s="55">
        <f t="shared" si="23"/>
        <v>54.506437768240346</v>
      </c>
      <c r="N73" s="56">
        <f t="shared" si="26"/>
        <v>18000</v>
      </c>
      <c r="O73" s="57">
        <f t="shared" si="24"/>
        <v>15000</v>
      </c>
      <c r="P73" s="58">
        <f t="shared" si="25"/>
        <v>11459.016393442622</v>
      </c>
    </row>
    <row r="74" spans="1:16" ht="12.75">
      <c r="A74" s="59" t="s">
        <v>80</v>
      </c>
      <c r="B74" s="45">
        <v>1</v>
      </c>
      <c r="C74" s="46">
        <v>70</v>
      </c>
      <c r="D74" s="160">
        <v>140</v>
      </c>
      <c r="E74" s="60">
        <v>299</v>
      </c>
      <c r="F74" s="49">
        <v>1</v>
      </c>
      <c r="G74" s="50">
        <v>1260</v>
      </c>
      <c r="H74" s="155">
        <v>2940</v>
      </c>
      <c r="I74" s="80">
        <v>6446</v>
      </c>
      <c r="J74" s="53">
        <f t="shared" si="20"/>
        <v>-50</v>
      </c>
      <c r="K74" s="54">
        <f t="shared" si="21"/>
        <v>-76.5886287625418</v>
      </c>
      <c r="L74" s="53">
        <f t="shared" si="22"/>
        <v>-57.142857142857146</v>
      </c>
      <c r="M74" s="55">
        <f t="shared" si="23"/>
        <v>-80.45299410487124</v>
      </c>
      <c r="N74" s="56">
        <f t="shared" si="26"/>
        <v>18000</v>
      </c>
      <c r="O74" s="57">
        <f t="shared" si="24"/>
        <v>21000</v>
      </c>
      <c r="P74" s="58">
        <f t="shared" si="25"/>
        <v>21558.528428093647</v>
      </c>
    </row>
    <row r="75" spans="1:16" ht="12.75">
      <c r="A75" s="59" t="s">
        <v>81</v>
      </c>
      <c r="B75" s="45">
        <v>1</v>
      </c>
      <c r="C75" s="46">
        <v>480</v>
      </c>
      <c r="D75" s="160">
        <v>980</v>
      </c>
      <c r="E75" s="60">
        <v>1115</v>
      </c>
      <c r="F75" s="49"/>
      <c r="G75" s="50"/>
      <c r="H75" s="155">
        <v>17640</v>
      </c>
      <c r="I75" s="80">
        <v>16804</v>
      </c>
      <c r="J75" s="53">
        <f t="shared" si="20"/>
        <v>-51.02040816326531</v>
      </c>
      <c r="K75" s="54">
        <f t="shared" si="21"/>
        <v>-56.95067264573991</v>
      </c>
      <c r="L75" s="53">
        <f t="shared" si="22"/>
      </c>
      <c r="M75" s="55">
        <f t="shared" si="23"/>
      </c>
      <c r="N75" s="56">
        <f t="shared" si="26"/>
        <v>0</v>
      </c>
      <c r="O75" s="57">
        <f t="shared" si="24"/>
        <v>18000</v>
      </c>
      <c r="P75" s="58">
        <f t="shared" si="25"/>
        <v>15070.85201793722</v>
      </c>
    </row>
    <row r="76" spans="1:16" ht="12.75">
      <c r="A76" s="44" t="s">
        <v>82</v>
      </c>
      <c r="B76" s="45"/>
      <c r="C76" s="46">
        <f>IF(OR(C77=0,C78=0,C79=0),"",SUM(C77:C79))</f>
      </c>
      <c r="D76" s="160">
        <f>IF(OR(D77=0,D78=0,D79=0),"",SUM(D77:D79))</f>
        <v>1650</v>
      </c>
      <c r="E76" s="48">
        <v>1178</v>
      </c>
      <c r="F76" s="49"/>
      <c r="G76" s="50">
        <f>IF(OR(G77=0,G78=0,G79=0),"",SUM(G77:G79))</f>
      </c>
      <c r="H76" s="155">
        <f>IF(OR(H77=0,H78=0,H79=0),"",SUM(H77:H79))</f>
        <v>99000</v>
      </c>
      <c r="I76" s="81">
        <v>53433</v>
      </c>
      <c r="J76" s="53"/>
      <c r="K76" s="54"/>
      <c r="L76" s="53"/>
      <c r="M76" s="55"/>
      <c r="N76" s="56"/>
      <c r="O76" s="57">
        <f t="shared" si="24"/>
        <v>60000</v>
      </c>
      <c r="P76" s="58">
        <f t="shared" si="25"/>
        <v>45359.083191850594</v>
      </c>
    </row>
    <row r="77" spans="1:16" ht="12.75">
      <c r="A77" s="59" t="s">
        <v>83</v>
      </c>
      <c r="B77" s="45">
        <v>2</v>
      </c>
      <c r="C77" s="46">
        <v>800</v>
      </c>
      <c r="D77" s="160">
        <v>90</v>
      </c>
      <c r="E77" s="60">
        <v>587</v>
      </c>
      <c r="F77" s="49"/>
      <c r="G77" s="50"/>
      <c r="H77" s="155">
        <v>5400</v>
      </c>
      <c r="I77" s="80">
        <v>29426</v>
      </c>
      <c r="J77" s="53">
        <f t="shared" si="20"/>
        <v>788.8888888888889</v>
      </c>
      <c r="K77" s="54">
        <f t="shared" si="21"/>
        <v>36.286201022146514</v>
      </c>
      <c r="L77" s="53">
        <f t="shared" si="22"/>
      </c>
      <c r="M77" s="55">
        <f t="shared" si="23"/>
      </c>
      <c r="N77" s="56">
        <f t="shared" si="26"/>
        <v>0</v>
      </c>
      <c r="O77" s="57">
        <f t="shared" si="24"/>
        <v>60000</v>
      </c>
      <c r="P77" s="58">
        <f t="shared" si="25"/>
        <v>50129.47189097104</v>
      </c>
    </row>
    <row r="78" spans="1:16" ht="12.75">
      <c r="A78" s="59" t="s">
        <v>84</v>
      </c>
      <c r="B78" s="45">
        <v>2</v>
      </c>
      <c r="C78" s="46">
        <v>60</v>
      </c>
      <c r="D78" s="160">
        <v>360</v>
      </c>
      <c r="E78" s="60">
        <v>476</v>
      </c>
      <c r="F78" s="49"/>
      <c r="G78" s="50"/>
      <c r="H78" s="155">
        <v>21600</v>
      </c>
      <c r="I78" s="80">
        <v>19346</v>
      </c>
      <c r="J78" s="53">
        <f t="shared" si="20"/>
        <v>-83.33333333333334</v>
      </c>
      <c r="K78" s="54">
        <f t="shared" si="21"/>
        <v>-87.39495798319328</v>
      </c>
      <c r="L78" s="53">
        <f t="shared" si="22"/>
      </c>
      <c r="M78" s="55">
        <f t="shared" si="23"/>
      </c>
      <c r="N78" s="56">
        <f t="shared" si="26"/>
        <v>0</v>
      </c>
      <c r="O78" s="57">
        <f t="shared" si="24"/>
        <v>60000</v>
      </c>
      <c r="P78" s="58">
        <f t="shared" si="25"/>
        <v>40642.857142857145</v>
      </c>
    </row>
    <row r="79" spans="1:16" ht="12.75">
      <c r="A79" s="59" t="s">
        <v>141</v>
      </c>
      <c r="B79" s="45"/>
      <c r="C79" s="46"/>
      <c r="D79" s="160">
        <v>1200</v>
      </c>
      <c r="E79" s="60">
        <v>115</v>
      </c>
      <c r="F79" s="49"/>
      <c r="G79" s="50"/>
      <c r="H79" s="155">
        <v>72000</v>
      </c>
      <c r="I79" s="80">
        <v>4662</v>
      </c>
      <c r="J79" s="53">
        <f t="shared" si="20"/>
      </c>
      <c r="K79" s="54">
        <f t="shared" si="21"/>
      </c>
      <c r="L79" s="53">
        <f t="shared" si="22"/>
      </c>
      <c r="M79" s="55">
        <f t="shared" si="23"/>
      </c>
      <c r="N79" s="56"/>
      <c r="O79" s="57">
        <f t="shared" si="24"/>
        <v>60000</v>
      </c>
      <c r="P79" s="58">
        <f t="shared" si="25"/>
        <v>40539.13043478261</v>
      </c>
    </row>
    <row r="80" spans="1:16" ht="12.75">
      <c r="A80" s="92" t="s">
        <v>86</v>
      </c>
      <c r="B80" s="45">
        <v>1</v>
      </c>
      <c r="C80" s="46">
        <v>450</v>
      </c>
      <c r="D80" s="160">
        <v>860</v>
      </c>
      <c r="E80" s="60">
        <v>619</v>
      </c>
      <c r="F80" s="49">
        <v>1</v>
      </c>
      <c r="G80" s="50">
        <v>19350</v>
      </c>
      <c r="H80" s="155">
        <v>44290</v>
      </c>
      <c r="I80" s="80">
        <v>30294</v>
      </c>
      <c r="J80" s="53">
        <f t="shared" si="20"/>
        <v>-47.67441860465116</v>
      </c>
      <c r="K80" s="54">
        <f t="shared" si="21"/>
        <v>-27.302100161550896</v>
      </c>
      <c r="L80" s="53">
        <f t="shared" si="22"/>
        <v>-56.310679611650485</v>
      </c>
      <c r="M80" s="55">
        <f t="shared" si="23"/>
        <v>-36.125965537730245</v>
      </c>
      <c r="N80" s="57">
        <f t="shared" si="26"/>
        <v>43000</v>
      </c>
      <c r="O80" s="57">
        <f t="shared" si="24"/>
        <v>51500</v>
      </c>
      <c r="P80" s="58">
        <f t="shared" si="25"/>
        <v>48940.22617124394</v>
      </c>
    </row>
    <row r="81" spans="1:16" ht="12.75">
      <c r="A81" s="92" t="s">
        <v>87</v>
      </c>
      <c r="B81" s="45"/>
      <c r="C81" s="46"/>
      <c r="D81" s="160">
        <v>180</v>
      </c>
      <c r="E81" s="60">
        <v>167</v>
      </c>
      <c r="F81" s="49"/>
      <c r="G81" s="50"/>
      <c r="H81" s="155">
        <v>5040</v>
      </c>
      <c r="I81" s="80">
        <v>4773</v>
      </c>
      <c r="J81" s="53">
        <f t="shared" si="20"/>
      </c>
      <c r="K81" s="54">
        <f t="shared" si="21"/>
      </c>
      <c r="L81" s="53">
        <f t="shared" si="22"/>
      </c>
      <c r="M81" s="55">
        <f t="shared" si="23"/>
      </c>
      <c r="N81" s="56"/>
      <c r="O81" s="57">
        <f t="shared" si="24"/>
        <v>28000</v>
      </c>
      <c r="P81" s="58">
        <f t="shared" si="25"/>
        <v>28580.838323353295</v>
      </c>
    </row>
    <row r="82" spans="1:16" ht="12.75">
      <c r="A82" s="92" t="s">
        <v>88</v>
      </c>
      <c r="B82" s="45"/>
      <c r="C82" s="46"/>
      <c r="D82" s="160">
        <v>30</v>
      </c>
      <c r="E82" s="60">
        <v>6</v>
      </c>
      <c r="F82" s="49"/>
      <c r="G82" s="50"/>
      <c r="H82" s="155">
        <v>300</v>
      </c>
      <c r="I82" s="80">
        <v>75</v>
      </c>
      <c r="J82" s="53">
        <f t="shared" si="20"/>
      </c>
      <c r="K82" s="54">
        <f t="shared" si="21"/>
      </c>
      <c r="L82" s="53">
        <f t="shared" si="22"/>
      </c>
      <c r="M82" s="55">
        <f t="shared" si="23"/>
      </c>
      <c r="N82" s="56"/>
      <c r="O82" s="57">
        <f t="shared" si="24"/>
        <v>10000</v>
      </c>
      <c r="P82" s="58">
        <f t="shared" si="25"/>
        <v>12500</v>
      </c>
    </row>
    <row r="83" spans="1:16" ht="12.75">
      <c r="A83" s="92" t="s">
        <v>89</v>
      </c>
      <c r="B83" s="45"/>
      <c r="C83" s="46"/>
      <c r="D83" s="160">
        <v>0.01</v>
      </c>
      <c r="E83" s="60">
        <v>1</v>
      </c>
      <c r="F83" s="49"/>
      <c r="G83" s="50"/>
      <c r="H83" s="155">
        <v>0.01</v>
      </c>
      <c r="I83" s="80">
        <v>10</v>
      </c>
      <c r="J83" s="53">
        <f t="shared" si="20"/>
      </c>
      <c r="K83" s="54">
        <f t="shared" si="21"/>
      </c>
      <c r="L83" s="53">
        <f t="shared" si="22"/>
      </c>
      <c r="M83" s="55">
        <f t="shared" si="23"/>
      </c>
      <c r="N83" s="56"/>
      <c r="O83" s="57">
        <f t="shared" si="24"/>
        <v>1000</v>
      </c>
      <c r="P83" s="58">
        <f t="shared" si="25"/>
        <v>10000</v>
      </c>
    </row>
    <row r="84" spans="1:16" ht="12.75">
      <c r="A84" s="59" t="s">
        <v>90</v>
      </c>
      <c r="B84" s="45"/>
      <c r="C84" s="46"/>
      <c r="D84" s="160">
        <v>16</v>
      </c>
      <c r="E84" s="60">
        <v>7</v>
      </c>
      <c r="F84" s="49"/>
      <c r="G84" s="50"/>
      <c r="H84" s="155">
        <v>192</v>
      </c>
      <c r="I84" s="80">
        <v>76</v>
      </c>
      <c r="J84" s="53">
        <f t="shared" si="20"/>
      </c>
      <c r="K84" s="54">
        <f t="shared" si="21"/>
      </c>
      <c r="L84" s="53">
        <f t="shared" si="22"/>
      </c>
      <c r="M84" s="55">
        <f t="shared" si="23"/>
      </c>
      <c r="N84" s="56"/>
      <c r="O84" s="57">
        <f t="shared" si="24"/>
        <v>12000</v>
      </c>
      <c r="P84" s="58">
        <f t="shared" si="25"/>
        <v>10857.142857142857</v>
      </c>
    </row>
    <row r="85" spans="1:16" ht="12.75">
      <c r="A85" s="59" t="s">
        <v>91</v>
      </c>
      <c r="B85" s="45">
        <v>1</v>
      </c>
      <c r="C85" s="46">
        <v>20</v>
      </c>
      <c r="D85" s="160">
        <v>20</v>
      </c>
      <c r="E85" s="60">
        <v>9</v>
      </c>
      <c r="F85" s="49"/>
      <c r="G85" s="50"/>
      <c r="H85" s="155">
        <v>180</v>
      </c>
      <c r="I85" s="80">
        <v>157</v>
      </c>
      <c r="J85" s="53">
        <f t="shared" si="20"/>
        <v>0</v>
      </c>
      <c r="K85" s="54">
        <f t="shared" si="21"/>
        <v>122.22222222222223</v>
      </c>
      <c r="L85" s="53">
        <f t="shared" si="22"/>
      </c>
      <c r="M85" s="55">
        <f t="shared" si="23"/>
      </c>
      <c r="N85" s="56">
        <f t="shared" si="26"/>
        <v>0</v>
      </c>
      <c r="O85" s="57">
        <f t="shared" si="24"/>
        <v>9000</v>
      </c>
      <c r="P85" s="58">
        <f t="shared" si="25"/>
        <v>17444.44444444444</v>
      </c>
    </row>
    <row r="86" spans="1:16" ht="12.75">
      <c r="A86" s="59" t="s">
        <v>92</v>
      </c>
      <c r="B86" s="45">
        <v>1</v>
      </c>
      <c r="C86" s="46">
        <v>80</v>
      </c>
      <c r="D86" s="160">
        <v>80</v>
      </c>
      <c r="E86" s="60">
        <v>155</v>
      </c>
      <c r="F86" s="49">
        <v>1</v>
      </c>
      <c r="G86" s="50">
        <v>800</v>
      </c>
      <c r="H86" s="155">
        <v>1120</v>
      </c>
      <c r="I86" s="80">
        <v>1283</v>
      </c>
      <c r="J86" s="53">
        <f t="shared" si="20"/>
        <v>0</v>
      </c>
      <c r="K86" s="54">
        <f t="shared" si="21"/>
        <v>-48.38709677419355</v>
      </c>
      <c r="L86" s="53">
        <f t="shared" si="22"/>
        <v>-28.57142857142857</v>
      </c>
      <c r="M86" s="55">
        <f t="shared" si="23"/>
        <v>-37.64614185502728</v>
      </c>
      <c r="N86" s="56">
        <f t="shared" si="26"/>
        <v>10000</v>
      </c>
      <c r="O86" s="57">
        <f t="shared" si="24"/>
        <v>14000</v>
      </c>
      <c r="P86" s="58">
        <f t="shared" si="25"/>
        <v>8277.41935483871</v>
      </c>
    </row>
    <row r="87" spans="1:16" ht="12.75">
      <c r="A87" s="59" t="s">
        <v>93</v>
      </c>
      <c r="B87" s="45"/>
      <c r="C87" s="46"/>
      <c r="D87" s="160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20"/>
      </c>
      <c r="K87" s="54">
        <f t="shared" si="21"/>
      </c>
      <c r="L87" s="53">
        <f t="shared" si="22"/>
      </c>
      <c r="M87" s="55">
        <f t="shared" si="23"/>
      </c>
      <c r="N87" s="56"/>
      <c r="O87" s="57"/>
      <c r="P87" s="58"/>
    </row>
    <row r="88" spans="1:16" ht="12.75">
      <c r="A88" s="59" t="s">
        <v>94</v>
      </c>
      <c r="B88" s="45"/>
      <c r="C88" s="46"/>
      <c r="D88" s="160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20"/>
      </c>
      <c r="K88" s="54">
        <f t="shared" si="21"/>
      </c>
      <c r="L88" s="53">
        <f t="shared" si="22"/>
      </c>
      <c r="M88" s="55">
        <f t="shared" si="23"/>
      </c>
      <c r="N88" s="56"/>
      <c r="O88" s="57"/>
      <c r="P88" s="58"/>
    </row>
    <row r="89" spans="1:16" s="43" customFormat="1" ht="15.75">
      <c r="A89" s="29" t="s">
        <v>95</v>
      </c>
      <c r="B89" s="67"/>
      <c r="C89" s="68"/>
      <c r="D89" s="162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96</v>
      </c>
      <c r="B90" s="45">
        <v>1</v>
      </c>
      <c r="C90" s="46">
        <v>70</v>
      </c>
      <c r="D90" s="160">
        <v>70</v>
      </c>
      <c r="E90" s="60">
        <v>79</v>
      </c>
      <c r="F90" s="49">
        <v>1</v>
      </c>
      <c r="G90" s="93">
        <f>8750*12</f>
        <v>105000</v>
      </c>
      <c r="H90" s="158">
        <f>8750*12</f>
        <v>105000</v>
      </c>
      <c r="I90" s="80">
        <v>102516</v>
      </c>
      <c r="J90" s="53">
        <f aca="true" t="shared" si="27" ref="J90:J105">IF(OR(D90=0,C90=0),"",C90/D90*100-100)</f>
        <v>0</v>
      </c>
      <c r="K90" s="54">
        <f aca="true" t="shared" si="28" ref="K90:K100">IF(OR(E90=0,C90=0),"",C90/E90*100-100)</f>
        <v>-11.39240506329115</v>
      </c>
      <c r="L90" s="53">
        <f>IF(OR(H90=0,G90=0),"",G90/H90*100-100)</f>
        <v>0</v>
      </c>
      <c r="M90" s="55">
        <f>IF(OR(I90=0,G90=0),"",G90/I90*100-100)</f>
        <v>2.423036404073514</v>
      </c>
      <c r="N90" s="56">
        <f aca="true" t="shared" si="29" ref="N90:P91">(G90/C90)*1000</f>
        <v>1500000</v>
      </c>
      <c r="O90" s="57">
        <f t="shared" si="29"/>
        <v>1500000</v>
      </c>
      <c r="P90" s="58">
        <f t="shared" si="29"/>
        <v>1297670.8860759493</v>
      </c>
    </row>
    <row r="91" spans="1:16" ht="12.75">
      <c r="A91" s="59" t="s">
        <v>97</v>
      </c>
      <c r="B91" s="45">
        <v>2</v>
      </c>
      <c r="C91" s="94">
        <v>50</v>
      </c>
      <c r="D91" s="160">
        <v>125</v>
      </c>
      <c r="E91" s="60">
        <v>106</v>
      </c>
      <c r="F91" s="49">
        <v>2</v>
      </c>
      <c r="G91" s="93">
        <v>500</v>
      </c>
      <c r="H91" s="158">
        <v>5000</v>
      </c>
      <c r="I91" s="80">
        <v>2316</v>
      </c>
      <c r="J91" s="53">
        <f t="shared" si="27"/>
        <v>-60</v>
      </c>
      <c r="K91" s="54">
        <f t="shared" si="28"/>
        <v>-52.83018867924528</v>
      </c>
      <c r="L91" s="53">
        <f>IF(OR(H91=0,G91=0),"",G91/H91*100-100)</f>
        <v>-90</v>
      </c>
      <c r="M91" s="55">
        <f>IF(OR(I91=0,G91=0),"",G91/I91*100-100)</f>
        <v>-78.41105354058722</v>
      </c>
      <c r="N91" s="57">
        <f t="shared" si="29"/>
        <v>10000</v>
      </c>
      <c r="O91" s="57">
        <f t="shared" si="29"/>
        <v>40000</v>
      </c>
      <c r="P91" s="58">
        <f t="shared" si="29"/>
        <v>21849.056603773584</v>
      </c>
    </row>
    <row r="92" spans="1:16" s="43" customFormat="1" ht="15.75">
      <c r="A92" s="29" t="s">
        <v>98</v>
      </c>
      <c r="B92" s="67"/>
      <c r="C92" s="68"/>
      <c r="D92" s="175"/>
      <c r="E92" s="70"/>
      <c r="F92" s="71"/>
      <c r="G92" s="72"/>
      <c r="H92" s="157"/>
      <c r="I92" s="73"/>
      <c r="J92" s="74">
        <f t="shared" si="27"/>
      </c>
      <c r="K92" s="75">
        <f t="shared" si="28"/>
      </c>
      <c r="L92" s="74"/>
      <c r="M92" s="76"/>
      <c r="N92" s="78"/>
      <c r="O92" s="78"/>
      <c r="P92" s="79"/>
    </row>
    <row r="93" spans="1:16" ht="12.75">
      <c r="A93" s="59" t="s">
        <v>99</v>
      </c>
      <c r="B93" s="45"/>
      <c r="C93" s="46"/>
      <c r="D93" s="145">
        <v>26647</v>
      </c>
      <c r="E93" s="60">
        <v>25151</v>
      </c>
      <c r="F93" s="49"/>
      <c r="G93" s="50"/>
      <c r="H93" s="155">
        <v>819343</v>
      </c>
      <c r="I93" s="95">
        <v>832435</v>
      </c>
      <c r="J93" s="53">
        <f t="shared" si="27"/>
      </c>
      <c r="K93" s="54">
        <f t="shared" si="28"/>
      </c>
      <c r="L93" s="53">
        <f aca="true" t="shared" si="30" ref="L93:L99">IF(OR(H93=0,G93=0),"",G93/H93*100-100)</f>
      </c>
      <c r="M93" s="55">
        <f aca="true" t="shared" si="31" ref="M93:M99">IF(OR(I93=0,G93=0),"",G93/I93*100-100)</f>
      </c>
      <c r="N93" s="56"/>
      <c r="O93" s="57">
        <f aca="true" t="shared" si="32" ref="O93:O99">(H93/D93)*1000</f>
        <v>30748.039178894433</v>
      </c>
      <c r="P93" s="58">
        <f aca="true" t="shared" si="33" ref="P93:P99">(I93/E93)*1000</f>
        <v>33097.491153433264</v>
      </c>
    </row>
    <row r="94" spans="1:16" ht="12.75">
      <c r="A94" s="44" t="s">
        <v>100</v>
      </c>
      <c r="B94" s="45"/>
      <c r="C94" s="46"/>
      <c r="D94" s="145">
        <f>IF(OR(D95=0,D96=0,D97=0),"",SUM(D95:D97))</f>
        <v>3432</v>
      </c>
      <c r="E94" s="60">
        <v>3063</v>
      </c>
      <c r="F94" s="49"/>
      <c r="G94" s="96"/>
      <c r="H94" s="155">
        <f>IF(OR(H95=0,H96=0,H97=0),"",SUM(H95:H97))</f>
        <v>108434</v>
      </c>
      <c r="I94" s="81">
        <v>74687</v>
      </c>
      <c r="J94" s="53">
        <f t="shared" si="27"/>
      </c>
      <c r="K94" s="54">
        <f t="shared" si="28"/>
      </c>
      <c r="L94" s="53">
        <f t="shared" si="30"/>
      </c>
      <c r="M94" s="55">
        <f t="shared" si="31"/>
      </c>
      <c r="N94" s="56"/>
      <c r="O94" s="57">
        <f t="shared" si="32"/>
        <v>31594.988344988345</v>
      </c>
      <c r="P94" s="58">
        <f t="shared" si="33"/>
        <v>24383.610839046687</v>
      </c>
    </row>
    <row r="95" spans="1:16" ht="12.75">
      <c r="A95" s="59" t="s">
        <v>101</v>
      </c>
      <c r="B95" s="45"/>
      <c r="C95" s="46"/>
      <c r="D95" s="145">
        <v>13</v>
      </c>
      <c r="E95" s="60">
        <v>98</v>
      </c>
      <c r="F95" s="49"/>
      <c r="G95" s="50"/>
      <c r="H95" s="155">
        <v>547</v>
      </c>
      <c r="I95" s="95">
        <v>3059</v>
      </c>
      <c r="J95" s="53">
        <f t="shared" si="27"/>
      </c>
      <c r="K95" s="54">
        <f t="shared" si="28"/>
      </c>
      <c r="L95" s="53">
        <f t="shared" si="30"/>
      </c>
      <c r="M95" s="55">
        <f t="shared" si="31"/>
      </c>
      <c r="N95" s="56"/>
      <c r="O95" s="57">
        <f t="shared" si="32"/>
        <v>42076.92307692308</v>
      </c>
      <c r="P95" s="58">
        <f t="shared" si="33"/>
        <v>31214.285714285714</v>
      </c>
    </row>
    <row r="96" spans="1:16" ht="12.75">
      <c r="A96" s="59" t="s">
        <v>102</v>
      </c>
      <c r="B96" s="45"/>
      <c r="C96" s="46"/>
      <c r="D96" s="145">
        <v>221</v>
      </c>
      <c r="E96" s="60">
        <v>1044</v>
      </c>
      <c r="F96" s="49"/>
      <c r="G96" s="50"/>
      <c r="H96" s="155">
        <v>3607</v>
      </c>
      <c r="I96" s="95">
        <v>20918</v>
      </c>
      <c r="J96" s="53">
        <f t="shared" si="27"/>
      </c>
      <c r="K96" s="54">
        <f t="shared" si="28"/>
      </c>
      <c r="L96" s="53">
        <f t="shared" si="30"/>
      </c>
      <c r="M96" s="55">
        <f t="shared" si="31"/>
      </c>
      <c r="N96" s="56"/>
      <c r="O96" s="57">
        <f t="shared" si="32"/>
        <v>16321.26696832579</v>
      </c>
      <c r="P96" s="58">
        <f t="shared" si="33"/>
        <v>20036.398467432948</v>
      </c>
    </row>
    <row r="97" spans="1:16" ht="12.75">
      <c r="A97" s="59" t="s">
        <v>103</v>
      </c>
      <c r="B97" s="45"/>
      <c r="C97" s="46"/>
      <c r="D97" s="145">
        <v>3198</v>
      </c>
      <c r="E97" s="60">
        <v>1922</v>
      </c>
      <c r="F97" s="49"/>
      <c r="G97" s="50"/>
      <c r="H97" s="155">
        <v>104280</v>
      </c>
      <c r="I97" s="95">
        <v>50710</v>
      </c>
      <c r="J97" s="53">
        <f t="shared" si="27"/>
      </c>
      <c r="K97" s="54">
        <f t="shared" si="28"/>
      </c>
      <c r="L97" s="53">
        <f t="shared" si="30"/>
      </c>
      <c r="M97" s="55">
        <f t="shared" si="31"/>
      </c>
      <c r="N97" s="56"/>
      <c r="O97" s="57">
        <f t="shared" si="32"/>
        <v>32607.879924953097</v>
      </c>
      <c r="P97" s="58">
        <f t="shared" si="33"/>
        <v>26383.975026014567</v>
      </c>
    </row>
    <row r="98" spans="1:16" ht="12.75">
      <c r="A98" s="59" t="s">
        <v>104</v>
      </c>
      <c r="B98" s="45"/>
      <c r="C98" s="46"/>
      <c r="D98" s="145">
        <v>181</v>
      </c>
      <c r="E98" s="60">
        <v>110</v>
      </c>
      <c r="F98" s="49"/>
      <c r="G98" s="50"/>
      <c r="H98" s="155">
        <v>3500</v>
      </c>
      <c r="I98" s="95">
        <v>1921</v>
      </c>
      <c r="J98" s="53">
        <f t="shared" si="27"/>
      </c>
      <c r="K98" s="54">
        <f t="shared" si="28"/>
      </c>
      <c r="L98" s="53">
        <f t="shared" si="30"/>
      </c>
      <c r="M98" s="55">
        <f t="shared" si="31"/>
      </c>
      <c r="N98" s="56"/>
      <c r="O98" s="57">
        <f t="shared" si="32"/>
        <v>19337.016574585636</v>
      </c>
      <c r="P98" s="58">
        <f t="shared" si="33"/>
        <v>17463.636363636364</v>
      </c>
    </row>
    <row r="99" spans="1:16" ht="12.75">
      <c r="A99" s="59" t="s">
        <v>105</v>
      </c>
      <c r="B99" s="45"/>
      <c r="C99" s="46"/>
      <c r="D99" s="145">
        <v>385</v>
      </c>
      <c r="E99" s="60">
        <v>283</v>
      </c>
      <c r="F99" s="49"/>
      <c r="G99" s="50"/>
      <c r="H99" s="155">
        <v>16296</v>
      </c>
      <c r="I99" s="95">
        <v>12892</v>
      </c>
      <c r="J99" s="53">
        <f t="shared" si="27"/>
      </c>
      <c r="K99" s="54">
        <f t="shared" si="28"/>
      </c>
      <c r="L99" s="53">
        <f t="shared" si="30"/>
      </c>
      <c r="M99" s="55">
        <f t="shared" si="31"/>
      </c>
      <c r="N99" s="56"/>
      <c r="O99" s="57">
        <f t="shared" si="32"/>
        <v>42327.27272727273</v>
      </c>
      <c r="P99" s="58">
        <f t="shared" si="33"/>
        <v>45554.7703180212</v>
      </c>
    </row>
    <row r="100" spans="1:16" s="43" customFormat="1" ht="15.75">
      <c r="A100" s="29" t="s">
        <v>106</v>
      </c>
      <c r="B100" s="67"/>
      <c r="C100" s="68"/>
      <c r="D100" s="175"/>
      <c r="E100" s="70"/>
      <c r="F100" s="71"/>
      <c r="G100" s="72"/>
      <c r="H100" s="157"/>
      <c r="I100" s="73"/>
      <c r="J100" s="74">
        <f t="shared" si="27"/>
      </c>
      <c r="K100" s="75">
        <f t="shared" si="28"/>
      </c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/>
      <c r="D101" s="145">
        <v>4</v>
      </c>
      <c r="E101" s="60">
        <v>10</v>
      </c>
      <c r="F101" s="49"/>
      <c r="G101" s="50"/>
      <c r="H101" s="155">
        <v>3</v>
      </c>
      <c r="I101" s="80">
        <v>74</v>
      </c>
      <c r="J101" s="53">
        <f t="shared" si="27"/>
      </c>
      <c r="K101" s="54">
        <f>IF(OR(E104=0,C101=0),"",C101/E104*100-100)</f>
      </c>
      <c r="L101" s="53">
        <f aca="true" t="shared" si="34" ref="L101:L119">IF(OR(H101=0,G101=0),"",G101/H101*100-100)</f>
      </c>
      <c r="M101" s="55">
        <f aca="true" t="shared" si="35" ref="M101:M119">IF(OR(I101=0,G101=0),"",G101/I101*100-100)</f>
      </c>
      <c r="N101" s="56"/>
      <c r="O101" s="57">
        <f aca="true" t="shared" si="36" ref="O101:O119">(H101/D101)*1000</f>
        <v>750</v>
      </c>
      <c r="P101" s="58">
        <f>(I101/E104)*1000</f>
        <v>411.1111111111111</v>
      </c>
    </row>
    <row r="102" spans="1:16" ht="12.75">
      <c r="A102" s="59" t="s">
        <v>108</v>
      </c>
      <c r="B102" s="45"/>
      <c r="C102" s="46"/>
      <c r="D102" s="145">
        <v>7</v>
      </c>
      <c r="E102" s="60">
        <v>18</v>
      </c>
      <c r="F102" s="49"/>
      <c r="G102" s="50"/>
      <c r="H102" s="155">
        <v>10</v>
      </c>
      <c r="I102" s="80">
        <v>75</v>
      </c>
      <c r="J102" s="53">
        <f t="shared" si="27"/>
      </c>
      <c r="K102" s="54">
        <f>IF(OR(E102=0,C102=0),"",C102/E102*100-100)</f>
      </c>
      <c r="L102" s="53">
        <f t="shared" si="34"/>
      </c>
      <c r="M102" s="55">
        <f t="shared" si="35"/>
      </c>
      <c r="N102" s="56"/>
      <c r="O102" s="57">
        <f t="shared" si="36"/>
        <v>1428.5714285714287</v>
      </c>
      <c r="P102" s="58">
        <f aca="true" t="shared" si="37" ref="P102:P119">(I102/E102)*1000</f>
        <v>4166.666666666667</v>
      </c>
    </row>
    <row r="103" spans="1:16" ht="12.75">
      <c r="A103" s="59" t="s">
        <v>109</v>
      </c>
      <c r="B103" s="45"/>
      <c r="C103" s="46"/>
      <c r="D103" s="145">
        <v>3</v>
      </c>
      <c r="E103" s="60">
        <v>5</v>
      </c>
      <c r="F103" s="49"/>
      <c r="G103" s="50"/>
      <c r="H103" s="155">
        <v>3</v>
      </c>
      <c r="I103" s="80">
        <v>4</v>
      </c>
      <c r="J103" s="53">
        <f t="shared" si="27"/>
      </c>
      <c r="K103" s="54">
        <f>IF(OR(E103=0,C103=0),"",C103/E103*100-100)</f>
      </c>
      <c r="L103" s="53">
        <f t="shared" si="34"/>
      </c>
      <c r="M103" s="55">
        <f t="shared" si="35"/>
      </c>
      <c r="N103" s="56"/>
      <c r="O103" s="57">
        <f t="shared" si="36"/>
        <v>1000</v>
      </c>
      <c r="P103" s="58">
        <f t="shared" si="37"/>
        <v>800</v>
      </c>
    </row>
    <row r="104" spans="1:16" ht="12.75">
      <c r="A104" s="59" t="s">
        <v>110</v>
      </c>
      <c r="B104" s="45"/>
      <c r="C104" s="46"/>
      <c r="D104" s="145">
        <v>42</v>
      </c>
      <c r="E104" s="60">
        <v>180</v>
      </c>
      <c r="F104" s="49"/>
      <c r="G104" s="50"/>
      <c r="H104" s="155">
        <v>482</v>
      </c>
      <c r="I104" s="80">
        <v>3227</v>
      </c>
      <c r="J104" s="53">
        <f t="shared" si="27"/>
      </c>
      <c r="K104" s="54">
        <f>IF(OR(E104=0,C104=0),"",C104/E104*100-100)</f>
      </c>
      <c r="L104" s="53">
        <f t="shared" si="34"/>
      </c>
      <c r="M104" s="55">
        <f t="shared" si="35"/>
      </c>
      <c r="N104" s="56"/>
      <c r="O104" s="57">
        <f t="shared" si="36"/>
        <v>11476.190476190477</v>
      </c>
      <c r="P104" s="58">
        <f t="shared" si="37"/>
        <v>17927.777777777777</v>
      </c>
    </row>
    <row r="105" spans="1:16" ht="12.75">
      <c r="A105" s="59" t="s">
        <v>111</v>
      </c>
      <c r="B105" s="45"/>
      <c r="C105" s="46"/>
      <c r="D105" s="145">
        <v>14</v>
      </c>
      <c r="E105" s="60">
        <v>11</v>
      </c>
      <c r="F105" s="49"/>
      <c r="G105" s="50"/>
      <c r="H105" s="155">
        <v>35</v>
      </c>
      <c r="I105" s="80">
        <v>20</v>
      </c>
      <c r="J105" s="53">
        <f t="shared" si="27"/>
      </c>
      <c r="K105" s="54">
        <f>IF(OR(E105=0,C105=0),"",C105/E105*100-100)</f>
      </c>
      <c r="L105" s="53">
        <f t="shared" si="34"/>
      </c>
      <c r="M105" s="55">
        <f t="shared" si="35"/>
      </c>
      <c r="N105" s="56"/>
      <c r="O105" s="57">
        <f t="shared" si="36"/>
        <v>2500</v>
      </c>
      <c r="P105" s="58">
        <f t="shared" si="37"/>
        <v>1818.181818181818</v>
      </c>
    </row>
    <row r="106" spans="1:16" ht="12.75">
      <c r="A106" s="44" t="s">
        <v>112</v>
      </c>
      <c r="B106" s="45"/>
      <c r="C106" s="46"/>
      <c r="D106" s="145"/>
      <c r="E106" s="60">
        <v>2479</v>
      </c>
      <c r="F106" s="49"/>
      <c r="G106" s="50"/>
      <c r="H106" s="155">
        <f>IF(OR(H107=0,H108=0),"",SUM(H107:H108))</f>
        <v>23258</v>
      </c>
      <c r="I106" s="81">
        <v>42619</v>
      </c>
      <c r="J106" s="53"/>
      <c r="K106" s="54"/>
      <c r="L106" s="53">
        <f t="shared" si="34"/>
      </c>
      <c r="M106" s="53">
        <f t="shared" si="35"/>
      </c>
      <c r="N106" s="56"/>
      <c r="O106" s="57"/>
      <c r="P106" s="58">
        <f t="shared" si="37"/>
        <v>17192.012908430817</v>
      </c>
    </row>
    <row r="107" spans="1:16" ht="12.75">
      <c r="A107" s="59" t="s">
        <v>113</v>
      </c>
      <c r="B107" s="45"/>
      <c r="C107" s="46"/>
      <c r="D107" s="145">
        <v>508</v>
      </c>
      <c r="E107" s="60">
        <v>982</v>
      </c>
      <c r="F107" s="49"/>
      <c r="G107" s="50"/>
      <c r="H107" s="155">
        <v>8842</v>
      </c>
      <c r="I107" s="80">
        <v>16037</v>
      </c>
      <c r="J107" s="53">
        <f aca="true" t="shared" si="38" ref="J107:J130">IF(OR(D107=0,C107=0),"",C107/D107*100-100)</f>
      </c>
      <c r="K107" s="54">
        <f aca="true" t="shared" si="39" ref="K107:K113">IF(OR(E107=0,C107=0),"",C107/E107*100-100)</f>
      </c>
      <c r="L107" s="53">
        <f t="shared" si="34"/>
      </c>
      <c r="M107" s="55">
        <f t="shared" si="35"/>
      </c>
      <c r="N107" s="56"/>
      <c r="O107" s="57">
        <f t="shared" si="36"/>
        <v>17405.51181102362</v>
      </c>
      <c r="P107" s="58">
        <f t="shared" si="37"/>
        <v>16330.957230142567</v>
      </c>
    </row>
    <row r="108" spans="1:16" ht="12.75">
      <c r="A108" s="59" t="s">
        <v>114</v>
      </c>
      <c r="B108" s="45"/>
      <c r="C108" s="46"/>
      <c r="D108" s="145">
        <v>790</v>
      </c>
      <c r="E108" s="60">
        <v>1498</v>
      </c>
      <c r="F108" s="49"/>
      <c r="G108" s="50"/>
      <c r="H108" s="155">
        <v>14416</v>
      </c>
      <c r="I108" s="80">
        <v>26583</v>
      </c>
      <c r="J108" s="53">
        <f t="shared" si="38"/>
      </c>
      <c r="K108" s="54">
        <f t="shared" si="39"/>
      </c>
      <c r="L108" s="53">
        <f t="shared" si="34"/>
      </c>
      <c r="M108" s="55">
        <f t="shared" si="35"/>
      </c>
      <c r="N108" s="56"/>
      <c r="O108" s="57">
        <f t="shared" si="36"/>
        <v>18248.101265822785</v>
      </c>
      <c r="P108" s="58">
        <f t="shared" si="37"/>
        <v>17745.6608811749</v>
      </c>
    </row>
    <row r="109" spans="1:16" ht="12.75">
      <c r="A109" s="59" t="s">
        <v>115</v>
      </c>
      <c r="B109" s="45"/>
      <c r="C109" s="46"/>
      <c r="D109" s="145">
        <v>615</v>
      </c>
      <c r="E109" s="60">
        <v>841</v>
      </c>
      <c r="F109" s="49"/>
      <c r="G109" s="50"/>
      <c r="H109" s="155">
        <v>11653</v>
      </c>
      <c r="I109" s="80">
        <v>13817</v>
      </c>
      <c r="J109" s="53">
        <f t="shared" si="38"/>
      </c>
      <c r="K109" s="54">
        <f t="shared" si="39"/>
      </c>
      <c r="L109" s="53">
        <f t="shared" si="34"/>
      </c>
      <c r="M109" s="55">
        <f t="shared" si="35"/>
      </c>
      <c r="N109" s="56"/>
      <c r="O109" s="57">
        <f t="shared" si="36"/>
        <v>18947.967479674797</v>
      </c>
      <c r="P109" s="58">
        <f t="shared" si="37"/>
        <v>16429.25089179548</v>
      </c>
    </row>
    <row r="110" spans="1:16" ht="12.75">
      <c r="A110" s="59" t="s">
        <v>116</v>
      </c>
      <c r="B110" s="45"/>
      <c r="C110" s="46"/>
      <c r="D110" s="145">
        <v>83</v>
      </c>
      <c r="E110" s="60">
        <v>41</v>
      </c>
      <c r="F110" s="49"/>
      <c r="G110" s="50"/>
      <c r="H110" s="155">
        <v>233</v>
      </c>
      <c r="I110" s="80">
        <v>99</v>
      </c>
      <c r="J110" s="53">
        <f t="shared" si="38"/>
      </c>
      <c r="K110" s="54">
        <f t="shared" si="39"/>
      </c>
      <c r="L110" s="53">
        <f t="shared" si="34"/>
      </c>
      <c r="M110" s="55">
        <f t="shared" si="35"/>
      </c>
      <c r="N110" s="56"/>
      <c r="O110" s="57">
        <f t="shared" si="36"/>
        <v>2807.2289156626503</v>
      </c>
      <c r="P110" s="58">
        <f t="shared" si="37"/>
        <v>2414.6341463414633</v>
      </c>
    </row>
    <row r="111" spans="1:16" ht="12.75">
      <c r="A111" s="59" t="s">
        <v>117</v>
      </c>
      <c r="B111" s="45"/>
      <c r="C111" s="46"/>
      <c r="D111" s="145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38"/>
      </c>
      <c r="K111" s="54">
        <f t="shared" si="39"/>
      </c>
      <c r="L111" s="53">
        <f t="shared" si="34"/>
      </c>
      <c r="M111" s="55">
        <f t="shared" si="35"/>
      </c>
      <c r="N111" s="56"/>
      <c r="O111" s="57">
        <f t="shared" si="36"/>
        <v>1000</v>
      </c>
      <c r="P111" s="58"/>
    </row>
    <row r="112" spans="1:16" ht="12.75">
      <c r="A112" s="59" t="s">
        <v>118</v>
      </c>
      <c r="B112" s="45"/>
      <c r="C112" s="46"/>
      <c r="D112" s="145">
        <v>235</v>
      </c>
      <c r="E112" s="60">
        <v>3</v>
      </c>
      <c r="F112" s="49"/>
      <c r="G112" s="50"/>
      <c r="H112" s="155">
        <v>88</v>
      </c>
      <c r="I112" s="80">
        <v>0</v>
      </c>
      <c r="J112" s="53">
        <f t="shared" si="38"/>
      </c>
      <c r="K112" s="54">
        <f t="shared" si="39"/>
      </c>
      <c r="L112" s="53">
        <f t="shared" si="34"/>
      </c>
      <c r="M112" s="55">
        <f t="shared" si="35"/>
      </c>
      <c r="N112" s="56"/>
      <c r="O112" s="57">
        <f t="shared" si="36"/>
        <v>374.46808510638294</v>
      </c>
      <c r="P112" s="58">
        <f t="shared" si="37"/>
        <v>0</v>
      </c>
    </row>
    <row r="113" spans="1:16" ht="12.75">
      <c r="A113" s="59" t="s">
        <v>119</v>
      </c>
      <c r="B113" s="45"/>
      <c r="C113" s="46"/>
      <c r="D113" s="145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38"/>
      </c>
      <c r="K113" s="54">
        <f t="shared" si="39"/>
      </c>
      <c r="L113" s="53">
        <f t="shared" si="34"/>
        <v>0</v>
      </c>
      <c r="M113" s="55">
        <f t="shared" si="35"/>
      </c>
      <c r="N113" s="56"/>
      <c r="O113" s="57">
        <f t="shared" si="36"/>
        <v>1000</v>
      </c>
      <c r="P113" s="58"/>
    </row>
    <row r="114" spans="1:16" ht="12.75">
      <c r="A114" s="59" t="s">
        <v>120</v>
      </c>
      <c r="B114" s="45"/>
      <c r="C114" s="46"/>
      <c r="D114" s="145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38"/>
      </c>
      <c r="K114" s="54"/>
      <c r="L114" s="53">
        <f t="shared" si="34"/>
      </c>
      <c r="M114" s="55">
        <f t="shared" si="35"/>
      </c>
      <c r="N114" s="56"/>
      <c r="O114" s="57">
        <f t="shared" si="36"/>
        <v>1000</v>
      </c>
      <c r="P114" s="58"/>
    </row>
    <row r="115" spans="1:16" ht="12.75">
      <c r="A115" s="59" t="s">
        <v>121</v>
      </c>
      <c r="B115" s="45"/>
      <c r="C115" s="46"/>
      <c r="D115" s="145">
        <v>15355</v>
      </c>
      <c r="E115" s="60">
        <v>11729</v>
      </c>
      <c r="F115" s="49"/>
      <c r="G115" s="50"/>
      <c r="H115" s="155">
        <v>31937</v>
      </c>
      <c r="I115" s="80">
        <v>34282</v>
      </c>
      <c r="J115" s="53">
        <f t="shared" si="38"/>
      </c>
      <c r="K115" s="54">
        <f aca="true" t="shared" si="40" ref="K115:K130">IF(OR(E115=0,C115=0),"",C115/E115*100-100)</f>
      </c>
      <c r="L115" s="53">
        <f t="shared" si="34"/>
      </c>
      <c r="M115" s="55">
        <f t="shared" si="35"/>
      </c>
      <c r="N115" s="56"/>
      <c r="O115" s="57">
        <f t="shared" si="36"/>
        <v>2079.9088244871377</v>
      </c>
      <c r="P115" s="58">
        <f t="shared" si="37"/>
        <v>2922.8408218944496</v>
      </c>
    </row>
    <row r="116" spans="1:16" ht="12.75">
      <c r="A116" s="59" t="s">
        <v>122</v>
      </c>
      <c r="B116" s="45"/>
      <c r="C116" s="46"/>
      <c r="D116" s="145">
        <v>164</v>
      </c>
      <c r="E116" s="60">
        <v>56</v>
      </c>
      <c r="F116" s="49"/>
      <c r="G116" s="50"/>
      <c r="H116" s="155">
        <v>464</v>
      </c>
      <c r="I116" s="80">
        <v>56</v>
      </c>
      <c r="J116" s="53">
        <f t="shared" si="38"/>
      </c>
      <c r="K116" s="54">
        <f t="shared" si="40"/>
      </c>
      <c r="L116" s="53">
        <f t="shared" si="34"/>
      </c>
      <c r="M116" s="55">
        <f t="shared" si="35"/>
      </c>
      <c r="N116" s="56"/>
      <c r="O116" s="57">
        <f t="shared" si="36"/>
        <v>2829.2682926829266</v>
      </c>
      <c r="P116" s="58">
        <f t="shared" si="37"/>
        <v>1000</v>
      </c>
    </row>
    <row r="117" spans="1:16" ht="12.75">
      <c r="A117" s="59" t="s">
        <v>123</v>
      </c>
      <c r="B117" s="45"/>
      <c r="C117" s="46"/>
      <c r="D117" s="145">
        <v>79</v>
      </c>
      <c r="E117" s="60">
        <v>114</v>
      </c>
      <c r="F117" s="49"/>
      <c r="G117" s="50"/>
      <c r="H117" s="155">
        <v>47</v>
      </c>
      <c r="I117" s="80">
        <v>88</v>
      </c>
      <c r="J117" s="53">
        <f t="shared" si="38"/>
      </c>
      <c r="K117" s="54">
        <f t="shared" si="40"/>
      </c>
      <c r="L117" s="53">
        <f t="shared" si="34"/>
      </c>
      <c r="M117" s="55">
        <f t="shared" si="35"/>
      </c>
      <c r="N117" s="56"/>
      <c r="O117" s="57">
        <f t="shared" si="36"/>
        <v>594.9367088607595</v>
      </c>
      <c r="P117" s="58">
        <f t="shared" si="37"/>
        <v>771.9298245614035</v>
      </c>
    </row>
    <row r="118" spans="1:16" ht="12.75">
      <c r="A118" s="59" t="s">
        <v>124</v>
      </c>
      <c r="B118" s="45"/>
      <c r="C118" s="46"/>
      <c r="D118" s="145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38"/>
      </c>
      <c r="K118" s="54">
        <f t="shared" si="40"/>
      </c>
      <c r="L118" s="53">
        <f t="shared" si="34"/>
      </c>
      <c r="M118" s="55">
        <f t="shared" si="35"/>
      </c>
      <c r="N118" s="56"/>
      <c r="O118" s="57">
        <f t="shared" si="36"/>
        <v>1000</v>
      </c>
      <c r="P118" s="58"/>
    </row>
    <row r="119" spans="1:16" ht="12.75">
      <c r="A119" s="59" t="s">
        <v>125</v>
      </c>
      <c r="B119" s="45"/>
      <c r="C119" s="46"/>
      <c r="D119" s="145">
        <v>20</v>
      </c>
      <c r="E119" s="60">
        <v>15</v>
      </c>
      <c r="F119" s="49">
        <v>3</v>
      </c>
      <c r="G119" s="50">
        <v>135</v>
      </c>
      <c r="H119" s="155">
        <v>160</v>
      </c>
      <c r="I119" s="80">
        <v>158</v>
      </c>
      <c r="J119" s="53">
        <f t="shared" si="38"/>
      </c>
      <c r="K119" s="54">
        <f t="shared" si="40"/>
      </c>
      <c r="L119" s="53">
        <f t="shared" si="34"/>
        <v>-15.625</v>
      </c>
      <c r="M119" s="55">
        <f t="shared" si="35"/>
        <v>-14.556962025316452</v>
      </c>
      <c r="N119" s="56"/>
      <c r="O119" s="57">
        <f t="shared" si="36"/>
        <v>8000</v>
      </c>
      <c r="P119" s="58">
        <f t="shared" si="37"/>
        <v>10533.333333333334</v>
      </c>
    </row>
    <row r="120" spans="1:16" s="43" customFormat="1" ht="15.75">
      <c r="A120" s="29" t="s">
        <v>126</v>
      </c>
      <c r="B120" s="67"/>
      <c r="C120" s="68"/>
      <c r="D120" s="69"/>
      <c r="E120" s="70"/>
      <c r="F120" s="71"/>
      <c r="G120" s="72"/>
      <c r="H120" s="157"/>
      <c r="I120" s="73"/>
      <c r="J120" s="74">
        <f t="shared" si="38"/>
      </c>
      <c r="K120" s="75">
        <f t="shared" si="40"/>
      </c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/>
      <c r="D121" s="47">
        <v>57417</v>
      </c>
      <c r="E121" s="60">
        <v>78154</v>
      </c>
      <c r="F121" s="49"/>
      <c r="G121" s="50"/>
      <c r="H121" s="155">
        <v>359249</v>
      </c>
      <c r="I121" s="80">
        <v>299229</v>
      </c>
      <c r="J121" s="53">
        <f t="shared" si="38"/>
      </c>
      <c r="K121" s="54">
        <f t="shared" si="40"/>
      </c>
      <c r="L121" s="53">
        <f aca="true" t="shared" si="41" ref="L121:L128">IF(OR(H121=0,G121=0),"",G121/H121*100-100)</f>
      </c>
      <c r="M121" s="55">
        <f aca="true" t="shared" si="42" ref="M121:M128">IF(OR(I121=0,G121=0),"",G121/I121*100-100)</f>
      </c>
      <c r="N121" s="56"/>
      <c r="O121" s="57">
        <f>(H121/D121)*1000</f>
        <v>6256.840308619398</v>
      </c>
      <c r="P121" s="58">
        <f>(I121/E121)*1000</f>
        <v>3828.7099828543646</v>
      </c>
    </row>
    <row r="122" spans="1:16" ht="12.75">
      <c r="A122" s="59" t="s">
        <v>128</v>
      </c>
      <c r="B122" s="45"/>
      <c r="C122" s="46"/>
      <c r="D122" s="47">
        <v>184798</v>
      </c>
      <c r="E122" s="60">
        <v>175044</v>
      </c>
      <c r="F122" s="49"/>
      <c r="G122" s="50"/>
      <c r="H122" s="155">
        <v>732324</v>
      </c>
      <c r="I122" s="80">
        <v>660845</v>
      </c>
      <c r="J122" s="53">
        <f t="shared" si="38"/>
      </c>
      <c r="K122" s="54">
        <f t="shared" si="40"/>
      </c>
      <c r="L122" s="53">
        <f t="shared" si="41"/>
      </c>
      <c r="M122" s="55">
        <f t="shared" si="42"/>
      </c>
      <c r="N122" s="56"/>
      <c r="O122" s="57">
        <f>(H122/D122)*1000</f>
        <v>3962.8350956179183</v>
      </c>
      <c r="P122" s="58">
        <f>(I122/E122)*1000</f>
        <v>3775.307922579466</v>
      </c>
    </row>
    <row r="123" spans="1:16" ht="12.75">
      <c r="A123" s="59" t="s">
        <v>129</v>
      </c>
      <c r="B123" s="45"/>
      <c r="C123" s="46"/>
      <c r="D123" s="47"/>
      <c r="E123" s="60"/>
      <c r="F123" s="49"/>
      <c r="G123" s="50"/>
      <c r="H123" s="155">
        <v>115200</v>
      </c>
      <c r="I123" s="80">
        <v>115744</v>
      </c>
      <c r="J123" s="53">
        <f t="shared" si="38"/>
      </c>
      <c r="K123" s="54">
        <f t="shared" si="40"/>
      </c>
      <c r="L123" s="53">
        <f t="shared" si="41"/>
      </c>
      <c r="M123" s="55">
        <f t="shared" si="42"/>
      </c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9"/>
      <c r="E124" s="70"/>
      <c r="F124" s="71"/>
      <c r="G124" s="72"/>
      <c r="H124" s="157"/>
      <c r="I124" s="73"/>
      <c r="J124" s="74">
        <f t="shared" si="38"/>
      </c>
      <c r="K124" s="75">
        <f t="shared" si="40"/>
      </c>
      <c r="L124" s="74">
        <f t="shared" si="41"/>
      </c>
      <c r="M124" s="76">
        <f t="shared" si="42"/>
      </c>
      <c r="N124" s="77"/>
      <c r="O124" s="78"/>
      <c r="P124" s="79"/>
    </row>
    <row r="125" spans="1:16" ht="12.75">
      <c r="A125" s="59" t="s">
        <v>131</v>
      </c>
      <c r="B125" s="45"/>
      <c r="C125" s="46"/>
      <c r="D125" s="47">
        <v>253</v>
      </c>
      <c r="E125" s="60">
        <v>333</v>
      </c>
      <c r="F125" s="49"/>
      <c r="G125" s="50"/>
      <c r="H125" s="155">
        <v>2894</v>
      </c>
      <c r="I125" s="80">
        <v>4115</v>
      </c>
      <c r="J125" s="53">
        <f t="shared" si="38"/>
      </c>
      <c r="K125" s="54">
        <f t="shared" si="40"/>
      </c>
      <c r="L125" s="53">
        <f t="shared" si="41"/>
      </c>
      <c r="M125" s="55">
        <f t="shared" si="42"/>
      </c>
      <c r="N125" s="56"/>
      <c r="O125" s="57">
        <f>(H125/D125)*1000</f>
        <v>11438.735177865614</v>
      </c>
      <c r="P125" s="58">
        <f>(I125/E125)*1000</f>
        <v>12357.357357357356</v>
      </c>
    </row>
    <row r="126" spans="1:16" ht="12.75">
      <c r="A126" s="59" t="s">
        <v>132</v>
      </c>
      <c r="B126" s="45"/>
      <c r="C126" s="46"/>
      <c r="D126" s="47">
        <v>280</v>
      </c>
      <c r="E126" s="60">
        <v>455</v>
      </c>
      <c r="F126" s="49"/>
      <c r="G126" s="50"/>
      <c r="H126" s="155">
        <v>645</v>
      </c>
      <c r="I126" s="80">
        <v>674</v>
      </c>
      <c r="J126" s="53">
        <f t="shared" si="38"/>
      </c>
      <c r="K126" s="54">
        <f t="shared" si="40"/>
      </c>
      <c r="L126" s="53">
        <f t="shared" si="41"/>
      </c>
      <c r="M126" s="55">
        <f t="shared" si="42"/>
      </c>
      <c r="N126" s="56"/>
      <c r="O126" s="57">
        <f>(H126/D126)*1000</f>
        <v>2303.5714285714284</v>
      </c>
      <c r="P126" s="58">
        <f>(I126/E126)*1000</f>
        <v>1481.3186813186815</v>
      </c>
    </row>
    <row r="127" spans="1:16" ht="12.75">
      <c r="A127" s="59" t="s">
        <v>133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 t="shared" si="38"/>
      </c>
      <c r="K127" s="54">
        <f t="shared" si="40"/>
      </c>
      <c r="L127" s="53">
        <f t="shared" si="41"/>
      </c>
      <c r="M127" s="55">
        <f t="shared" si="42"/>
      </c>
      <c r="N127" s="56"/>
      <c r="O127" s="57"/>
      <c r="P127" s="58"/>
    </row>
    <row r="128" spans="1:16" ht="12.75">
      <c r="A128" s="59" t="s">
        <v>134</v>
      </c>
      <c r="B128" s="45"/>
      <c r="C128" s="46"/>
      <c r="D128" s="47"/>
      <c r="E128" s="60">
        <v>0.01</v>
      </c>
      <c r="F128" s="49"/>
      <c r="G128" s="50"/>
      <c r="H128" s="155">
        <v>4502</v>
      </c>
      <c r="I128" s="80">
        <v>5255</v>
      </c>
      <c r="J128" s="53">
        <f t="shared" si="38"/>
      </c>
      <c r="K128" s="54">
        <f t="shared" si="40"/>
      </c>
      <c r="L128" s="53">
        <f t="shared" si="41"/>
      </c>
      <c r="M128" s="55">
        <f t="shared" si="42"/>
      </c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9"/>
      <c r="E129" s="70"/>
      <c r="F129" s="71"/>
      <c r="G129" s="72"/>
      <c r="H129" s="157"/>
      <c r="I129" s="73"/>
      <c r="J129" s="74">
        <f t="shared" si="38"/>
      </c>
      <c r="K129" s="75">
        <f t="shared" si="40"/>
      </c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14">
        <v>4</v>
      </c>
      <c r="E130" s="115">
        <v>4</v>
      </c>
      <c r="F130" s="103"/>
      <c r="G130" s="104"/>
      <c r="H130" s="159">
        <v>4</v>
      </c>
      <c r="I130" s="105">
        <v>3</v>
      </c>
      <c r="J130" s="106">
        <f t="shared" si="38"/>
      </c>
      <c r="K130" s="107">
        <f t="shared" si="40"/>
      </c>
      <c r="L130" s="106">
        <f>IF(OR(H130=0,G130=0),"",G130/H130*100-100)</f>
      </c>
      <c r="M130" s="108">
        <f>IF(OR(I130=0,G130=0),"",G130/I130*100-100)</f>
      </c>
      <c r="N130" s="109"/>
      <c r="O130" s="110">
        <f>(H130/D130)*1000</f>
        <v>1000</v>
      </c>
      <c r="P130" s="111">
        <f>(I130/E130)*1000</f>
        <v>750</v>
      </c>
    </row>
    <row r="131" ht="13.5" thickTop="1">
      <c r="A131" s="1" t="s">
        <v>137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28   DE  FEBRERO  DEL AÑO 2.022&amp;C&amp;"Arial,Normal"&amp;11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110" zoomScaleNormal="110" zoomScaleSheetLayoutView="95" workbookViewId="0" topLeftCell="A1">
      <selection activeCell="J14" sqref="J14:K14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13.37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">
      <c r="A1" s="3" t="s">
        <v>152</v>
      </c>
      <c r="B1" s="178" t="s">
        <v>1</v>
      </c>
      <c r="C1" s="178"/>
      <c r="D1" s="178"/>
      <c r="E1" s="178"/>
      <c r="F1" s="179" t="s">
        <v>2</v>
      </c>
      <c r="G1" s="179"/>
      <c r="H1" s="179"/>
      <c r="I1" s="179"/>
      <c r="J1" s="180" t="s">
        <v>3</v>
      </c>
      <c r="K1" s="180"/>
      <c r="L1" s="180"/>
      <c r="M1" s="180"/>
      <c r="N1" s="4"/>
      <c r="O1" s="5"/>
      <c r="P1" s="6"/>
    </row>
    <row r="2" spans="1:16" ht="15.75">
      <c r="A2" s="151" t="s">
        <v>172</v>
      </c>
      <c r="B2" s="8"/>
      <c r="C2" s="9"/>
      <c r="D2" s="9"/>
      <c r="E2" s="10" t="s">
        <v>4</v>
      </c>
      <c r="F2" s="11"/>
      <c r="G2" s="12"/>
      <c r="H2" s="12"/>
      <c r="I2" s="13" t="s">
        <v>4</v>
      </c>
      <c r="J2" s="181" t="s">
        <v>5</v>
      </c>
      <c r="K2" s="181"/>
      <c r="L2" s="182" t="s">
        <v>6</v>
      </c>
      <c r="M2" s="182"/>
      <c r="N2" s="14" t="s">
        <v>7</v>
      </c>
      <c r="O2" s="15" t="s">
        <v>7</v>
      </c>
      <c r="P2" s="16" t="s">
        <v>7</v>
      </c>
    </row>
    <row r="3" spans="1:16" s="28" customFormat="1" ht="15" thickBot="1">
      <c r="A3" s="17" t="s">
        <v>8</v>
      </c>
      <c r="B3" s="18" t="s">
        <v>9</v>
      </c>
      <c r="C3" s="19">
        <v>2022</v>
      </c>
      <c r="D3" s="19">
        <v>2021</v>
      </c>
      <c r="E3" s="20" t="s">
        <v>167</v>
      </c>
      <c r="F3" s="21" t="s">
        <v>9</v>
      </c>
      <c r="G3" s="19">
        <v>2022</v>
      </c>
      <c r="H3" s="19">
        <v>2021</v>
      </c>
      <c r="I3" s="20" t="s">
        <v>167</v>
      </c>
      <c r="J3" s="22" t="s">
        <v>168</v>
      </c>
      <c r="K3" s="23" t="s">
        <v>169</v>
      </c>
      <c r="L3" s="22" t="s">
        <v>168</v>
      </c>
      <c r="M3" s="24" t="s">
        <v>169</v>
      </c>
      <c r="N3" s="25">
        <v>2022</v>
      </c>
      <c r="O3" s="26">
        <v>2021</v>
      </c>
      <c r="P3" s="27" t="s">
        <v>167</v>
      </c>
    </row>
    <row r="4" spans="1:16" s="43" customFormat="1" ht="16.5" thickTop="1">
      <c r="A4" s="29" t="s">
        <v>10</v>
      </c>
      <c r="B4" s="30"/>
      <c r="C4" s="31"/>
      <c r="D4" s="31"/>
      <c r="E4" s="113"/>
      <c r="F4" s="34"/>
      <c r="G4" s="31"/>
      <c r="H4" s="31"/>
      <c r="I4" s="35"/>
      <c r="J4" s="36"/>
      <c r="K4" s="37"/>
      <c r="L4" s="38"/>
      <c r="M4" s="39"/>
      <c r="N4" s="40"/>
      <c r="O4" s="41"/>
      <c r="P4" s="42"/>
    </row>
    <row r="5" spans="1:16" ht="12.75">
      <c r="A5" s="44" t="s">
        <v>11</v>
      </c>
      <c r="B5" s="45">
        <v>2</v>
      </c>
      <c r="C5" s="46">
        <f>IF(OR(Almería!C5=0,Cádiz!C5=0,Córdoba!C5=0,Granada!C5=0,Huelva!C5=0,Jaén!C5=0,Málaga!C5=0,Sevilla!C5=0),"",Almería!C5+Cádiz!C5+Córdoba!C5+Granada!C5+Huelva!C5+Jaén!C5+Málaga!C5+Sevilla!C5)</f>
        <v>310541</v>
      </c>
      <c r="D5" s="47">
        <f>IF(OR(Almería!D5=0,Cádiz!D5=0,Córdoba!D5=0,Granada!D5=0,Huelva!D5=0,Jaén!D5=0,Málaga!D5=0,Sevilla!D5=0),"",Almería!D5+Cádiz!D5+Córdoba!D5+Granada!D5+Huelva!D5+Jaén!D5+Málaga!D5+Sevilla!D5)</f>
        <v>307354</v>
      </c>
      <c r="E5" s="48">
        <v>328017</v>
      </c>
      <c r="F5" s="49">
        <v>2</v>
      </c>
      <c r="G5" s="50">
        <f>IF(OR(Almería!G5=0,Cádiz!G5=0,Córdoba!G5=0,Granada!G5=0,Huelva!G5=0,Jaén!G5=0,Málaga!G5=0,Sevilla!G5=0),"",Almería!G5+Cádiz!G5+Córdoba!G5+Granada!G5+Huelva!G5+Jaén!G5+Málaga!G5+Sevilla!G5)</f>
        <v>761006</v>
      </c>
      <c r="H5" s="51">
        <f>IF(OR(Almería!H5=0,Cádiz!H5=0,Córdoba!H5=0,Granada!H5=0,Huelva!H5=0,Jaén!H5=0,Málaga!H5=0,Sevilla!H5=0),"",Almería!H5+Cádiz!H5+Córdoba!H5+Granada!H5+Huelva!H5+Jaén!H5+Málaga!H5+Sevilla!H5)</f>
        <v>879032</v>
      </c>
      <c r="I5" s="117">
        <v>1072443</v>
      </c>
      <c r="J5" s="53">
        <f aca="true" t="shared" si="0" ref="J5:J14">IF(OR(D5=0,C5=0),"",C5/D5*100-100)</f>
        <v>1.0369150881394091</v>
      </c>
      <c r="K5" s="54">
        <f aca="true" t="shared" si="1" ref="K5:K14">IF(OR(E5=0,C5=0),"",C5/E5*100-100)</f>
        <v>-5.32777264592994</v>
      </c>
      <c r="L5" s="53">
        <f aca="true" t="shared" si="2" ref="L5:L13">IF(OR(H5=0,G5=0),"",G5/H5*100-100)</f>
        <v>-13.426814950991556</v>
      </c>
      <c r="M5" s="55">
        <f aca="true" t="shared" si="3" ref="M5:M13">IF(OR(I5=0,G5=0),"",G5/I5*100-100)</f>
        <v>-29.03995830081412</v>
      </c>
      <c r="N5" s="56">
        <f aca="true" t="shared" si="4" ref="N5:N13">(G5*1000)/C5</f>
        <v>2450.581404709845</v>
      </c>
      <c r="O5" s="57">
        <f aca="true" t="shared" si="5" ref="O5:O16">(H5*1000)/D5</f>
        <v>2859.9985684259846</v>
      </c>
      <c r="P5" s="58">
        <f aca="true" t="shared" si="6" ref="P5:P16">(I5*1000)/E5</f>
        <v>3269.4738382461883</v>
      </c>
    </row>
    <row r="6" spans="1:16" ht="12.75">
      <c r="A6" s="59" t="s">
        <v>12</v>
      </c>
      <c r="B6" s="45">
        <v>2</v>
      </c>
      <c r="C6" s="46">
        <f>IF(OR(Almería!C6=0,Cádiz!C6=0,Córdoba!C6=0,Granada!C6=0,Huelva!C6=0,Jaén!C6=0,Málaga!C6=0,Sevilla!C6=0),"",Almería!C6+Cádiz!C6+Córdoba!C6+Granada!C6+Huelva!C6+Jaén!C6+Málaga!C6+Sevilla!C6)</f>
        <v>131556</v>
      </c>
      <c r="D6" s="47">
        <f>IF(OR(Almería!D6=0,Cádiz!D6=0,Córdoba!D6=0,Granada!D6=0,Huelva!D6=0,Jaén!D6=0,Málaga!D6=0,Sevilla!D6=0),"",Almería!D6+Cádiz!D6+Córdoba!D6+Granada!D6+Huelva!D6+Jaén!D6+Málaga!D6+Sevilla!D6)</f>
        <v>130625</v>
      </c>
      <c r="E6" s="60">
        <v>113201</v>
      </c>
      <c r="F6" s="49">
        <v>2</v>
      </c>
      <c r="G6" s="50">
        <f>IF(OR(Almería!G6=0,Cádiz!G6=0,Córdoba!G6=0,Granada!G6=0,Huelva!G6=0,Jaén!G6=0,Málaga!G6=0,Sevilla!G6=0),"",Almería!G6+Cádiz!G6+Córdoba!G6+Granada!G6+Huelva!G6+Jaén!G6+Málaga!G6+Sevilla!G6)</f>
        <v>331504</v>
      </c>
      <c r="H6" s="51">
        <f>IF(OR(Almería!H6=0,Cádiz!H6=0,Córdoba!H6=0,Granada!H6=0,Huelva!H6=0,Jaén!H6=0,Málaga!H6=0,Sevilla!H6=0),"",Almería!H6+Cádiz!H6+Córdoba!H6+Granada!H6+Huelva!H6+Jaén!H6+Málaga!H6+Sevilla!H6)</f>
        <v>388029</v>
      </c>
      <c r="I6" s="118">
        <v>370060</v>
      </c>
      <c r="J6" s="53">
        <f t="shared" si="0"/>
        <v>0.712727272727264</v>
      </c>
      <c r="K6" s="54">
        <f t="shared" si="1"/>
        <v>16.214521073135387</v>
      </c>
      <c r="L6" s="53">
        <f t="shared" si="2"/>
        <v>-14.567210182744077</v>
      </c>
      <c r="M6" s="55">
        <f t="shared" si="3"/>
        <v>-10.418850997135593</v>
      </c>
      <c r="N6" s="56">
        <f t="shared" si="4"/>
        <v>2519.869865304509</v>
      </c>
      <c r="O6" s="57">
        <f t="shared" si="5"/>
        <v>2970.556937799043</v>
      </c>
      <c r="P6" s="58">
        <f t="shared" si="6"/>
        <v>3269.0523935300926</v>
      </c>
    </row>
    <row r="7" spans="1:16" ht="12.75">
      <c r="A7" s="62" t="s">
        <v>13</v>
      </c>
      <c r="B7" s="45">
        <v>2</v>
      </c>
      <c r="C7" s="46">
        <f>IF(OR(Almería!C7=0,Cádiz!C7=0,Córdoba!C7=0,Granada!C7=0,Huelva!C7=0,Jaén!C7=0,Málaga!C7=0,Sevilla!C7=0),"",Almería!C7+Cádiz!C7+Córdoba!C7+Granada!C7+Huelva!C7+Jaén!C7+Málaga!C7+Sevilla!C7)</f>
        <v>178985</v>
      </c>
      <c r="D7" s="47">
        <f>IF(OR(Almería!D7=0,Cádiz!D7=0,Córdoba!D7=0,Granada!D7=0,Huelva!D7=0,Jaén!D7=0,Málaga!D7=0,Sevilla!D7=0),"",Almería!D7+Cádiz!D7+Córdoba!D7+Granada!D7+Huelva!D7+Jaén!D7+Málaga!D7+Sevilla!D7)</f>
        <v>176729</v>
      </c>
      <c r="E7" s="60">
        <v>214816</v>
      </c>
      <c r="F7" s="49">
        <v>2</v>
      </c>
      <c r="G7" s="50">
        <f>IF(OR(Almería!G7=0,Cádiz!G7=0,Córdoba!G7=0,Granada!G7=0,Huelva!G7=0,Jaén!G7=0,Málaga!G7=0,Sevilla!G7=0),"",Almería!G7+Cádiz!G7+Córdoba!G7+Granada!G7+Huelva!G7+Jaén!G7+Málaga!G7+Sevilla!G7)</f>
        <v>429502</v>
      </c>
      <c r="H7" s="51">
        <f>IF(OR(Almería!H7=0,Cádiz!H7=0,Córdoba!H7=0,Granada!H7=0,Huelva!H7=0,Jaén!H7=0,Málaga!H7=0,Sevilla!H7=0),"",Almería!H7+Cádiz!H7+Córdoba!H7+Granada!H7+Huelva!H7+Jaén!H7+Málaga!H7+Sevilla!H7)</f>
        <v>491003</v>
      </c>
      <c r="I7" s="118">
        <v>702383</v>
      </c>
      <c r="J7" s="53">
        <f t="shared" si="0"/>
        <v>1.2765307334959175</v>
      </c>
      <c r="K7" s="54">
        <f t="shared" si="1"/>
        <v>-16.679856249068976</v>
      </c>
      <c r="L7" s="53">
        <f t="shared" si="2"/>
        <v>-12.525585383388687</v>
      </c>
      <c r="M7" s="55">
        <f t="shared" si="3"/>
        <v>-38.85074097750088</v>
      </c>
      <c r="N7" s="56">
        <f t="shared" si="4"/>
        <v>2399.653602257172</v>
      </c>
      <c r="O7" s="57">
        <f t="shared" si="5"/>
        <v>2778.2820023878367</v>
      </c>
      <c r="P7" s="58">
        <f t="shared" si="6"/>
        <v>3269.6959258155816</v>
      </c>
    </row>
    <row r="8" spans="1:16" ht="12.75">
      <c r="A8" s="44" t="s">
        <v>14</v>
      </c>
      <c r="B8" s="45">
        <v>2</v>
      </c>
      <c r="C8" s="46">
        <f>IF(OR(Almería!C8=0,Cádiz!C8=0,Córdoba!C8=0,Granada!C8=0,Huelva!C8=0,Jaén!C8=0,Málaga!C8=0,Sevilla!C8=0),"",Almería!C8+Cádiz!C8+Córdoba!C8+Granada!C8+Huelva!C8+Jaén!C8+Málaga!C8+Sevilla!C8)</f>
        <v>110302.01000000001</v>
      </c>
      <c r="D8" s="47">
        <f>IF(OR(Almería!D8=0,Cádiz!D8=0,Córdoba!D8=0,Granada!D8=0,Huelva!D8=0,Jaén!D8=0,Málaga!D8=0,Sevilla!D8=0),"",Almería!D8+Cádiz!D8+Córdoba!D8+Granada!D8+Huelva!D8+Jaén!D8+Málaga!D8+Sevilla!D8)</f>
        <v>110274.01000000001</v>
      </c>
      <c r="E8" s="48">
        <v>130677</v>
      </c>
      <c r="F8" s="49">
        <v>2</v>
      </c>
      <c r="G8" s="63">
        <f>IF(OR(Almería!G8=0,Cádiz!G8=0,Córdoba!G8=0,Granada!G8=0,Huelva!G8=0,Jaén!G8=0,Málaga!G8=0,Sevilla!G8=0),"",Almería!G8+Cádiz!G8+Córdoba!G8+Granada!G8+Huelva!G8+Jaén!G8+Málaga!G8+Sevilla!G8)</f>
        <v>196324.01</v>
      </c>
      <c r="H8" s="64">
        <f>IF(OR(Almería!H8=0,Cádiz!H8=0,Córdoba!H8=0,Granada!H8=0,Huelva!H8=0,Jaén!H8=0,Málaga!H8=0,Sevilla!H8=0),"",Almería!H8+Cádiz!H8+Córdoba!H8+Granada!H8+Huelva!H8+Jaén!H8+Málaga!H8+Sevilla!H8)</f>
        <v>259673.01</v>
      </c>
      <c r="I8" s="119">
        <v>335639</v>
      </c>
      <c r="J8" s="53">
        <f t="shared" si="0"/>
        <v>0.025391295736866937</v>
      </c>
      <c r="K8" s="54">
        <f t="shared" si="1"/>
        <v>-15.591871561177555</v>
      </c>
      <c r="L8" s="53">
        <f t="shared" si="2"/>
        <v>-24.395681322444716</v>
      </c>
      <c r="M8" s="55">
        <f t="shared" si="3"/>
        <v>-41.50739038073644</v>
      </c>
      <c r="N8" s="56">
        <f t="shared" si="4"/>
        <v>1779.8769940819752</v>
      </c>
      <c r="O8" s="57">
        <f t="shared" si="5"/>
        <v>2354.797925639958</v>
      </c>
      <c r="P8" s="58">
        <f t="shared" si="6"/>
        <v>2568.462698102956</v>
      </c>
    </row>
    <row r="9" spans="1:16" ht="12.75">
      <c r="A9" s="59" t="s">
        <v>15</v>
      </c>
      <c r="B9" s="45">
        <v>2</v>
      </c>
      <c r="C9" s="46">
        <f>IF(OR(Almería!C9=0,Cádiz!C9=0,Córdoba!C9=0,Granada!C9=0,Huelva!C9=0,Jaén!C9=0,Málaga!C9=0,Sevilla!C9=0),"",Almería!C9+Cádiz!C9+Córdoba!C9+Granada!C9+Huelva!C9+Jaén!C9+Málaga!C9+Sevilla!C9)</f>
        <v>70060.01000000001</v>
      </c>
      <c r="D9" s="46">
        <f>IF(OR(Almería!D9=0,Cádiz!D9=0,Córdoba!D9=0,Granada!D9=0,Huelva!D9=0,Jaén!D9=0,Málaga!D9=0,Sevilla!D9=0),"",Almería!D9+Cádiz!D9+Córdoba!D9+Granada!D9+Huelva!D9+Jaén!D9+Málaga!D9+Sevilla!D9)</f>
        <v>68266.01000000001</v>
      </c>
      <c r="E9" s="48">
        <v>78140</v>
      </c>
      <c r="F9" s="49">
        <v>2</v>
      </c>
      <c r="G9" s="50">
        <f>IF(OR(Almería!G9=0,Cádiz!G9=0,Córdoba!G9=0,Granada!G9=0,Huelva!G9=0,Jaén!G9=0,Málaga!G9=0,Sevilla!G9=0),"",Almería!G9+Cádiz!G9+Córdoba!G9+Granada!G9+Huelva!G9+Jaén!G9+Málaga!G9+Sevilla!G9)</f>
        <v>137068.01</v>
      </c>
      <c r="H9" s="51">
        <f>IF(OR(Almería!H9=0,Cádiz!H9=0,Córdoba!H9=0,Granada!H9=0,Huelva!H9=0,Jaén!H9=0,Málaga!H9=0,Sevilla!H9=0),"",Almería!H9+Cádiz!H9+Córdoba!H9+Granada!H9+Huelva!H9+Jaén!H9+Málaga!H9+Sevilla!H9)</f>
        <v>169938.01</v>
      </c>
      <c r="I9" s="118">
        <v>208626</v>
      </c>
      <c r="J9" s="53">
        <f t="shared" si="0"/>
        <v>2.6279549661683603</v>
      </c>
      <c r="K9" s="54">
        <f t="shared" si="1"/>
        <v>-10.340401842846163</v>
      </c>
      <c r="L9" s="53">
        <f t="shared" si="2"/>
        <v>-19.342347247681673</v>
      </c>
      <c r="M9" s="55">
        <f t="shared" si="3"/>
        <v>-34.29965105020467</v>
      </c>
      <c r="N9" s="56">
        <f t="shared" si="4"/>
        <v>1956.4372029064796</v>
      </c>
      <c r="O9" s="57">
        <f t="shared" si="5"/>
        <v>2489.350263769627</v>
      </c>
      <c r="P9" s="58">
        <f t="shared" si="6"/>
        <v>2669.9001791656</v>
      </c>
    </row>
    <row r="10" spans="1:16" ht="12.75">
      <c r="A10" s="62" t="s">
        <v>16</v>
      </c>
      <c r="B10" s="45">
        <v>2</v>
      </c>
      <c r="C10" s="46">
        <f>IF(OR(Almería!C10=0,Cádiz!C10=0,Córdoba!C10=0,Granada!C10=0,Huelva!C10=0,Jaén!C10=0,Málaga!C10=0,Sevilla!C10=0),"",Almería!C10+Cádiz!C10+Córdoba!C10+Granada!C10+Huelva!C10+Jaén!C10+Málaga!C10+Sevilla!C10)</f>
        <v>40242</v>
      </c>
      <c r="D10" s="46">
        <f>IF(OR(Almería!D10=0,Cádiz!D10=0,Córdoba!D10=0,Granada!D10=0,Huelva!D10=0,Jaén!D10=0,Málaga!D10=0,Sevilla!D10=0),"",Almería!D10+Cádiz!D10+Córdoba!D10+Granada!D10+Huelva!D10+Jaén!D10+Málaga!D10+Sevilla!D10)</f>
        <v>42008</v>
      </c>
      <c r="E10" s="97">
        <v>52537</v>
      </c>
      <c r="F10" s="49">
        <v>2</v>
      </c>
      <c r="G10" s="50">
        <f>IF(OR(Almería!G10=0,Cádiz!G10=0,Córdoba!G10=0,Granada!G10=0,Huelva!G10=0,Jaén!G10=0,Málaga!G10=0,Sevilla!G10=0),"",Almería!G10+Cádiz!G10+Córdoba!G10+Granada!G10+Huelva!G10+Jaén!G10+Málaga!G10+Sevilla!G10)</f>
        <v>59256</v>
      </c>
      <c r="H10" s="51">
        <f>IF(OR(Almería!H10=0,Cádiz!H10=0,Córdoba!H10=0,Granada!H10=0,Huelva!H10=0,Jaén!H10=0,Málaga!H10=0,Sevilla!H10=0),"",Almería!H10+Cádiz!H10+Córdoba!H10+Granada!H10+Huelva!H10+Jaén!H10+Málaga!H10+Sevilla!H10)</f>
        <v>89735</v>
      </c>
      <c r="I10" s="118">
        <v>127013</v>
      </c>
      <c r="J10" s="53">
        <f t="shared" si="0"/>
        <v>-4.203961150257101</v>
      </c>
      <c r="K10" s="54">
        <f t="shared" si="1"/>
        <v>-23.40255439023926</v>
      </c>
      <c r="L10" s="53">
        <f t="shared" si="2"/>
        <v>-33.96556527553352</v>
      </c>
      <c r="M10" s="55">
        <f t="shared" si="3"/>
        <v>-53.34650783778038</v>
      </c>
      <c r="N10" s="56">
        <f t="shared" si="4"/>
        <v>1472.491426867452</v>
      </c>
      <c r="O10" s="57">
        <f t="shared" si="5"/>
        <v>2136.1407350980767</v>
      </c>
      <c r="P10" s="58">
        <f t="shared" si="6"/>
        <v>2417.5914117669454</v>
      </c>
    </row>
    <row r="11" spans="1:16" ht="12.75">
      <c r="A11" s="59" t="s">
        <v>17</v>
      </c>
      <c r="B11" s="45">
        <v>2</v>
      </c>
      <c r="C11" s="46">
        <f>IF(OR(Almería!C11=0,Cádiz!C11=0,Córdoba!C11=0,Granada!C11=0,Huelva!C11=0,Jaén!C11=0,Málaga!C11=0,Sevilla!C11=0),"",Almería!C11+Cádiz!C11+Córdoba!C11+Granada!C11+Huelva!C11+Jaén!C11+Málaga!C11+Sevilla!C11)</f>
        <v>96463</v>
      </c>
      <c r="D11" s="46">
        <f>IF(OR(Almería!D11=0,Cádiz!D11=0,Córdoba!D11=0,Granada!D11=0,Huelva!D11=0,Jaén!D11=0,Málaga!D11=0,Sevilla!D11=0),"",Almería!D11+Cádiz!D11+Córdoba!D11+Granada!D11+Huelva!D11+Jaén!D11+Málaga!D11+Sevilla!D11)</f>
        <v>97787</v>
      </c>
      <c r="E11" s="97">
        <v>100132</v>
      </c>
      <c r="F11" s="49">
        <v>2</v>
      </c>
      <c r="G11" s="50">
        <f>IF(OR(Almería!G11=0,Cádiz!G11=0,Córdoba!G11=0,Granada!G11=0,Huelva!G11=0,Jaén!G11=0,Málaga!G11=0,Sevilla!G11=0),"",Almería!G11+Cádiz!G11+Córdoba!G11+Granada!G11+Huelva!G11+Jaén!G11+Málaga!G11+Sevilla!G11)</f>
        <v>131408</v>
      </c>
      <c r="H11" s="51">
        <f>IF(OR(Almería!H11=0,Cádiz!H11=0,Córdoba!H11=0,Granada!H11=0,Huelva!H11=0,Jaén!H11=0,Málaga!H11=0,Sevilla!H11=0),"",Almería!H11+Cádiz!H11+Córdoba!H11+Granada!H11+Huelva!H11+Jaén!H11+Málaga!H11+Sevilla!H11)</f>
        <v>186228</v>
      </c>
      <c r="I11" s="118">
        <v>200568</v>
      </c>
      <c r="J11" s="53">
        <f t="shared" si="0"/>
        <v>-1.353963205743085</v>
      </c>
      <c r="K11" s="54">
        <f t="shared" si="1"/>
        <v>-3.6641633044381337</v>
      </c>
      <c r="L11" s="53">
        <f t="shared" si="2"/>
        <v>-29.43703417316408</v>
      </c>
      <c r="M11" s="55">
        <f t="shared" si="3"/>
        <v>-34.482070918591205</v>
      </c>
      <c r="N11" s="56">
        <f t="shared" si="4"/>
        <v>1362.2632511947586</v>
      </c>
      <c r="O11" s="57">
        <f t="shared" si="5"/>
        <v>1904.424923558346</v>
      </c>
      <c r="P11" s="58">
        <f t="shared" si="6"/>
        <v>2003.0359924899133</v>
      </c>
    </row>
    <row r="12" spans="1:16" ht="12.75">
      <c r="A12" s="59" t="s">
        <v>18</v>
      </c>
      <c r="B12" s="45">
        <v>2</v>
      </c>
      <c r="C12" s="46">
        <f>IF(OR(Almería!C12=0,Cádiz!C12=0,Córdoba!C12=0,Granada!C12=0,Huelva!C12=0,Jaén!C12=0,Málaga!C12=0,Sevilla!C12=0),"",Almería!C12+Cádiz!C12+Córdoba!C12+Granada!C12+Huelva!C12+Jaén!C12+Málaga!C12+Sevilla!C12)</f>
        <v>1045.02</v>
      </c>
      <c r="D12" s="46">
        <f>IF(OR(Almería!D12=0,Cádiz!D12=0,Córdoba!D12=0,Granada!D12=0,Huelva!D12=0,Jaén!D12=0,Málaga!D12=0,Sevilla!D12=0),"",Almería!D12+Cádiz!D12+Córdoba!D12+Granada!D12+Huelva!D12+Jaén!D12+Málaga!D12+Sevilla!D12)</f>
        <v>988.03</v>
      </c>
      <c r="E12" s="97">
        <v>1060</v>
      </c>
      <c r="F12" s="49">
        <v>2</v>
      </c>
      <c r="G12" s="50">
        <f>IF(OR(Almería!G12=0,Cádiz!G12=0,Córdoba!G12=0,Granada!G12=0,Huelva!G12=0,Jaén!G12=0,Málaga!G12=0,Sevilla!G12=0),"",Almería!G12+Cádiz!G12+Córdoba!G12+Granada!G12+Huelva!G12+Jaén!G12+Málaga!G12+Sevilla!G12)</f>
        <v>1316.02</v>
      </c>
      <c r="H12" s="51">
        <f>IF(OR(Almería!H12=0,Cádiz!H12=0,Córdoba!H12=0,Granada!H12=0,Huelva!H12=0,Jaén!H12=0,Málaga!H12=0,Sevilla!H12=0),"",Almería!H12+Cádiz!H12+Córdoba!H12+Granada!H12+Huelva!H12+Jaén!H12+Málaga!H12+Sevilla!H12)</f>
        <v>1474.03</v>
      </c>
      <c r="I12" s="118">
        <v>1627</v>
      </c>
      <c r="J12" s="53">
        <f t="shared" si="0"/>
        <v>5.768043480461117</v>
      </c>
      <c r="K12" s="54">
        <f t="shared" si="1"/>
        <v>-1.4132075471698187</v>
      </c>
      <c r="L12" s="53">
        <f t="shared" si="2"/>
        <v>-10.719591867194026</v>
      </c>
      <c r="M12" s="55">
        <f t="shared" si="3"/>
        <v>-19.113706207744315</v>
      </c>
      <c r="N12" s="56">
        <f t="shared" si="4"/>
        <v>1259.325180379323</v>
      </c>
      <c r="O12" s="57">
        <f t="shared" si="5"/>
        <v>1491.8878981407447</v>
      </c>
      <c r="P12" s="58">
        <f t="shared" si="6"/>
        <v>1534.9056603773586</v>
      </c>
    </row>
    <row r="13" spans="1:16" ht="12.75">
      <c r="A13" s="62" t="s">
        <v>19</v>
      </c>
      <c r="B13" s="45">
        <v>2</v>
      </c>
      <c r="C13" s="66">
        <f>IF(OR(Almería!C13=0,Cádiz!C13=0,Córdoba!C13=0,Granada!C13=0,Huelva!C13=0,Jaén!C13=0,Málaga!C13=0,Sevilla!C13=0),"",Almería!C13+Cádiz!C13+Córdoba!C13+Granada!C13+Huelva!C13+Jaén!C13+Málaga!C13+Sevilla!C13)</f>
        <v>60205</v>
      </c>
      <c r="D13" s="66">
        <f>IF(OR(Almería!D13=0,Cádiz!D13=0,Córdoba!D13=0,Granada!D13=0,Huelva!D13=0,Jaén!D13=0,Málaga!D13=0,Sevilla!D13=0),"",Almería!D13+Cádiz!D13+Córdoba!D13+Granada!D13+Huelva!D13+Jaén!D13+Málaga!D13+Sevilla!D13)</f>
        <v>61716</v>
      </c>
      <c r="E13" s="97">
        <v>52569</v>
      </c>
      <c r="F13" s="49">
        <v>2</v>
      </c>
      <c r="G13" s="50">
        <f>IF(OR(Almería!G13=0,Cádiz!G13=0,Córdoba!G13=0,Granada!G13=0,Huelva!G13=0,Jaén!G13=0,Málaga!G13=0,Sevilla!G13=0),"",Almería!G13+Cádiz!G13+Córdoba!G13+Granada!G13+Huelva!G13+Jaén!G13+Málaga!G13+Sevilla!G13)</f>
        <v>134348</v>
      </c>
      <c r="H13" s="51">
        <f>IF(OR(Almería!H13=0,Cádiz!H13=0,Córdoba!H13=0,Granada!H13=0,Huelva!H13=0,Jaén!H13=0,Málaga!H13=0,Sevilla!H13=0),"",Almería!H13+Cádiz!H13+Córdoba!H13+Granada!H13+Huelva!H13+Jaén!H13+Málaga!H13+Sevilla!H13)</f>
        <v>170463</v>
      </c>
      <c r="I13" s="118">
        <v>160599</v>
      </c>
      <c r="J13" s="53">
        <f t="shared" si="0"/>
        <v>-2.4483116209734845</v>
      </c>
      <c r="K13" s="54">
        <f t="shared" si="1"/>
        <v>14.525671022846169</v>
      </c>
      <c r="L13" s="53">
        <f t="shared" si="2"/>
        <v>-21.18641582044198</v>
      </c>
      <c r="M13" s="55">
        <f t="shared" si="3"/>
        <v>-16.345680857290517</v>
      </c>
      <c r="N13" s="56">
        <f t="shared" si="4"/>
        <v>2231.5090108794952</v>
      </c>
      <c r="O13" s="57">
        <f t="shared" si="5"/>
        <v>2762.0552206883144</v>
      </c>
      <c r="P13" s="58">
        <f t="shared" si="6"/>
        <v>3055.0134109456144</v>
      </c>
    </row>
    <row r="14" spans="1:16" ht="12.75">
      <c r="A14" s="59" t="s">
        <v>20</v>
      </c>
      <c r="B14" s="45">
        <v>2</v>
      </c>
      <c r="C14" s="46">
        <f>IF(OR(Almería!C14=0,Cádiz!C14=0,Córdoba!C14=0,Granada!C14=0,Huelva!C14=0,Jaén!C14=0,Málaga!C14=0,Sevilla!C14=0),"",Almería!C14+Cádiz!C14+Córdoba!C14+Granada!C14+Huelva!C14+Jaén!C14+Málaga!C14+Sevilla!C14)</f>
        <v>9517.05</v>
      </c>
      <c r="D14" s="46">
        <f>IF(OR(Almería!D14=0,Cádiz!D14=0,Córdoba!D14=0,Granada!D14=0,Huelva!D14=0,Jaén!D14=0,Málaga!D14=0,Sevilla!D14=0),"",Almería!D14+Cádiz!D14+Córdoba!D14+Granada!D14+Huelva!D14+Jaén!D14+Málaga!D14+Sevilla!D14)</f>
        <v>22209.05</v>
      </c>
      <c r="E14" s="97">
        <v>38937</v>
      </c>
      <c r="F14" s="49"/>
      <c r="G14" s="50">
        <f>IF(OR(Almería!G14=0,Cádiz!G14=0,Córdoba!G14=0,Granada!G14=0,Huelva!G14=0,Jaén!G14=0,Málaga!G14=0,Sevilla!G14=0),"",Almería!G14+Cádiz!G14+Córdoba!G14+Granada!G14+Huelva!G14+Jaén!G14+Málaga!G14+Sevilla!G14)</f>
      </c>
      <c r="H14" s="51">
        <f>IF(OR(Almería!H14=0,Cádiz!H14=0,Córdoba!H14=0,Granada!H14=0,Huelva!H14=0,Jaén!H14=0,Málaga!H14=0,Sevilla!H14=0),"",Almería!H14+Cádiz!H14+Córdoba!H14+Granada!H14+Huelva!H14+Jaén!H14+Málaga!H14+Sevilla!H14)</f>
        <v>186984.05</v>
      </c>
      <c r="I14" s="118">
        <v>335817</v>
      </c>
      <c r="J14" s="53">
        <f t="shared" si="0"/>
        <v>-57.14787440255211</v>
      </c>
      <c r="K14" s="54">
        <f t="shared" si="1"/>
        <v>-75.55782417751753</v>
      </c>
      <c r="L14" s="53"/>
      <c r="M14" s="55"/>
      <c r="N14" s="56"/>
      <c r="O14" s="57">
        <f t="shared" si="5"/>
        <v>8419.272773936751</v>
      </c>
      <c r="P14" s="58">
        <f t="shared" si="6"/>
        <v>8624.624393250635</v>
      </c>
    </row>
    <row r="15" spans="1:16" ht="12.75">
      <c r="A15" s="59" t="s">
        <v>21</v>
      </c>
      <c r="B15" s="45"/>
      <c r="C15" s="46">
        <f>IF(OR(Almería!C15=0,Cádiz!C15=0,Córdoba!C15=0,Granada!C15=0,Huelva!C15=0,Jaén!C15=0,Málaga!C15=0,Sevilla!C15=0),"",Almería!C15+Cádiz!C15+Córdoba!C15+Granada!C15+Huelva!C15+Jaén!C15+Málaga!C15+Sevilla!C15)</f>
      </c>
      <c r="D15" s="46">
        <f>IF(OR(Almería!D15=0,Cádiz!D15=0,Córdoba!D15=0,Granada!D15=0,Huelva!D15=0,Jaén!D15=0,Málaga!D15=0,Sevilla!D15=0),"",Almería!D15+Cádiz!D15+Córdoba!D15+Granada!D15+Huelva!D15+Jaén!D15+Málaga!D15+Sevilla!D15)</f>
        <v>7808</v>
      </c>
      <c r="E15" s="97">
        <v>13012</v>
      </c>
      <c r="F15" s="49"/>
      <c r="G15" s="50">
        <f>IF(OR(Almería!G15=0,Cádiz!G15=0,Córdoba!G15=0,Granada!G15=0,Huelva!G15=0,Jaén!G15=0,Málaga!G15=0,Sevilla!G15=0),"",Almería!G15+Cádiz!G15+Córdoba!G15+Granada!G15+Huelva!G15+Jaén!G15+Málaga!G15+Sevilla!G15)</f>
      </c>
      <c r="H15" s="51">
        <f>IF(OR(Almería!H15=0,Cádiz!H15=0,Córdoba!H15=0,Granada!H15=0,Huelva!H15=0,Jaén!H15=0,Málaga!H15=0,Sevilla!H15=0),"",Almería!H15+Cádiz!H15+Córdoba!H15+Granada!H15+Huelva!H15+Jaén!H15+Málaga!H15+Sevilla!H15)</f>
        <v>94876</v>
      </c>
      <c r="I15" s="118">
        <v>159393</v>
      </c>
      <c r="J15" s="53"/>
      <c r="K15" s="54"/>
      <c r="L15" s="53"/>
      <c r="M15" s="55"/>
      <c r="N15" s="56"/>
      <c r="O15" s="57">
        <f t="shared" si="5"/>
        <v>12151.127049180328</v>
      </c>
      <c r="P15" s="58">
        <f t="shared" si="6"/>
        <v>12249.692591454042</v>
      </c>
    </row>
    <row r="16" spans="1:16" ht="12.75">
      <c r="A16" s="59" t="s">
        <v>22</v>
      </c>
      <c r="B16" s="45"/>
      <c r="C16" s="46">
        <f>IF(OR(Almería!C16=0,Cádiz!C16=0,Córdoba!C16=0,Granada!C16=0,Huelva!C16=0,Jaén!C16=0,Málaga!C16=0,Sevilla!C16=0),"",Almería!C16+Cádiz!C16+Córdoba!C16+Granada!C16+Huelva!C16+Jaén!C16+Málaga!C16+Sevilla!C16)</f>
      </c>
      <c r="D16" s="46">
        <f>IF(OR(Almería!D16=0,Cádiz!D16=0,Córdoba!D16=0,Granada!D16=0,Huelva!D16=0,Jaén!D16=0,Málaga!D16=0,Sevilla!D16=0),"",Almería!D16+Cádiz!D16+Córdoba!D16+Granada!D16+Huelva!D16+Jaén!D16+Málaga!D16+Sevilla!D16)</f>
        <v>2554</v>
      </c>
      <c r="E16" s="97">
        <v>3102</v>
      </c>
      <c r="F16" s="49"/>
      <c r="G16" s="50">
        <f>IF(OR(Almería!G16=0,Cádiz!G16=0,Córdoba!G16=0,Granada!G16=0,Huelva!G16=0,Jaén!G16=0,Málaga!G16=0,Sevilla!G16=0),"",Almería!G16+Cádiz!G16+Córdoba!G16+Granada!G16+Huelva!G16+Jaén!G16+Málaga!G16+Sevilla!G16)</f>
      </c>
      <c r="H16" s="51">
        <f>IF(OR(Almería!H16=0,Cádiz!H16=0,Córdoba!H16=0,Granada!H16=0,Huelva!H16=0,Jaén!H16=0,Málaga!H16=0,Sevilla!H16=0),"",Almería!H16+Cádiz!H16+Córdoba!H16+Granada!H16+Huelva!H16+Jaén!H16+Málaga!H16+Sevilla!H16)</f>
        <v>7258</v>
      </c>
      <c r="I16" s="118">
        <v>10667</v>
      </c>
      <c r="J16" s="53"/>
      <c r="K16" s="54"/>
      <c r="L16" s="53"/>
      <c r="M16" s="55"/>
      <c r="N16" s="56"/>
      <c r="O16" s="57">
        <f t="shared" si="5"/>
        <v>2841.816758026625</v>
      </c>
      <c r="P16" s="58">
        <f t="shared" si="6"/>
        <v>3438.749194068343</v>
      </c>
    </row>
    <row r="17" spans="1:16" s="43" customFormat="1" ht="15.75">
      <c r="A17" s="29" t="s">
        <v>23</v>
      </c>
      <c r="B17" s="67"/>
      <c r="C17" s="68"/>
      <c r="D17" s="68"/>
      <c r="E17" s="98"/>
      <c r="F17" s="71"/>
      <c r="G17" s="72"/>
      <c r="H17" s="72"/>
      <c r="I17" s="120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24</v>
      </c>
      <c r="B18" s="45"/>
      <c r="C18" s="46">
        <f>IF(OR(Almería!C18=0,Cádiz!C18=0,Córdoba!C18=0,Granada!C18=0,Huelva!C18=0,Jaén!C18=0,Málaga!C18=0,Sevilla!C18=0),"",Almería!C18+Cádiz!C18+Córdoba!C18+Granada!C18+Huelva!C18+Jaén!C18+Málaga!C18+Sevilla!C18)</f>
      </c>
      <c r="D18" s="46">
        <f>IF(OR(Almería!D18=0,Cádiz!D18=0,Córdoba!D18=0,Granada!D18=0,Huelva!D18=0,Jaén!D18=0,Málaga!D18=0,Sevilla!D18=0),"",Almería!D18+Cádiz!D18+Córdoba!D18+Granada!D18+Huelva!D18+Jaén!D18+Málaga!D18+Sevilla!D18)</f>
        <v>20.049999999999997</v>
      </c>
      <c r="E18" s="97">
        <v>40</v>
      </c>
      <c r="F18" s="49"/>
      <c r="G18" s="50">
        <f>IF(OR(Almería!G18=0,Cádiz!G18=0,Córdoba!G18=0,Granada!G18=0,Huelva!G18=0,Jaén!G18=0,Málaga!G18=0,Sevilla!G18=0),"",Almería!G18+Cádiz!G18+Córdoba!G18+Granada!G18+Huelva!G18+Jaén!G18+Málaga!G18+Sevilla!G18)</f>
      </c>
      <c r="H18" s="50">
        <f>IF(OR(Almería!H18=0,Cádiz!H18=0,Córdoba!H18=0,Granada!H18=0,Huelva!H18=0,Jaén!H18=0,Málaga!H18=0,Sevilla!H18=0),"",Almería!H18+Cádiz!H18+Córdoba!H18+Granada!H18+Huelva!H18+Jaén!H18+Málaga!H18+Sevilla!H18)</f>
        <v>14.049999999999999</v>
      </c>
      <c r="I18" s="121">
        <v>55</v>
      </c>
      <c r="J18" s="53"/>
      <c r="K18" s="54"/>
      <c r="L18" s="53"/>
      <c r="M18" s="55"/>
      <c r="N18" s="56"/>
      <c r="O18" s="57">
        <f aca="true" t="shared" si="7" ref="O18:O25">(H18*1000)/D18</f>
        <v>700.7481296758104</v>
      </c>
      <c r="P18" s="58">
        <f aca="true" t="shared" si="8" ref="P18:P25">(I18*1000)/E18</f>
        <v>1375</v>
      </c>
    </row>
    <row r="19" spans="1:16" ht="12.75">
      <c r="A19" s="59" t="s">
        <v>25</v>
      </c>
      <c r="B19" s="45">
        <v>2</v>
      </c>
      <c r="C19" s="46">
        <f>IF(OR(Almería!C19=0,Cádiz!C19=0,Córdoba!C19=0,Granada!C19=0,Huelva!C19=0,Jaén!C19=0,Málaga!C19=0,Sevilla!C19=0),"",Almería!C19+Cádiz!C19+Córdoba!C19+Granada!C19+Huelva!C19+Jaén!C19+Málaga!C19+Sevilla!C19)</f>
        <v>26343</v>
      </c>
      <c r="D19" s="46">
        <f>IF(OR(Almería!D19=0,Cádiz!D19=0,Córdoba!D19=0,Granada!D19=0,Huelva!D19=0,Jaén!D19=0,Málaga!D19=0,Sevilla!D19=0),"",Almería!D19+Cádiz!D19+Córdoba!D19+Granada!D19+Huelva!D19+Jaén!D19+Málaga!D19+Sevilla!D19)</f>
        <v>24647</v>
      </c>
      <c r="E19" s="97">
        <v>34850</v>
      </c>
      <c r="F19" s="49"/>
      <c r="G19" s="50">
        <f>IF(OR(Almería!G19=0,Cádiz!G19=0,Córdoba!G19=0,Granada!G19=0,Huelva!G19=0,Jaén!G19=0,Málaga!G19=0,Sevilla!G19=0),"",Almería!G19+Cádiz!G19+Córdoba!G19+Granada!G19+Huelva!G19+Jaén!G19+Málaga!G19+Sevilla!G19)</f>
      </c>
      <c r="H19" s="50">
        <f>IF(OR(Almería!H19=0,Cádiz!H19=0,Córdoba!H19=0,Granada!H19=0,Huelva!H19=0,Jaén!H19=0,Málaga!H19=0,Sevilla!H19=0),"",Almería!H19+Cádiz!H19+Córdoba!H19+Granada!H19+Huelva!H19+Jaén!H19+Málaga!H19+Sevilla!H19)</f>
        <v>22935</v>
      </c>
      <c r="I19" s="121">
        <v>46698</v>
      </c>
      <c r="J19" s="53">
        <f aca="true" t="shared" si="9" ref="J19:J25">IF(OR(D19=0,C19=0),"",C19/D19*100-100)</f>
        <v>6.881162007546564</v>
      </c>
      <c r="K19" s="54">
        <f aca="true" t="shared" si="10" ref="K19:K25">IF(OR(E19=0,C19=0),"",C19/E19*100-100)</f>
        <v>-24.410329985652794</v>
      </c>
      <c r="L19" s="53"/>
      <c r="M19" s="55"/>
      <c r="N19" s="56"/>
      <c r="O19" s="57">
        <f t="shared" si="7"/>
        <v>930.5392136974074</v>
      </c>
      <c r="P19" s="58">
        <f t="shared" si="8"/>
        <v>1339.971305595409</v>
      </c>
    </row>
    <row r="20" spans="1:16" ht="12.75">
      <c r="A20" s="59" t="s">
        <v>26</v>
      </c>
      <c r="B20" s="45">
        <v>2</v>
      </c>
      <c r="C20" s="46">
        <f>IF(OR(Almería!C20=0,Cádiz!C20=0,Córdoba!C20=0,Granada!C20=0,Huelva!C20=0,Jaén!C20=0,Málaga!C20=0,Sevilla!C20=0),"",Almería!C20+Cádiz!C20+Córdoba!C20+Granada!C20+Huelva!C20+Jaén!C20+Málaga!C20+Sevilla!C20)</f>
        <v>78.06000000000002</v>
      </c>
      <c r="D20" s="46">
        <f>IF(OR(Almería!D20=0,Cádiz!D20=0,Córdoba!D20=0,Granada!D20=0,Huelva!D20=0,Jaén!D20=0,Málaga!D20=0,Sevilla!D20=0),"",Almería!D20+Cádiz!D20+Córdoba!D20+Granada!D20+Huelva!D20+Jaén!D20+Málaga!D20+Sevilla!D20)</f>
        <v>76.06000000000002</v>
      </c>
      <c r="E20" s="97">
        <v>126</v>
      </c>
      <c r="F20" s="49"/>
      <c r="G20" s="50">
        <f>IF(OR(Almería!G20=0,Cádiz!G20=0,Córdoba!G20=0,Granada!G20=0,Huelva!G20=0,Jaén!G20=0,Málaga!G20=0,Sevilla!G20=0),"",Almería!G20+Cádiz!G20+Córdoba!G20+Granada!G20+Huelva!G20+Jaén!G20+Málaga!G20+Sevilla!G20)</f>
      </c>
      <c r="H20" s="50">
        <f>IF(OR(Almería!H20=0,Cádiz!H20=0,Córdoba!H20=0,Granada!H20=0,Huelva!H20=0,Jaén!H20=0,Málaga!H20=0,Sevilla!H20=0),"",Almería!H20+Cádiz!H20+Córdoba!H20+Granada!H20+Huelva!H20+Jaén!H20+Málaga!H20+Sevilla!H20)</f>
        <v>97.06000000000003</v>
      </c>
      <c r="I20" s="121">
        <v>84</v>
      </c>
      <c r="J20" s="53">
        <f t="shared" si="9"/>
        <v>2.6295030239284785</v>
      </c>
      <c r="K20" s="54">
        <f t="shared" si="10"/>
        <v>-38.04761904761903</v>
      </c>
      <c r="L20" s="53"/>
      <c r="M20" s="55"/>
      <c r="N20" s="56"/>
      <c r="O20" s="57">
        <f t="shared" si="7"/>
        <v>1276.0978175124903</v>
      </c>
      <c r="P20" s="58">
        <f t="shared" si="8"/>
        <v>666.6666666666666</v>
      </c>
    </row>
    <row r="21" spans="1:16" ht="12.75">
      <c r="A21" s="59" t="s">
        <v>27</v>
      </c>
      <c r="B21" s="45">
        <v>2</v>
      </c>
      <c r="C21" s="46">
        <f>IF(OR(Almería!C21=0,Cádiz!C21=0,Córdoba!C21=0,Granada!C21=0,Huelva!C21=0,Jaén!C21=0,Málaga!C21=0,Sevilla!C21=0),"",Almería!C21+Cádiz!C21+Córdoba!C21+Granada!C21+Huelva!C21+Jaén!C21+Málaga!C21+Sevilla!C21)</f>
        <v>11291</v>
      </c>
      <c r="D21" s="46">
        <f>IF(OR(Almería!D21=0,Cádiz!D21=0,Córdoba!D21=0,Granada!D21=0,Huelva!D21=0,Jaén!D21=0,Málaga!D21=0,Sevilla!D21=0),"",Almería!D21+Cádiz!D21+Córdoba!D21+Granada!D21+Huelva!D21+Jaén!D21+Málaga!D21+Sevilla!D21)</f>
        <v>12862</v>
      </c>
      <c r="E21" s="97">
        <v>17226</v>
      </c>
      <c r="F21" s="49"/>
      <c r="G21" s="50">
        <f>IF(OR(Almería!G21=0,Cádiz!G21=0,Córdoba!G21=0,Granada!G21=0,Huelva!G21=0,Jaén!G21=0,Málaga!G21=0,Sevilla!G21=0),"",Almería!G21+Cádiz!G21+Córdoba!G21+Granada!G21+Huelva!G21+Jaén!G21+Málaga!G21+Sevilla!G21)</f>
      </c>
      <c r="H21" s="50">
        <f>IF(OR(Almería!H21=0,Cádiz!H21=0,Córdoba!H21=0,Granada!H21=0,Huelva!H21=0,Jaén!H21=0,Málaga!H21=0,Sevilla!H21=0),"",Almería!H21+Cádiz!H21+Córdoba!H21+Granada!H21+Huelva!H21+Jaén!H21+Málaga!H21+Sevilla!H21)</f>
        <v>12767</v>
      </c>
      <c r="I21" s="121">
        <v>21283</v>
      </c>
      <c r="J21" s="53">
        <f t="shared" si="9"/>
        <v>-12.214274607370541</v>
      </c>
      <c r="K21" s="54">
        <f t="shared" si="10"/>
        <v>-34.453732729594805</v>
      </c>
      <c r="L21" s="53"/>
      <c r="M21" s="55"/>
      <c r="N21" s="56"/>
      <c r="O21" s="57">
        <f t="shared" si="7"/>
        <v>992.613901415021</v>
      </c>
      <c r="P21" s="58">
        <f t="shared" si="8"/>
        <v>1235.5160803436665</v>
      </c>
    </row>
    <row r="22" spans="1:16" ht="12.75">
      <c r="A22" s="59" t="s">
        <v>28</v>
      </c>
      <c r="B22" s="45">
        <v>1</v>
      </c>
      <c r="C22" s="46">
        <f>IF(OR(Almería!C22=0,Cádiz!C22=0,Córdoba!C22=0,Granada!C22=0,Huelva!C22=0,Jaén!C22=0,Málaga!C22=0,Sevilla!C22=0),"",Almería!C22+Cádiz!C22+Córdoba!C22+Granada!C22+Huelva!C22+Jaén!C22+Málaga!C22+Sevilla!C22)</f>
        <v>16638.010000000002</v>
      </c>
      <c r="D22" s="46">
        <f>IF(OR(Almería!D22=0,Cádiz!D22=0,Córdoba!D22=0,Granada!D22=0,Huelva!D22=0,Jaén!D22=0,Málaga!D22=0,Sevilla!D22=0),"",Almería!D22+Cádiz!D22+Córdoba!D22+Granada!D22+Huelva!D22+Jaén!D22+Málaga!D22+Sevilla!D22)</f>
        <v>16481</v>
      </c>
      <c r="E22" s="97">
        <v>14793</v>
      </c>
      <c r="F22" s="49"/>
      <c r="G22" s="50">
        <f>IF(OR(Almería!G22=0,Cádiz!G22=0,Córdoba!G22=0,Granada!G22=0,Huelva!G22=0,Jaén!G22=0,Málaga!G22=0,Sevilla!G22=0),"",Almería!G22+Cádiz!G22+Córdoba!G22+Granada!G22+Huelva!G22+Jaén!G22+Málaga!G22+Sevilla!G22)</f>
      </c>
      <c r="H22" s="50">
        <f>IF(OR(Almería!H22=0,Cádiz!H22=0,Córdoba!H22=0,Granada!H22=0,Huelva!H22=0,Jaén!H22=0,Málaga!H22=0,Sevilla!H22=0),"",Almería!H22+Cádiz!H22+Córdoba!H22+Granada!H22+Huelva!H22+Jaén!H22+Málaga!H22+Sevilla!H22)</f>
        <v>16148</v>
      </c>
      <c r="I22" s="121">
        <v>19752</v>
      </c>
      <c r="J22" s="53">
        <f t="shared" si="9"/>
        <v>0.9526727747102939</v>
      </c>
      <c r="K22" s="54">
        <f t="shared" si="10"/>
        <v>12.472182789157046</v>
      </c>
      <c r="L22" s="53"/>
      <c r="M22" s="55"/>
      <c r="N22" s="56"/>
      <c r="O22" s="57">
        <f t="shared" si="7"/>
        <v>979.7949153570778</v>
      </c>
      <c r="P22" s="58">
        <f t="shared" si="8"/>
        <v>1335.2261204623808</v>
      </c>
    </row>
    <row r="23" spans="1:16" ht="12.75">
      <c r="A23" s="59" t="s">
        <v>29</v>
      </c>
      <c r="B23" s="45">
        <v>2</v>
      </c>
      <c r="C23" s="46">
        <f>IF(OR(Almería!C23=0,Cádiz!C23=0,Córdoba!C23=0,Granada!C23=0,Huelva!C23=0,Jaén!C23=0,Málaga!C23=0,Sevilla!C23=0),"",Almería!C23+Cádiz!C23+Córdoba!C23+Granada!C23+Huelva!C23+Jaén!C23+Málaga!C23+Sevilla!C23)</f>
        <v>6588</v>
      </c>
      <c r="D23" s="46">
        <f>IF(OR(Almería!D23=0,Cádiz!D23=0,Córdoba!D23=0,Granada!D23=0,Huelva!D23=0,Jaén!D23=0,Málaga!D23=0,Sevilla!D23=0),"",Almería!D23+Cádiz!D23+Córdoba!D23+Granada!D23+Huelva!D23+Jaén!D23+Málaga!D23+Sevilla!D23)</f>
        <v>7794</v>
      </c>
      <c r="E23" s="97">
        <v>6968</v>
      </c>
      <c r="F23" s="49"/>
      <c r="G23" s="50">
        <f>IF(OR(Almería!G23=0,Cádiz!G23=0,Córdoba!G23=0,Granada!G23=0,Huelva!G23=0,Jaén!G23=0,Málaga!G23=0,Sevilla!G23=0),"",Almería!G23+Cádiz!G23+Córdoba!G23+Granada!G23+Huelva!G23+Jaén!G23+Málaga!G23+Sevilla!G23)</f>
      </c>
      <c r="H23" s="50">
        <f>IF(OR(Almería!H23=0,Cádiz!H23=0,Córdoba!H23=0,Granada!H23=0,Huelva!H23=0,Jaén!H23=0,Málaga!H23=0,Sevilla!H23=0),"",Almería!H23+Cádiz!H23+Córdoba!H23+Granada!H23+Huelva!H23+Jaén!H23+Málaga!H23+Sevilla!H23)</f>
        <v>8488</v>
      </c>
      <c r="I23" s="121">
        <v>7346</v>
      </c>
      <c r="J23" s="53">
        <f t="shared" si="9"/>
        <v>-15.473441108545032</v>
      </c>
      <c r="K23" s="54">
        <f t="shared" si="10"/>
        <v>-5.453501722158435</v>
      </c>
      <c r="L23" s="53"/>
      <c r="M23" s="55"/>
      <c r="N23" s="56"/>
      <c r="O23" s="57">
        <f t="shared" si="7"/>
        <v>1089.0428534770335</v>
      </c>
      <c r="P23" s="58">
        <f t="shared" si="8"/>
        <v>1054.247990815155</v>
      </c>
    </row>
    <row r="24" spans="1:16" ht="12.75">
      <c r="A24" s="59" t="s">
        <v>30</v>
      </c>
      <c r="B24" s="45">
        <v>2</v>
      </c>
      <c r="C24" s="46">
        <f>IF(OR(Almería!C24=0,Cádiz!C24=0,Córdoba!C24=0,Granada!C24=0,Huelva!C24=0,Jaén!C24=0,Málaga!C24=0,Sevilla!C24=0),"",Almería!C24+Cádiz!C24+Córdoba!C24+Granada!C24+Huelva!C24+Jaén!C24+Málaga!C24+Sevilla!C24)</f>
        <v>1353.02</v>
      </c>
      <c r="D24" s="46">
        <f>IF(OR(Almería!D24=0,Cádiz!D24=0,Córdoba!D24=0,Granada!D24=0,Huelva!D24=0,Jaén!D24=0,Málaga!D24=0,Sevilla!D24=0),"",Almería!D24+Cádiz!D24+Córdoba!D24+Granada!D24+Huelva!D24+Jaén!D24+Málaga!D24+Sevilla!D24)</f>
        <v>1300.02</v>
      </c>
      <c r="E24" s="97">
        <v>933</v>
      </c>
      <c r="F24" s="49"/>
      <c r="G24" s="50">
        <f>IF(OR(Almería!G24=0,Cádiz!G24=0,Córdoba!G24=0,Granada!G24=0,Huelva!G24=0,Jaén!G24=0,Málaga!G24=0,Sevilla!G24=0),"",Almería!G24+Cádiz!G24+Córdoba!G24+Granada!G24+Huelva!G24+Jaén!G24+Málaga!G24+Sevilla!G24)</f>
      </c>
      <c r="H24" s="50">
        <f>IF(OR(Almería!H24=0,Cádiz!H24=0,Córdoba!H24=0,Granada!H24=0,Huelva!H24=0,Jaén!H24=0,Málaga!H24=0,Sevilla!H24=0),"",Almería!H24+Cádiz!H24+Córdoba!H24+Granada!H24+Huelva!H24+Jaén!H24+Málaga!H24+Sevilla!H24)</f>
        <v>1381.02</v>
      </c>
      <c r="I24" s="121">
        <v>733</v>
      </c>
      <c r="J24" s="53">
        <f t="shared" si="9"/>
        <v>4.076860355994526</v>
      </c>
      <c r="K24" s="54">
        <f t="shared" si="10"/>
        <v>45.01822079314039</v>
      </c>
      <c r="L24" s="53"/>
      <c r="M24" s="55"/>
      <c r="N24" s="56"/>
      <c r="O24" s="57">
        <f t="shared" si="7"/>
        <v>1062.3067337425578</v>
      </c>
      <c r="P24" s="58">
        <f t="shared" si="8"/>
        <v>785.6377277599142</v>
      </c>
    </row>
    <row r="25" spans="1:16" ht="12.75">
      <c r="A25" s="59" t="s">
        <v>31</v>
      </c>
      <c r="B25" s="45">
        <v>1</v>
      </c>
      <c r="C25" s="46">
        <f>IF(OR(Almería!C25=0,Cádiz!C25=0,Córdoba!C25=0,Granada!C25=0,Huelva!C25=0,Jaén!C25=0,Málaga!C25=0,Sevilla!C25=0),"",Almería!C25+Cádiz!C25+Córdoba!C25+Granada!C25+Huelva!C25+Jaén!C25+Málaga!C25+Sevilla!C25)</f>
        <v>1260.04</v>
      </c>
      <c r="D25" s="46">
        <f>IF(OR(Almería!D25=0,Cádiz!D25=0,Córdoba!D25=0,Granada!D25=0,Huelva!D25=0,Jaén!D25=0,Málaga!D25=0,Sevilla!D25=0),"",Almería!D25+Cádiz!D25+Córdoba!D25+Granada!D25+Huelva!D25+Jaén!D25+Málaga!D25+Sevilla!D25)</f>
        <v>1280.05</v>
      </c>
      <c r="E25" s="97">
        <v>1274</v>
      </c>
      <c r="F25" s="49"/>
      <c r="G25" s="50">
        <f>IF(OR(Almería!G25=0,Cádiz!G25=0,Córdoba!G25=0,Granada!G25=0,Huelva!G25=0,Jaén!G25=0,Málaga!G25=0,Sevilla!G25=0),"",Almería!G25+Cádiz!G25+Córdoba!G25+Granada!G25+Huelva!G25+Jaén!G25+Málaga!G25+Sevilla!G25)</f>
      </c>
      <c r="H25" s="50">
        <f>IF(OR(Almería!H25=0,Cádiz!H25=0,Córdoba!H25=0,Granada!H25=0,Huelva!H25=0,Jaén!H25=0,Málaga!H25=0,Sevilla!H25=0),"",Almería!H25+Cádiz!H25+Córdoba!H25+Granada!H25+Huelva!H25+Jaén!H25+Málaga!H25+Sevilla!H25)</f>
        <v>1163.05</v>
      </c>
      <c r="I25" s="121">
        <v>1351</v>
      </c>
      <c r="J25" s="53">
        <f t="shared" si="9"/>
        <v>-1.5632201867114617</v>
      </c>
      <c r="K25" s="54">
        <f t="shared" si="10"/>
        <v>-1.0957613814756684</v>
      </c>
      <c r="L25" s="53"/>
      <c r="M25" s="55"/>
      <c r="N25" s="56"/>
      <c r="O25" s="57">
        <f t="shared" si="7"/>
        <v>908.5973204171712</v>
      </c>
      <c r="P25" s="58">
        <f t="shared" si="8"/>
        <v>1060.4395604395604</v>
      </c>
    </row>
    <row r="26" spans="1:16" s="43" customFormat="1" ht="15.75">
      <c r="A26" s="29" t="s">
        <v>32</v>
      </c>
      <c r="B26" s="67"/>
      <c r="C26" s="68"/>
      <c r="D26" s="68"/>
      <c r="E26" s="98"/>
      <c r="F26" s="71"/>
      <c r="G26" s="72"/>
      <c r="H26" s="72"/>
      <c r="I26" s="120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33</v>
      </c>
      <c r="B27" s="45"/>
      <c r="C27" s="46"/>
      <c r="D27" s="47">
        <f>IF(OR(Almería!D27=0,Cádiz!D27=0,Córdoba!D27=0,Granada!D27=0,Huelva!D27=0,Jaén!D27=0,Málaga!D27=0,Sevilla!D27=0),"",Almería!D27+Cádiz!D27+Córdoba!D27+Granada!D27+Huelva!D27+Jaén!D27+Málaga!D27+Sevilla!D27)</f>
        <v>9563.02</v>
      </c>
      <c r="E27" s="48">
        <v>9984</v>
      </c>
      <c r="F27" s="49"/>
      <c r="G27" s="50"/>
      <c r="H27" s="51">
        <f>IF(OR(Almería!H27=0,Cádiz!H27=0,Córdoba!H27=0,Granada!H27=0,Huelva!H27=0,Jaén!H27=0,Málaga!H27=0,Sevilla!H27=0),"",Almería!H27+Cádiz!H27+Córdoba!H27+Granada!H27+Huelva!H27+Jaén!H27+Málaga!H27+Sevilla!H27)</f>
        <v>315058.52</v>
      </c>
      <c r="I27" s="81">
        <v>299580</v>
      </c>
      <c r="J27" s="53"/>
      <c r="K27" s="54"/>
      <c r="L27" s="53"/>
      <c r="M27" s="53"/>
      <c r="N27" s="56"/>
      <c r="O27" s="57">
        <f aca="true" t="shared" si="11" ref="N27:P31">(H27*1000)/D27</f>
        <v>32945.50466275298</v>
      </c>
      <c r="P27" s="58">
        <f t="shared" si="11"/>
        <v>30006.009615384617</v>
      </c>
    </row>
    <row r="28" spans="1:16" ht="12.75">
      <c r="A28" s="59" t="s">
        <v>34</v>
      </c>
      <c r="B28" s="45">
        <v>2</v>
      </c>
      <c r="C28" s="46">
        <f>IF(OR(Almería!C28=0,Cádiz!C28=0,Córdoba!C28=0,Granada!C28=0,Huelva!C28=0,Jaén!C28=0,Málaga!C28=0,Sevilla!C28=0),"",Almería!C28+Cádiz!C28+Córdoba!C28+Granada!C28+Huelva!C28+Jaén!C28+Málaga!C28+Sevilla!C28)</f>
        <v>881.02</v>
      </c>
      <c r="D28" s="46">
        <f>IF(OR(Almería!D28=0,Cádiz!D28=0,Córdoba!D28=0,Granada!D28=0,Huelva!D28=0,Jaén!D28=0,Málaga!D28=0,Sevilla!D28=0),"",Almería!D28+Cádiz!D28+Córdoba!D28+Granada!D28+Huelva!D28+Jaén!D28+Málaga!D28+Sevilla!D28)</f>
        <v>886.02</v>
      </c>
      <c r="E28" s="97">
        <v>1030</v>
      </c>
      <c r="F28" s="49">
        <v>2</v>
      </c>
      <c r="G28" s="50">
        <f>IF(OR(Almería!G28=0,Cádiz!G28=0,Córdoba!G28=0,Granada!G28=0,Huelva!G28=0,Jaén!G28=0,Málaga!G28=0,Sevilla!G28=0),"",Almería!G28+Cádiz!G28+Córdoba!G28+Granada!G28+Huelva!G28+Jaén!G28+Málaga!G28+Sevilla!G28)</f>
        <v>21817.02</v>
      </c>
      <c r="H28" s="51">
        <f>IF(OR(Almería!H28=0,Cádiz!H28=0,Córdoba!H28=0,Granada!H28=0,Huelva!H28=0,Jaén!H28=0,Málaga!H28=0,Sevilla!H28=0),"",Almería!H28+Cádiz!H28+Córdoba!H28+Granada!H28+Huelva!H28+Jaén!H28+Málaga!H28+Sevilla!H28)</f>
        <v>22397.52</v>
      </c>
      <c r="I28" s="121">
        <v>22953</v>
      </c>
      <c r="J28" s="53">
        <f>IF(OR(D28=0,C28=0),"",C28/D28*100-100)</f>
        <v>-0.5643213471479243</v>
      </c>
      <c r="K28" s="54">
        <f>IF(OR(E28=0,C28=0),"",C28/E28*100-100)</f>
        <v>-14.46407766990292</v>
      </c>
      <c r="L28" s="53">
        <f>IF(OR(H28=0,G28=0),"",G28/H28*100-100)</f>
        <v>-2.5918048069607664</v>
      </c>
      <c r="M28" s="55">
        <f>IF(OR(I28=0,G28=0),"",G28/I28*100-100)</f>
        <v>-4.9491569729447065</v>
      </c>
      <c r="N28" s="56">
        <f t="shared" si="11"/>
        <v>24763.36519034755</v>
      </c>
      <c r="O28" s="57">
        <f t="shared" si="11"/>
        <v>25278.797318344958</v>
      </c>
      <c r="P28" s="58">
        <f t="shared" si="11"/>
        <v>22284.466019417476</v>
      </c>
    </row>
    <row r="29" spans="1:16" ht="12.75">
      <c r="A29" s="59" t="s">
        <v>35</v>
      </c>
      <c r="B29" s="45">
        <v>2</v>
      </c>
      <c r="C29" s="46">
        <f>IF(OR(Almería!C29=0,Cádiz!C29=0,Córdoba!C29=0,Granada!C29=0,Huelva!C29=0,Jaén!C29=0,Málaga!C29=0,Sevilla!C29=0),"",Almería!C29+Cádiz!C29+Córdoba!C29+Granada!C29+Huelva!C29+Jaén!C29+Málaga!C29+Sevilla!C29)</f>
        <v>5265</v>
      </c>
      <c r="D29" s="46">
        <f>IF(OR(Almería!D29=0,Cádiz!D29=0,Córdoba!D29=0,Granada!D29=0,Huelva!D29=0,Jaén!D29=0,Málaga!D29=0,Sevilla!D29=0),"",Almería!D29+Cádiz!D29+Córdoba!D29+Granada!D29+Huelva!D29+Jaén!D29+Málaga!D29+Sevilla!D29)</f>
        <v>5296</v>
      </c>
      <c r="E29" s="97">
        <v>5490</v>
      </c>
      <c r="F29" s="49"/>
      <c r="G29" s="50">
        <f>IF(OR(Almería!G29=0,Cádiz!G29=0,Córdoba!G29=0,Granada!G29=0,Huelva!G29=0,Jaén!G29=0,Málaga!G29=0,Sevilla!G29=0),"",Almería!G29+Cádiz!G29+Córdoba!G29+Granada!G29+Huelva!G29+Jaén!G29+Málaga!G29+Sevilla!G29)</f>
      </c>
      <c r="H29" s="51">
        <f>IF(OR(Almería!H29=0,Cádiz!H29=0,Córdoba!H29=0,Granada!H29=0,Huelva!H29=0,Jaén!H29=0,Málaga!H29=0,Sevilla!H29=0),"",Almería!H29+Cádiz!H29+Córdoba!H29+Granada!H29+Huelva!H29+Jaén!H29+Málaga!H29+Sevilla!H29)</f>
        <v>182288</v>
      </c>
      <c r="I29" s="121">
        <v>173297</v>
      </c>
      <c r="J29" s="53">
        <f>IF(OR(D29=0,C29=0),"",C29/D29*100-100)</f>
        <v>-0.5853474320241787</v>
      </c>
      <c r="K29" s="54">
        <f>IF(OR(E29=0,C29=0),"",C29/E29*100-100)</f>
        <v>-4.098360655737707</v>
      </c>
      <c r="L29" s="53"/>
      <c r="M29" s="55"/>
      <c r="N29" s="56"/>
      <c r="O29" s="57">
        <f t="shared" si="11"/>
        <v>34419.93957703927</v>
      </c>
      <c r="P29" s="58">
        <f t="shared" si="11"/>
        <v>31565.938069216758</v>
      </c>
    </row>
    <row r="30" spans="1:16" ht="12.75">
      <c r="A30" s="59" t="s">
        <v>36</v>
      </c>
      <c r="B30" s="45">
        <v>2</v>
      </c>
      <c r="C30" s="46">
        <f>IF(OR(Almería!C30=0,Cádiz!C30=0,Córdoba!C30=0,Granada!C30=0,Huelva!C30=0,Jaén!C30=0,Málaga!C30=0,Sevilla!C30=0),"",Almería!C30+Cádiz!C30+Córdoba!C30+Granada!C30+Huelva!C30+Jaén!C30+Málaga!C30+Sevilla!C30)</f>
        <v>2100</v>
      </c>
      <c r="D30" s="46">
        <f>IF(OR(Almería!D30=0,Cádiz!D30=0,Córdoba!D30=0,Granada!D30=0,Huelva!D30=0,Jaén!D30=0,Málaga!D30=0,Sevilla!D30=0),"",Almería!D30+Cádiz!D30+Córdoba!D30+Granada!D30+Huelva!D30+Jaén!D30+Málaga!D30+Sevilla!D30)</f>
        <v>2403</v>
      </c>
      <c r="E30" s="97">
        <v>2180</v>
      </c>
      <c r="F30" s="49"/>
      <c r="G30" s="50">
        <f>IF(OR(Almería!G30=0,Cádiz!G30=0,Córdoba!G30=0,Granada!G30=0,Huelva!G30=0,Jaén!G30=0,Málaga!G30=0,Sevilla!G30=0),"",Almería!G30+Cádiz!G30+Córdoba!G30+Granada!G30+Huelva!G30+Jaén!G30+Málaga!G30+Sevilla!G30)</f>
      </c>
      <c r="H30" s="51">
        <f>IF(OR(Almería!H30=0,Cádiz!H30=0,Córdoba!H30=0,Granada!H30=0,Huelva!H30=0,Jaén!H30=0,Málaga!H30=0,Sevilla!H30=0),"",Almería!H30+Cádiz!H30+Córdoba!H30+Granada!H30+Huelva!H30+Jaén!H30+Málaga!H30+Sevilla!H30)</f>
        <v>85446</v>
      </c>
      <c r="I30" s="121">
        <v>71347</v>
      </c>
      <c r="J30" s="53">
        <f>IF(OR(D30=0,C30=0),"",C30/D30*100-100)</f>
        <v>-12.609238451935084</v>
      </c>
      <c r="K30" s="54">
        <f>IF(OR(E30=0,C30=0),"",C30/E30*100-100)</f>
        <v>-3.6697247706422047</v>
      </c>
      <c r="L30" s="53"/>
      <c r="M30" s="55"/>
      <c r="N30" s="56"/>
      <c r="O30" s="57">
        <f t="shared" si="11"/>
        <v>35558.05243445693</v>
      </c>
      <c r="P30" s="58">
        <f t="shared" si="11"/>
        <v>32727.981651376147</v>
      </c>
    </row>
    <row r="31" spans="1:16" ht="12.75">
      <c r="A31" s="59" t="s">
        <v>37</v>
      </c>
      <c r="B31" s="45"/>
      <c r="C31" s="46">
        <f>IF(OR(Almería!C31=0,Cádiz!C31=0,Córdoba!C31=0,Granada!C31=0,Huelva!C31=0,Jaén!C31=0,Málaga!C31=0,Sevilla!C31=0),"",Almería!C31+Cádiz!C31+Córdoba!C31+Granada!C31+Huelva!C31+Jaén!C31+Málaga!C31+Sevilla!C31)</f>
      </c>
      <c r="D31" s="46">
        <f>IF(OR(Almería!D31=0,Cádiz!D31=0,Córdoba!D31=0,Granada!D31=0,Huelva!D31=0,Jaén!D31=0,Málaga!D31=0,Sevilla!D31=0),"",Almería!D31+Cádiz!D31+Córdoba!D31+Granada!D31+Huelva!D31+Jaén!D31+Málaga!D31+Sevilla!D31)</f>
        <v>978</v>
      </c>
      <c r="E31" s="97">
        <v>1285</v>
      </c>
      <c r="F31" s="49"/>
      <c r="G31" s="50">
        <f>IF(OR(Almería!G31=0,Cádiz!G31=0,Córdoba!G31=0,Granada!G31=0,Huelva!G31=0,Jaén!G31=0,Málaga!G31=0,Sevilla!G31=0),"",Almería!G31+Cádiz!G31+Córdoba!G31+Granada!G31+Huelva!G31+Jaén!G31+Málaga!G31+Sevilla!G31)</f>
      </c>
      <c r="H31" s="51">
        <f>IF(OR(Almería!H31=0,Cádiz!H31=0,Córdoba!H31=0,Granada!H31=0,Huelva!H31=0,Jaén!H31=0,Málaga!H31=0,Sevilla!H31=0),"",Almería!H31+Cádiz!H31+Córdoba!H31+Granada!H31+Huelva!H31+Jaén!H31+Málaga!H31+Sevilla!H31)</f>
        <v>24927</v>
      </c>
      <c r="I31" s="121">
        <v>31984</v>
      </c>
      <c r="J31" s="53"/>
      <c r="K31" s="54"/>
      <c r="L31" s="53"/>
      <c r="M31" s="55"/>
      <c r="N31" s="56"/>
      <c r="O31" s="57">
        <f t="shared" si="11"/>
        <v>25487.730061349692</v>
      </c>
      <c r="P31" s="58">
        <f t="shared" si="11"/>
        <v>24890.272373540854</v>
      </c>
    </row>
    <row r="32" spans="1:16" s="43" customFormat="1" ht="15.75">
      <c r="A32" s="29" t="s">
        <v>38</v>
      </c>
      <c r="B32" s="67"/>
      <c r="C32" s="68">
        <f>IF(OR(Almería!C32=0,Cádiz!C32=0,Córdoba!C32=0,Granada!C32=0,Huelva!C32=0,Jaén!C32=0,Málaga!C32=0,Sevilla!C32=0),"",Almería!C32+Cádiz!C32+Córdoba!C32+Granada!C32+Huelva!C32+Jaén!C32+Málaga!C32+Sevilla!C32)</f>
      </c>
      <c r="D32" s="68">
        <f>IF(OR(Almería!D32=0,Cádiz!D32=0,Córdoba!D32=0,Granada!D32=0,Huelva!D32=0,Jaén!D32=0,Málaga!D32=0,Sevilla!D32=0),"",Almería!D32+Cádiz!D32+Córdoba!D32+Granada!D32+Huelva!D32+Jaén!D32+Málaga!D32+Sevilla!D32)</f>
      </c>
      <c r="E32" s="98"/>
      <c r="F32" s="71"/>
      <c r="G32" s="72"/>
      <c r="H32" s="72"/>
      <c r="I32" s="120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39</v>
      </c>
      <c r="B33" s="45">
        <v>1</v>
      </c>
      <c r="C33" s="46">
        <f>IF(OR(Almería!C33=0,Cádiz!C33=0,Córdoba!C33=0,Granada!C33=0,Huelva!C33=0,Jaén!C33=0,Málaga!C33=0,Sevilla!C33=0),"",Almería!C33+Cádiz!C33+Córdoba!C33+Granada!C33+Huelva!C33+Jaén!C33+Málaga!C33+Sevilla!C33)</f>
        <v>6872.040000000001</v>
      </c>
      <c r="D33" s="46">
        <f>IF(OR(Almería!D33=0,Cádiz!D33=0,Córdoba!D33=0,Granada!D33=0,Huelva!D33=0,Jaén!D33=0,Málaga!D33=0,Sevilla!D33=0),"",Almería!D33+Cádiz!D33+Córdoba!D33+Granada!D33+Huelva!D33+Jaén!D33+Málaga!D33+Sevilla!D33)</f>
        <v>8916.04</v>
      </c>
      <c r="E33" s="97">
        <v>7314</v>
      </c>
      <c r="F33" s="49"/>
      <c r="G33" s="50">
        <f>IF(OR(Almería!G33=0,Cádiz!G33=0,Córdoba!G33=0,Granada!G33=0,Huelva!G33=0,Jaén!G33=0,Málaga!G33=0,Sevilla!G33=0),"",Almería!G33+Cádiz!G33+Córdoba!G33+Granada!G33+Huelva!G33+Jaén!G33+Málaga!G33+Sevilla!G33)</f>
      </c>
      <c r="H33" s="50">
        <f>IF(OR(Almería!H33=0,Cádiz!H33=0,Córdoba!H33=0,Granada!H33=0,Huelva!H33=0,Jaén!H33=0,Málaga!H33=0,Sevilla!H33=0),"",Almería!H33+Cádiz!H33+Córdoba!H33+Granada!H33+Huelva!H33+Jaén!H33+Málaga!H33+Sevilla!H33)</f>
        <v>607842.04</v>
      </c>
      <c r="I33" s="121">
        <v>602896</v>
      </c>
      <c r="J33" s="53">
        <f aca="true" t="shared" si="12" ref="J33:J38">IF(OR(D33=0,C33=0),"",C33/D33*100-100)</f>
        <v>-22.924975661840904</v>
      </c>
      <c r="K33" s="54">
        <f aca="true" t="shared" si="13" ref="K33:K38">IF(OR(E33=0,C33=0),"",C33/E33*100-100)</f>
        <v>-6.042657916324842</v>
      </c>
      <c r="L33" s="53"/>
      <c r="M33" s="55"/>
      <c r="N33" s="56"/>
      <c r="O33" s="57">
        <f aca="true" t="shared" si="14" ref="O33:O39">(H33*1000)/D33</f>
        <v>68173.99204130982</v>
      </c>
      <c r="P33" s="58">
        <f aca="true" t="shared" si="15" ref="P33:P39">(I33*1000)/E33</f>
        <v>82430.40743779053</v>
      </c>
    </row>
    <row r="34" spans="1:16" ht="12.75">
      <c r="A34" s="59" t="s">
        <v>40</v>
      </c>
      <c r="B34" s="45"/>
      <c r="C34" s="46">
        <f>IF(OR(Almería!C34=0,Cádiz!C34=0,Córdoba!C34=0,Granada!C34=0,Huelva!C34=0,Jaén!C34=0,Málaga!C34=0,Sevilla!C34=0),"",Almería!C34+Cádiz!C34+Córdoba!C34+Granada!C34+Huelva!C34+Jaén!C34+Málaga!C34+Sevilla!C34)</f>
      </c>
      <c r="D34" s="46">
        <f>IF(OR(Almería!D34=0,Cádiz!D34=0,Córdoba!D34=0,Granada!D34=0,Huelva!D34=0,Jaén!D34=0,Málaga!D34=0,Sevilla!D34=0),"",Almería!D34+Cádiz!D34+Córdoba!D34+Granada!D34+Huelva!D34+Jaén!D34+Málaga!D34+Sevilla!D34)</f>
        <v>57110.03</v>
      </c>
      <c r="E34" s="97">
        <v>64139</v>
      </c>
      <c r="F34" s="49"/>
      <c r="G34" s="50">
        <f>IF(OR(Almería!G34=0,Cádiz!G34=0,Córdoba!G34=0,Granada!G34=0,Huelva!G34=0,Jaén!G34=0,Málaga!G34=0,Sevilla!G34=0),"",Almería!G34+Cádiz!G34+Córdoba!G34+Granada!G34+Huelva!G34+Jaén!G34+Málaga!G34+Sevilla!G34)</f>
      </c>
      <c r="H34" s="50">
        <f>IF(OR(Almería!H34=0,Cádiz!H34=0,Córdoba!H34=0,Granada!H34=0,Huelva!H34=0,Jaén!H34=0,Málaga!H34=0,Sevilla!H34=0),"",Almería!H34+Cádiz!H34+Córdoba!H34+Granada!H34+Huelva!H34+Jaén!H34+Málaga!H34+Sevilla!H34)</f>
        <v>154930.03</v>
      </c>
      <c r="I34" s="121">
        <v>202852</v>
      </c>
      <c r="J34" s="53"/>
      <c r="K34" s="54"/>
      <c r="L34" s="53"/>
      <c r="M34" s="55"/>
      <c r="N34" s="56"/>
      <c r="O34" s="57">
        <f t="shared" si="14"/>
        <v>2712.8339803008334</v>
      </c>
      <c r="P34" s="58">
        <f t="shared" si="15"/>
        <v>3162.69352500039</v>
      </c>
    </row>
    <row r="35" spans="1:16" ht="12.75">
      <c r="A35" s="59" t="s">
        <v>41</v>
      </c>
      <c r="B35" s="45">
        <v>2</v>
      </c>
      <c r="C35" s="46">
        <f>IF(OR(Almería!C35=0,Cádiz!C35=0,Córdoba!C35=0,Granada!C35=0,Huelva!C35=0,Jaén!C35=0,Málaga!C35=0,Sevilla!C35=0),"",Almería!C35+Cádiz!C35+Córdoba!C35+Granada!C35+Huelva!C35+Jaén!C35+Málaga!C35+Sevilla!C35)</f>
        <v>207883</v>
      </c>
      <c r="D35" s="46">
        <f>IF(OR(Almería!D35=0,Cádiz!D35=0,Córdoba!D35=0,Granada!D35=0,Huelva!D35=0,Jaén!D35=0,Málaga!D35=0,Sevilla!D35=0),"",Almería!D35+Cádiz!D35+Córdoba!D35+Granada!D35+Huelva!D35+Jaén!D35+Málaga!D35+Sevilla!D35)</f>
        <v>194016</v>
      </c>
      <c r="E35" s="97">
        <v>211073</v>
      </c>
      <c r="F35" s="49"/>
      <c r="G35" s="50">
        <f>IF(OR(Almería!G35=0,Cádiz!G35=0,Córdoba!G35=0,Granada!G35=0,Huelva!G35=0,Jaén!G35=0,Málaga!G35=0,Sevilla!G35=0),"",Almería!G35+Cádiz!G35+Córdoba!G35+Granada!G35+Huelva!G35+Jaén!G35+Málaga!G35+Sevilla!G35)</f>
      </c>
      <c r="H35" s="50">
        <f>IF(OR(Almería!H35=0,Cádiz!H35=0,Córdoba!H35=0,Granada!H35=0,Huelva!H35=0,Jaén!H35=0,Málaga!H35=0,Sevilla!H35=0),"",Almería!H35+Cádiz!H35+Córdoba!H35+Granada!H35+Huelva!H35+Jaén!H35+Málaga!H35+Sevilla!H35)</f>
        <v>270627</v>
      </c>
      <c r="I35" s="121">
        <v>330654</v>
      </c>
      <c r="J35" s="53">
        <f t="shared" si="12"/>
        <v>7.147348672274447</v>
      </c>
      <c r="K35" s="54">
        <f t="shared" si="13"/>
        <v>-1.51132546559721</v>
      </c>
      <c r="L35" s="53"/>
      <c r="M35" s="55"/>
      <c r="N35" s="56"/>
      <c r="O35" s="57">
        <f t="shared" si="14"/>
        <v>1394.8694952993567</v>
      </c>
      <c r="P35" s="58">
        <f t="shared" si="15"/>
        <v>1566.5385909140439</v>
      </c>
    </row>
    <row r="36" spans="1:16" ht="12.75">
      <c r="A36" s="59" t="s">
        <v>42</v>
      </c>
      <c r="B36" s="45"/>
      <c r="C36" s="46">
        <f>IF(OR(Almería!C36=0,Cádiz!C36=0,Córdoba!C36=0,Granada!C36=0,Huelva!C36=0,Jaén!C36=0,Málaga!C36=0,Sevilla!C36=0),"",Almería!C36+Cádiz!C36+Córdoba!C36+Granada!C36+Huelva!C36+Jaén!C36+Málaga!C36+Sevilla!C36)</f>
      </c>
      <c r="D36" s="46">
        <f>IF(OR(Almería!D36=0,Cádiz!D36=0,Córdoba!D36=0,Granada!D36=0,Huelva!D36=0,Jaén!D36=0,Málaga!D36=0,Sevilla!D36=0),"",Almería!D36+Cádiz!D36+Córdoba!D36+Granada!D36+Huelva!D36+Jaén!D36+Málaga!D36+Sevilla!D36)</f>
        <v>5.059999999999999</v>
      </c>
      <c r="E36" s="97">
        <v>4</v>
      </c>
      <c r="F36" s="49"/>
      <c r="G36" s="50">
        <f>IF(OR(Almería!G36=0,Cádiz!G36=0,Córdoba!G36=0,Granada!G36=0,Huelva!G36=0,Jaén!G36=0,Málaga!G36=0,Sevilla!G36=0),"",Almería!G36+Cádiz!G36+Córdoba!G36+Granada!G36+Huelva!G36+Jaén!G36+Málaga!G36+Sevilla!G36)</f>
      </c>
      <c r="H36" s="50">
        <f>IF(OR(Almería!H36=0,Cádiz!H36=0,Córdoba!H36=0,Granada!H36=0,Huelva!H36=0,Jaén!H36=0,Málaga!H36=0,Sevilla!H36=0),"",Almería!H36+Cádiz!H36+Córdoba!H36+Granada!H36+Huelva!H36+Jaén!H36+Málaga!H36+Sevilla!H36)</f>
        <v>11.059999999999999</v>
      </c>
      <c r="I36" s="121">
        <v>5</v>
      </c>
      <c r="J36" s="53"/>
      <c r="K36" s="54"/>
      <c r="L36" s="53"/>
      <c r="M36" s="55"/>
      <c r="N36" s="56"/>
      <c r="O36" s="57">
        <f t="shared" si="14"/>
        <v>2185.7707509881425</v>
      </c>
      <c r="P36" s="58">
        <f t="shared" si="15"/>
        <v>1250</v>
      </c>
    </row>
    <row r="37" spans="1:16" ht="12.75">
      <c r="A37" s="59" t="s">
        <v>43</v>
      </c>
      <c r="B37" s="45"/>
      <c r="C37" s="46">
        <f>IF(OR(Almería!C37=0,Cádiz!C37=0,Córdoba!C37=0,Granada!C37=0,Huelva!C37=0,Jaén!C37=0,Málaga!C37=0,Sevilla!C37=0),"",Almería!C37+Cádiz!C37+Córdoba!C37+Granada!C37+Huelva!C37+Jaén!C37+Málaga!C37+Sevilla!C37)</f>
      </c>
      <c r="D37" s="46">
        <f>IF(OR(Almería!D37=0,Cádiz!D37=0,Córdoba!D37=0,Granada!D37=0,Huelva!D37=0,Jaén!D37=0,Málaga!D37=0,Sevilla!D37=0),"",Almería!D37+Cádiz!D37+Córdoba!D37+Granada!D37+Huelva!D37+Jaén!D37+Málaga!D37+Sevilla!D37)</f>
        <v>2751</v>
      </c>
      <c r="E37" s="97">
        <v>852</v>
      </c>
      <c r="F37" s="49"/>
      <c r="G37" s="50">
        <f>IF(OR(Almería!G37=0,Cádiz!G37=0,Córdoba!G37=0,Granada!G37=0,Huelva!G37=0,Jaén!G37=0,Málaga!G37=0,Sevilla!G37=0),"",Almería!G37+Cádiz!G37+Córdoba!G37+Granada!G37+Huelva!G37+Jaén!G37+Málaga!G37+Sevilla!G37)</f>
      </c>
      <c r="H37" s="50">
        <f>IF(OR(Almería!H37=0,Cádiz!H37=0,Córdoba!H37=0,Granada!H37=0,Huelva!H37=0,Jaén!H37=0,Málaga!H37=0,Sevilla!H37=0),"",Almería!H37+Cádiz!H37+Córdoba!H37+Granada!H37+Huelva!H37+Jaén!H37+Málaga!H37+Sevilla!H37)</f>
        <v>3678.01</v>
      </c>
      <c r="I37" s="121">
        <v>960</v>
      </c>
      <c r="J37" s="53"/>
      <c r="K37" s="54"/>
      <c r="L37" s="53"/>
      <c r="M37" s="55"/>
      <c r="N37" s="56"/>
      <c r="O37" s="57">
        <f t="shared" si="14"/>
        <v>1336.972010178117</v>
      </c>
      <c r="P37" s="58">
        <f t="shared" si="15"/>
        <v>1126.7605633802816</v>
      </c>
    </row>
    <row r="38" spans="1:16" ht="12.75">
      <c r="A38" s="59" t="s">
        <v>44</v>
      </c>
      <c r="B38" s="45">
        <v>2</v>
      </c>
      <c r="C38" s="46">
        <f>IF(OR(Almería!C38=0,Cádiz!C38=0,Córdoba!C38=0,Granada!C38=0,Huelva!C38=0,Jaén!C38=0,Málaga!C38=0,Sevilla!C38=0),"",Almería!C38+Cádiz!C38+Córdoba!C38+Granada!C38+Huelva!C38+Jaén!C38+Málaga!C38+Sevilla!C38)</f>
        <v>2648.01</v>
      </c>
      <c r="D38" s="46">
        <f>IF(OR(Almería!D38=0,Cádiz!D38=0,Córdoba!D38=0,Granada!D38=0,Huelva!D38=0,Jaén!D38=0,Málaga!D38=0,Sevilla!D38=0),"",Almería!D38+Cádiz!D38+Córdoba!D38+Granada!D38+Huelva!D38+Jaén!D38+Málaga!D38+Sevilla!D38)</f>
        <v>2730.01</v>
      </c>
      <c r="E38" s="97">
        <v>10293</v>
      </c>
      <c r="F38" s="49"/>
      <c r="G38" s="50">
        <f>IF(OR(Almería!G38=0,Cádiz!G38=0,Córdoba!G38=0,Granada!G38=0,Huelva!G38=0,Jaén!G38=0,Málaga!G38=0,Sevilla!G38=0),"",Almería!G38+Cádiz!G38+Córdoba!G38+Granada!G38+Huelva!G38+Jaén!G38+Málaga!G38+Sevilla!G38)</f>
      </c>
      <c r="H38" s="50">
        <f>IF(OR(Almería!H38=0,Cádiz!H38=0,Córdoba!H38=0,Granada!H38=0,Huelva!H38=0,Jaén!H38=0,Málaga!H38=0,Sevilla!H38=0),"",Almería!H38+Cádiz!H38+Córdoba!H38+Granada!H38+Huelva!H38+Jaén!H38+Málaga!H38+Sevilla!H38)</f>
        <v>4068.01</v>
      </c>
      <c r="I38" s="121">
        <v>14890</v>
      </c>
      <c r="J38" s="53">
        <f t="shared" si="12"/>
        <v>-3.0036520012747303</v>
      </c>
      <c r="K38" s="54">
        <f t="shared" si="13"/>
        <v>-74.27368114252404</v>
      </c>
      <c r="L38" s="53"/>
      <c r="M38" s="55"/>
      <c r="N38" s="56"/>
      <c r="O38" s="57">
        <f t="shared" si="14"/>
        <v>1490.1080948421434</v>
      </c>
      <c r="P38" s="58">
        <f t="shared" si="15"/>
        <v>1446.6142038278442</v>
      </c>
    </row>
    <row r="39" spans="1:16" ht="12.75">
      <c r="A39" s="59" t="s">
        <v>45</v>
      </c>
      <c r="B39" s="45"/>
      <c r="C39" s="46">
        <f>IF(OR(Almería!C39=0,Cádiz!C39=0,Córdoba!C39=0,Granada!C39=0,Huelva!C39=0,Jaén!C39=0,Málaga!C39=0,Sevilla!C39=0),"",Almería!C39+Cádiz!C39+Córdoba!C39+Granada!C39+Huelva!C39+Jaén!C39+Málaga!C39+Sevilla!C39)</f>
      </c>
      <c r="D39" s="46">
        <f>IF(OR(Almería!D39=0,Cádiz!D39=0,Córdoba!D39=0,Granada!D39=0,Huelva!D39=0,Jaén!D39=0,Málaga!D39=0,Sevilla!D39=0),"",Almería!D39+Cádiz!D39+Córdoba!D39+Granada!D39+Huelva!D39+Jaén!D39+Málaga!D39+Sevilla!D39)</f>
        <v>16.070000000000007</v>
      </c>
      <c r="E39" s="97">
        <v>85</v>
      </c>
      <c r="F39" s="49"/>
      <c r="G39" s="50">
        <f>IF(OR(Almería!G39=0,Cádiz!G39=0,Córdoba!G39=0,Granada!G39=0,Huelva!G39=0,Jaén!G39=0,Málaga!G39=0,Sevilla!G39=0),"",Almería!G39+Cádiz!G39+Córdoba!G39+Granada!G39+Huelva!G39+Jaén!G39+Málaga!G39+Sevilla!G39)</f>
      </c>
      <c r="H39" s="50">
        <f>IF(OR(Almería!H39=0,Cádiz!H39=0,Córdoba!H39=0,Granada!H39=0,Huelva!H39=0,Jaén!H39=0,Málaga!H39=0,Sevilla!H39=0),"",Almería!H39+Cádiz!H39+Córdoba!H39+Granada!H39+Huelva!H39+Jaén!H39+Málaga!H39+Sevilla!H39)</f>
        <v>67.07000000000002</v>
      </c>
      <c r="I39" s="121">
        <v>341</v>
      </c>
      <c r="J39" s="53"/>
      <c r="K39" s="54"/>
      <c r="L39" s="53"/>
      <c r="M39" s="55"/>
      <c r="N39" s="56"/>
      <c r="O39" s="57">
        <f t="shared" si="14"/>
        <v>4173.615432482887</v>
      </c>
      <c r="P39" s="58">
        <f t="shared" si="15"/>
        <v>4011.764705882353</v>
      </c>
    </row>
    <row r="40" spans="1:16" s="43" customFormat="1" ht="15.75">
      <c r="A40" s="29" t="s">
        <v>46</v>
      </c>
      <c r="B40" s="67"/>
      <c r="C40" s="68"/>
      <c r="D40" s="68"/>
      <c r="E40" s="98"/>
      <c r="F40" s="71"/>
      <c r="G40" s="72"/>
      <c r="H40" s="72"/>
      <c r="I40" s="120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47</v>
      </c>
      <c r="B41" s="45"/>
      <c r="C41" s="46">
        <f>IF(OR(Almería!C41=0,Cádiz!C41=0,Córdoba!C41=0,Granada!C41=0,Huelva!C41=0,Jaén!C41=0,Málaga!C41=0,Sevilla!C41=0),"",Almería!C41+Cádiz!C41+Córdoba!C41+Granada!C41+Huelva!C41+Jaén!C41+Málaga!C41+Sevilla!C41)</f>
      </c>
      <c r="D41" s="46">
        <f>IF(OR(Almería!D41=0,Cádiz!D41=0,Córdoba!D41=0,Granada!D41=0,Huelva!D41=0,Jaén!D41=0,Málaga!D41=0,Sevilla!D41=0),"",Almería!D41+Cádiz!D41+Córdoba!D41+Granada!D41+Huelva!D41+Jaén!D41+Málaga!D41+Sevilla!D41)</f>
        <v>1284.02</v>
      </c>
      <c r="E41" s="97">
        <v>1461</v>
      </c>
      <c r="F41" s="49"/>
      <c r="G41" s="50">
        <f>IF(OR(Almería!G41=0,Cádiz!G41=0,Córdoba!G41=0,Granada!G41=0,Huelva!G41=0,Jaén!G41=0,Málaga!G41=0,Sevilla!G41=0),"",Almería!G41+Cádiz!G41+Córdoba!G41+Granada!G41+Huelva!G41+Jaén!G41+Málaga!G41+Sevilla!G41)</f>
      </c>
      <c r="H41" s="50">
        <f>IF(OR(Almería!H41=0,Cádiz!H41=0,Córdoba!H41=0,Granada!H41=0,Huelva!H41=0,Jaén!H41=0,Málaga!H41=0,Sevilla!H41=0),"",Almería!H41+Cádiz!H41+Córdoba!H41+Granada!H41+Huelva!H41+Jaén!H41+Málaga!H41+Sevilla!H41)</f>
        <v>53480.020000000004</v>
      </c>
      <c r="I41" s="121">
        <v>51794</v>
      </c>
      <c r="J41" s="53"/>
      <c r="K41" s="54"/>
      <c r="L41" s="53"/>
      <c r="M41" s="55"/>
      <c r="N41" s="56"/>
      <c r="O41" s="57">
        <f aca="true" t="shared" si="16" ref="O41:P43">(H41*1000)/D41</f>
        <v>41650.4571579882</v>
      </c>
      <c r="P41" s="58">
        <f t="shared" si="16"/>
        <v>35451.06091718002</v>
      </c>
    </row>
    <row r="42" spans="1:16" ht="12.75">
      <c r="A42" s="59" t="s">
        <v>48</v>
      </c>
      <c r="B42" s="45"/>
      <c r="C42" s="46">
        <f>IF(OR(Almería!C42=0,Cádiz!C42=0,Córdoba!C42=0,Granada!C42=0,Huelva!C42=0,Jaén!C42=0,Málaga!C42=0,Sevilla!C42=0),"",Almería!C42+Cádiz!C42+Córdoba!C42+Granada!C42+Huelva!C42+Jaén!C42+Málaga!C42+Sevilla!C42)</f>
      </c>
      <c r="D42" s="46">
        <f>IF(OR(Almería!D42=0,Cádiz!D42=0,Córdoba!D42=0,Granada!D42=0,Huelva!D42=0,Jaén!D42=0,Málaga!D42=0,Sevilla!D42=0),"",Almería!D42+Cádiz!D42+Córdoba!D42+Granada!D42+Huelva!D42+Jaén!D42+Málaga!D42+Sevilla!D42)</f>
        <v>8041</v>
      </c>
      <c r="E42" s="97">
        <v>9465</v>
      </c>
      <c r="F42" s="49"/>
      <c r="G42" s="50">
        <f>IF(OR(Almería!G42=0,Cádiz!G42=0,Córdoba!G42=0,Granada!G42=0,Huelva!G42=0,Jaén!G42=0,Málaga!G42=0,Sevilla!G42=0),"",Almería!G42+Cádiz!G42+Córdoba!G42+Granada!G42+Huelva!G42+Jaén!G42+Málaga!G42+Sevilla!G42)</f>
      </c>
      <c r="H42" s="50">
        <f>IF(OR(Almería!H42=0,Cádiz!H42=0,Córdoba!H42=0,Granada!H42=0,Huelva!H42=0,Jaén!H42=0,Málaga!H42=0,Sevilla!H42=0),"",Almería!H42+Cádiz!H42+Córdoba!H42+Granada!H42+Huelva!H42+Jaén!H42+Málaga!H42+Sevilla!H42)</f>
        <v>360488</v>
      </c>
      <c r="I42" s="121">
        <v>467270</v>
      </c>
      <c r="J42" s="53"/>
      <c r="K42" s="54"/>
      <c r="L42" s="53"/>
      <c r="M42" s="55"/>
      <c r="N42" s="56"/>
      <c r="O42" s="57">
        <f t="shared" si="16"/>
        <v>44831.23989553538</v>
      </c>
      <c r="P42" s="58">
        <f t="shared" si="16"/>
        <v>49368.19862651875</v>
      </c>
    </row>
    <row r="43" spans="1:16" ht="12.75">
      <c r="A43" s="59" t="s">
        <v>49</v>
      </c>
      <c r="B43" s="45">
        <v>2</v>
      </c>
      <c r="C43" s="46">
        <f>IF(OR(Almería!C43=0,Cádiz!C43=0,Córdoba!C43=0,Granada!C43=0,Huelva!C43=0,Jaén!C43=0,Málaga!C43=0,Sevilla!C43=0),"",Almería!C43+Cádiz!C43+Córdoba!C43+Granada!C43+Huelva!C43+Jaén!C43+Málaga!C43+Sevilla!C43)</f>
        <v>5985.01</v>
      </c>
      <c r="D43" s="46">
        <f>IF(OR(Almería!D43=0,Cádiz!D43=0,Córdoba!D43=0,Granada!D43=0,Huelva!D43=0,Jaén!D43=0,Málaga!D43=0,Sevilla!D43=0),"",Almería!D43+Cádiz!D43+Córdoba!D43+Granada!D43+Huelva!D43+Jaén!D43+Málaga!D43+Sevilla!D43)</f>
        <v>7379.01</v>
      </c>
      <c r="E43" s="97">
        <v>6093</v>
      </c>
      <c r="F43" s="49"/>
      <c r="G43" s="50">
        <f>IF(OR(Almería!G43=0,Cádiz!G43=0,Córdoba!G43=0,Granada!G43=0,Huelva!G43=0,Jaén!G43=0,Málaga!G43=0,Sevilla!G43=0),"",Almería!G43+Cádiz!G43+Córdoba!G43+Granada!G43+Huelva!G43+Jaén!G43+Málaga!G43+Sevilla!G43)</f>
      </c>
      <c r="H43" s="50">
        <f>IF(OR(Almería!H43=0,Cádiz!H43=0,Córdoba!H43=0,Granada!H43=0,Huelva!H43=0,Jaén!H43=0,Málaga!H43=0,Sevilla!H43=0),"",Almería!H43+Cádiz!H43+Córdoba!H43+Granada!H43+Huelva!H43+Jaén!H43+Málaga!H43+Sevilla!H43)</f>
        <v>111287.01000000001</v>
      </c>
      <c r="I43" s="121">
        <v>54116</v>
      </c>
      <c r="J43" s="53">
        <f>IF(OR(D43=0,C43=0),"",C43/D43*100-100)</f>
        <v>-18.891423104183346</v>
      </c>
      <c r="K43" s="54">
        <f>IF(OR(E43=0,C43=0),"",C43/E43*100-100)</f>
        <v>-1.772361726571475</v>
      </c>
      <c r="L43" s="53"/>
      <c r="M43" s="55"/>
      <c r="N43" s="56"/>
      <c r="O43" s="57">
        <f t="shared" si="16"/>
        <v>15081.56378701208</v>
      </c>
      <c r="P43" s="58">
        <f t="shared" si="16"/>
        <v>8881.667487280485</v>
      </c>
    </row>
    <row r="44" spans="1:16" s="82" customFormat="1" ht="15.75">
      <c r="A44" s="29" t="s">
        <v>50</v>
      </c>
      <c r="B44" s="67"/>
      <c r="C44" s="68"/>
      <c r="D44" s="68"/>
      <c r="E44" s="98"/>
      <c r="F44" s="71"/>
      <c r="G44" s="72"/>
      <c r="H44" s="72"/>
      <c r="I44" s="120"/>
      <c r="J44" s="74"/>
      <c r="K44" s="75"/>
      <c r="L44" s="74">
        <f>IF(OR(H44=0,G44=0),"",G44/H44*100-100)</f>
      </c>
      <c r="M44" s="76">
        <f>IF(OR(I44=0,G44=0),"",G44/I44*100-100)</f>
      </c>
      <c r="N44" s="77"/>
      <c r="O44" s="78"/>
      <c r="P44" s="79"/>
    </row>
    <row r="45" spans="1:16" ht="12.75">
      <c r="A45" s="59" t="s">
        <v>51</v>
      </c>
      <c r="B45" s="45"/>
      <c r="C45" s="46">
        <f>IF(OR(Almería!C45=0,Cádiz!C45=0,Córdoba!C45=0,Granada!C45=0,Huelva!C45=0,Jaén!C45=0,Málaga!C45=0,Sevilla!C45=0),"",Almería!C45+Cádiz!C45+Córdoba!C45+Granada!C45+Huelva!C45+Jaén!C45+Málaga!C45+Sevilla!C45)</f>
      </c>
      <c r="D45" s="46">
        <f>IF(OR(Almería!D45=0,Cádiz!D45=0,Córdoba!D45=0,Granada!D45=0,Huelva!D45=0,Jaén!D45=0,Málaga!D45=0,Sevilla!D45=0),"",Almería!D45+Cádiz!D45+Córdoba!D45+Granada!D45+Huelva!D45+Jaén!D45+Málaga!D45+Sevilla!D45)</f>
        <v>1074</v>
      </c>
      <c r="E45" s="97">
        <v>759</v>
      </c>
      <c r="F45" s="49"/>
      <c r="G45" s="50">
        <f>IF(OR(Almería!G45=0,Cádiz!G45=0,Córdoba!G45=0,Granada!G45=0,Huelva!G45=0,Jaén!G45=0,Málaga!G45=0,Sevilla!G45=0),"",Almería!G45+Cádiz!G45+Córdoba!G45+Granada!G45+Huelva!G45+Jaén!G45+Málaga!G45+Sevilla!G45)</f>
      </c>
      <c r="H45" s="50">
        <f>IF(OR(Almería!H45=0,Cádiz!H45=0,Córdoba!H45=0,Granada!H45=0,Huelva!H45=0,Jaén!H45=0,Málaga!H45=0,Sevilla!H45=0),"",Almería!H45+Cádiz!H45+Córdoba!H45+Granada!H45+Huelva!H45+Jaén!H45+Málaga!H45+Sevilla!H45)</f>
        <v>30753</v>
      </c>
      <c r="I45" s="121">
        <v>24747</v>
      </c>
      <c r="J45" s="53"/>
      <c r="K45" s="54"/>
      <c r="L45" s="53"/>
      <c r="M45" s="55"/>
      <c r="N45" s="56"/>
      <c r="O45" s="57">
        <f aca="true" t="shared" si="17" ref="O45:O88">(H45*1000)/D45</f>
        <v>28634.078212290504</v>
      </c>
      <c r="P45" s="58">
        <f aca="true" t="shared" si="18" ref="P45:P88">(I45*1000)/E45</f>
        <v>32604.743083003952</v>
      </c>
    </row>
    <row r="46" spans="1:16" ht="12.75">
      <c r="A46" s="59" t="s">
        <v>52</v>
      </c>
      <c r="B46" s="45"/>
      <c r="C46" s="46">
        <f>IF(OR(Almería!C46=0,Cádiz!C46=0,Córdoba!C46=0,Granada!C46=0,Huelva!C46=0,Jaén!C46=0,Málaga!C46=0,Sevilla!C46=0),"",Almería!C46+Cádiz!C46+Córdoba!C46+Granada!C46+Huelva!C46+Jaén!C46+Málaga!C46+Sevilla!C46)</f>
      </c>
      <c r="D46" s="46">
        <f>IF(OR(Almería!D46=0,Cádiz!D46=0,Córdoba!D46=0,Granada!D46=0,Huelva!D46=0,Jaén!D46=0,Málaga!D46=0,Sevilla!D46=0),"",Almería!D46+Cádiz!D46+Córdoba!D46+Granada!D46+Huelva!D46+Jaén!D46+Málaga!D46+Sevilla!D46)</f>
        <v>2927.01</v>
      </c>
      <c r="E46" s="97">
        <v>2681</v>
      </c>
      <c r="F46" s="49"/>
      <c r="G46" s="50">
        <f>IF(OR(Almería!G46=0,Cádiz!G46=0,Córdoba!G46=0,Granada!G46=0,Huelva!G46=0,Jaén!G46=0,Málaga!G46=0,Sevilla!G46=0),"",Almería!G46+Cádiz!G46+Córdoba!G46+Granada!G46+Huelva!G46+Jaén!G46+Málaga!G46+Sevilla!G46)</f>
      </c>
      <c r="H46" s="50">
        <f>IF(OR(Almería!H46=0,Cádiz!H46=0,Córdoba!H46=0,Granada!H46=0,Huelva!H46=0,Jaén!H46=0,Málaga!H46=0,Sevilla!H46=0),"",Almería!H46+Cádiz!H46+Córdoba!H46+Granada!H46+Huelva!H46+Jaén!H46+Málaga!H46+Sevilla!H46)</f>
        <v>56060.01</v>
      </c>
      <c r="I46" s="121">
        <v>62494</v>
      </c>
      <c r="J46" s="53"/>
      <c r="K46" s="54"/>
      <c r="L46" s="53"/>
      <c r="M46" s="55"/>
      <c r="N46" s="56"/>
      <c r="O46" s="57">
        <f t="shared" si="17"/>
        <v>19152.654073610953</v>
      </c>
      <c r="P46" s="58">
        <f t="shared" si="18"/>
        <v>23309.958970533382</v>
      </c>
    </row>
    <row r="47" spans="1:16" ht="12.75">
      <c r="A47" s="59" t="s">
        <v>53</v>
      </c>
      <c r="B47" s="45"/>
      <c r="C47" s="46">
        <f>IF(OR(Almería!C47=0,Cádiz!C47=0,Córdoba!C47=0,Granada!C47=0,Huelva!C47=0,Jaén!C47=0,Málaga!C47=0,Sevilla!C47=0),"",Almería!C47+Cádiz!C47+Córdoba!C47+Granada!C47+Huelva!C47+Jaén!C47+Málaga!C47+Sevilla!C47)</f>
      </c>
      <c r="D47" s="46">
        <f>IF(OR(Almería!D47=0,Cádiz!D47=0,Córdoba!D47=0,Granada!D47=0,Huelva!D47=0,Jaén!D47=0,Málaga!D47=0,Sevilla!D47=0),"",Almería!D47+Cádiz!D47+Córdoba!D47+Granada!D47+Huelva!D47+Jaén!D47+Málaga!D47+Sevilla!D47)</f>
        <v>9382</v>
      </c>
      <c r="E47" s="97">
        <v>9492</v>
      </c>
      <c r="F47" s="49"/>
      <c r="G47" s="50">
        <f>IF(OR(Almería!G47=0,Cádiz!G47=0,Córdoba!G47=0,Granada!G47=0,Huelva!G47=0,Jaén!G47=0,Málaga!G47=0,Sevilla!G47=0),"",Almería!G47+Cádiz!G47+Córdoba!G47+Granada!G47+Huelva!G47+Jaén!G47+Málaga!G47+Sevilla!G47)</f>
      </c>
      <c r="H47" s="50">
        <f>IF(OR(Almería!H47=0,Cádiz!H47=0,Córdoba!H47=0,Granada!H47=0,Huelva!H47=0,Jaén!H47=0,Málaga!H47=0,Sevilla!H47=0),"",Almería!H47+Cádiz!H47+Córdoba!H47+Granada!H47+Huelva!H47+Jaén!H47+Málaga!H47+Sevilla!H47)</f>
        <v>44381</v>
      </c>
      <c r="I47" s="121">
        <v>43678</v>
      </c>
      <c r="J47" s="53"/>
      <c r="K47" s="54"/>
      <c r="L47" s="53"/>
      <c r="M47" s="55"/>
      <c r="N47" s="56"/>
      <c r="O47" s="57">
        <f t="shared" si="17"/>
        <v>4730.441270518013</v>
      </c>
      <c r="P47" s="58">
        <f t="shared" si="18"/>
        <v>4601.559207753898</v>
      </c>
    </row>
    <row r="48" spans="1:16" ht="12.75">
      <c r="A48" s="59" t="s">
        <v>54</v>
      </c>
      <c r="B48" s="45"/>
      <c r="C48" s="46">
        <f>IF(OR(Almería!C48=0,Cádiz!C48=0,Córdoba!C48=0,Granada!C48=0,Huelva!C48=0,Jaén!C48=0,Málaga!C48=0,Sevilla!C48=0),"",Almería!C48+Cádiz!C48+Córdoba!C48+Granada!C48+Huelva!C48+Jaén!C48+Málaga!C48+Sevilla!C48)</f>
      </c>
      <c r="D48" s="46">
        <f>IF(OR(Almería!D48=0,Cádiz!D48=0,Córdoba!D48=0,Granada!D48=0,Huelva!D48=0,Jaén!D48=0,Málaga!D48=0,Sevilla!D48=0),"",Almería!D48+Cádiz!D48+Córdoba!D48+Granada!D48+Huelva!D48+Jaén!D48+Málaga!D48+Sevilla!D48)</f>
        <v>165.01999999999998</v>
      </c>
      <c r="E48" s="97">
        <v>152</v>
      </c>
      <c r="F48" s="49"/>
      <c r="G48" s="50">
        <f>IF(OR(Almería!G48=0,Cádiz!G48=0,Córdoba!G48=0,Granada!G48=0,Huelva!G48=0,Jaén!G48=0,Málaga!G48=0,Sevilla!G48=0),"",Almería!G48+Cádiz!G48+Córdoba!G48+Granada!G48+Huelva!G48+Jaén!G48+Málaga!G48+Sevilla!G48)</f>
      </c>
      <c r="H48" s="50">
        <f>IF(OR(Almería!H48=0,Cádiz!H48=0,Córdoba!H48=0,Granada!H48=0,Huelva!H48=0,Jaén!H48=0,Málaga!H48=0,Sevilla!H48=0),"",Almería!H48+Cádiz!H48+Córdoba!H48+Granada!H48+Huelva!H48+Jaén!H48+Málaga!H48+Sevilla!H48)</f>
        <v>4937.02</v>
      </c>
      <c r="I48" s="121">
        <v>4790</v>
      </c>
      <c r="J48" s="53"/>
      <c r="K48" s="54"/>
      <c r="L48" s="53"/>
      <c r="M48" s="55"/>
      <c r="N48" s="56"/>
      <c r="O48" s="57">
        <f t="shared" si="17"/>
        <v>29917.70694461278</v>
      </c>
      <c r="P48" s="58">
        <f t="shared" si="18"/>
        <v>31513.157894736843</v>
      </c>
    </row>
    <row r="49" spans="1:16" ht="12.75">
      <c r="A49" s="62" t="s">
        <v>55</v>
      </c>
      <c r="B49" s="45">
        <v>2</v>
      </c>
      <c r="C49" s="46">
        <f>IF(OR(Almería!C49=0,Cádiz!C49=0,Córdoba!C49=0,Granada!C49=0,Huelva!C49=0,Jaén!C49=0,Málaga!C49=0,Sevilla!C49=0),"",Almería!C49+Cádiz!C49+Córdoba!C49+Granada!C49+Huelva!C49+Jaén!C49+Málaga!C49+Sevilla!C49)</f>
        <v>10430</v>
      </c>
      <c r="D49" s="46">
        <f>IF(OR(Almería!D49=0,Cádiz!D49=0,Córdoba!D49=0,Granada!D49=0,Huelva!D49=0,Jaén!D49=0,Málaga!D49=0,Sevilla!D49=0),"",Almería!D49+Cádiz!D49+Córdoba!D49+Granada!D49+Huelva!D49+Jaén!D49+Málaga!D49+Sevilla!D49)</f>
        <v>10468</v>
      </c>
      <c r="E49" s="97">
        <v>10834</v>
      </c>
      <c r="F49" s="49"/>
      <c r="G49" s="50">
        <f>IF(OR(Almería!G49=0,Cádiz!G49=0,Córdoba!G49=0,Granada!G49=0,Huelva!G49=0,Jaén!G49=0,Málaga!G49=0,Sevilla!G49=0),"",Almería!G49+Cádiz!G49+Córdoba!G49+Granada!G49+Huelva!G49+Jaén!G49+Málaga!G49+Sevilla!G49)</f>
      </c>
      <c r="H49" s="50">
        <f>IF(OR(Almería!H49=0,Cádiz!H49=0,Córdoba!H49=0,Granada!H49=0,Huelva!H49=0,Jaén!H49=0,Málaga!H49=0,Sevilla!H49=0),"",Almería!H49+Cádiz!H49+Córdoba!H49+Granada!H49+Huelva!H49+Jaén!H49+Málaga!H49+Sevilla!H49)</f>
        <v>421052</v>
      </c>
      <c r="I49" s="121">
        <v>296034</v>
      </c>
      <c r="J49" s="53">
        <f aca="true" t="shared" si="19" ref="J49:J86">IF(OR(D49=0,C49=0),"",C49/D49*100-100)</f>
        <v>-0.36301108139090843</v>
      </c>
      <c r="K49" s="54">
        <f aca="true" t="shared" si="20" ref="K49:K86">IF(OR(E49=0,C49=0),"",C49/E49*100-100)</f>
        <v>-3.729001292228176</v>
      </c>
      <c r="L49" s="53"/>
      <c r="M49" s="55"/>
      <c r="N49" s="56"/>
      <c r="O49" s="57">
        <f t="shared" si="17"/>
        <v>40222.77416889568</v>
      </c>
      <c r="P49" s="58">
        <f t="shared" si="18"/>
        <v>27324.53387483847</v>
      </c>
    </row>
    <row r="50" spans="1:16" ht="12.75">
      <c r="A50" s="62" t="s">
        <v>56</v>
      </c>
      <c r="B50" s="45"/>
      <c r="C50" s="46">
        <f>IF(OR(Almería!C50=0,Cádiz!C50=0,Córdoba!C50=0,Granada!C50=0,Huelva!C50=0,Jaén!C50=0,Málaga!C50=0,Sevilla!C50=0),"",Almería!C50+Cádiz!C50+Córdoba!C50+Granada!C50+Huelva!C50+Jaén!C50+Málaga!C50+Sevilla!C50)</f>
      </c>
      <c r="D50" s="46">
        <f>IF(OR(Almería!D50=0,Cádiz!D50=0,Córdoba!D50=0,Granada!D50=0,Huelva!D50=0,Jaén!D50=0,Málaga!D50=0,Sevilla!D50=0),"",Almería!D50+Cádiz!D50+Córdoba!D50+Granada!D50+Huelva!D50+Jaén!D50+Málaga!D50+Sevilla!D50)</f>
        <v>826.04</v>
      </c>
      <c r="E50" s="97">
        <v>664</v>
      </c>
      <c r="F50" s="49"/>
      <c r="G50" s="50">
        <f>IF(OR(Almería!G50=0,Cádiz!G50=0,Córdoba!G50=0,Granada!G50=0,Huelva!G50=0,Jaén!G50=0,Málaga!G50=0,Sevilla!G50=0),"",Almería!G50+Cádiz!G50+Córdoba!G50+Granada!G50+Huelva!G50+Jaén!G50+Málaga!G50+Sevilla!G50)</f>
      </c>
      <c r="H50" s="50">
        <f>IF(OR(Almería!H50=0,Cádiz!H50=0,Córdoba!H50=0,Granada!H50=0,Huelva!H50=0,Jaén!H50=0,Málaga!H50=0,Sevilla!H50=0),"",Almería!H50+Cádiz!H50+Córdoba!H50+Granada!H50+Huelva!H50+Jaén!H50+Málaga!H50+Sevilla!H50)</f>
        <v>24883.039999999994</v>
      </c>
      <c r="I50" s="121">
        <v>22057</v>
      </c>
      <c r="J50" s="53"/>
      <c r="K50" s="54"/>
      <c r="L50" s="53"/>
      <c r="M50" s="55"/>
      <c r="N50" s="56"/>
      <c r="O50" s="57">
        <f t="shared" si="17"/>
        <v>30123.287007893072</v>
      </c>
      <c r="P50" s="58">
        <f t="shared" si="18"/>
        <v>33218.3734939759</v>
      </c>
    </row>
    <row r="51" spans="1:16" ht="12.75">
      <c r="A51" s="62" t="s">
        <v>57</v>
      </c>
      <c r="B51" s="45">
        <v>2</v>
      </c>
      <c r="C51" s="46">
        <f>IF(OR(Almería!C51=0,Cádiz!C51=0,Córdoba!C51=0,Granada!C51=0,Huelva!C51=0,Jaén!C51=0,Málaga!C51=0,Sevilla!C51=0),"",Almería!C51+Cádiz!C51+Córdoba!C51+Granada!C51+Huelva!C51+Jaén!C51+Málaga!C51+Sevilla!C51)</f>
        <v>1042.01</v>
      </c>
      <c r="D51" s="46">
        <f>IF(OR(Almería!D51=0,Cádiz!D51=0,Córdoba!D51=0,Granada!D51=0,Huelva!D51=0,Jaén!D51=0,Málaga!D51=0,Sevilla!D51=0),"",Almería!D51+Cádiz!D51+Córdoba!D51+Granada!D51+Huelva!D51+Jaén!D51+Málaga!D51+Sevilla!D51)</f>
        <v>1430.01</v>
      </c>
      <c r="E51" s="97">
        <v>830</v>
      </c>
      <c r="F51" s="49"/>
      <c r="G51" s="50">
        <f>IF(OR(Almería!G51=0,Cádiz!G51=0,Córdoba!G51=0,Granada!G51=0,Huelva!G51=0,Jaén!G51=0,Málaga!G51=0,Sevilla!G51=0),"",Almería!G51+Cádiz!G51+Córdoba!G51+Granada!G51+Huelva!G51+Jaén!G51+Málaga!G51+Sevilla!G51)</f>
      </c>
      <c r="H51" s="50">
        <f>IF(OR(Almería!H51=0,Cádiz!H51=0,Córdoba!H51=0,Granada!H51=0,Huelva!H51=0,Jaén!H51=0,Málaga!H51=0,Sevilla!H51=0),"",Almería!H51+Cádiz!H51+Córdoba!H51+Granada!H51+Huelva!H51+Jaén!H51+Málaga!H51+Sevilla!H51)</f>
        <v>16781.010000000002</v>
      </c>
      <c r="I51" s="121">
        <v>10347</v>
      </c>
      <c r="J51" s="53">
        <f t="shared" si="19"/>
        <v>-27.132677393864384</v>
      </c>
      <c r="K51" s="54">
        <f t="shared" si="20"/>
        <v>25.543373493975906</v>
      </c>
      <c r="L51" s="53"/>
      <c r="M51" s="55"/>
      <c r="N51" s="56"/>
      <c r="O51" s="57">
        <f t="shared" si="17"/>
        <v>11734.889965804437</v>
      </c>
      <c r="P51" s="58">
        <f t="shared" si="18"/>
        <v>12466.265060240963</v>
      </c>
    </row>
    <row r="52" spans="1:16" ht="12.75">
      <c r="A52" s="62" t="s">
        <v>58</v>
      </c>
      <c r="B52" s="45"/>
      <c r="C52" s="46">
        <f>IF(OR(Almería!C52=0,Cádiz!C52=0,Córdoba!C52=0,Granada!C52=0,Huelva!C52=0,Jaén!C52=0,Málaga!C52=0,Sevilla!C52=0),"",Almería!C52+Cádiz!C52+Córdoba!C52+Granada!C52+Huelva!C52+Jaén!C52+Málaga!C52+Sevilla!C52)</f>
      </c>
      <c r="D52" s="46">
        <f>IF(OR(Almería!D52=0,Cádiz!D52=0,Córdoba!D52=0,Granada!D52=0,Huelva!D52=0,Jaén!D52=0,Málaga!D52=0,Sevilla!D52=0),"",Almería!D52+Cádiz!D52+Córdoba!D52+Granada!D52+Huelva!D52+Jaén!D52+Málaga!D52+Sevilla!D52)</f>
        <v>0.08</v>
      </c>
      <c r="E52" s="97">
        <v>1</v>
      </c>
      <c r="F52" s="49"/>
      <c r="G52" s="50">
        <f>IF(OR(Almería!G52=0,Cádiz!G52=0,Córdoba!G52=0,Granada!G52=0,Huelva!G52=0,Jaén!G52=0,Málaga!G52=0,Sevilla!G52=0),"",Almería!G52+Cádiz!G52+Córdoba!G52+Granada!G52+Huelva!G52+Jaén!G52+Málaga!G52+Sevilla!G52)</f>
      </c>
      <c r="H52" s="51">
        <f>IF(OR(Almería!H52=0,Cádiz!H52=0,Córdoba!H52=0,Granada!H52=0,Huelva!H52=0,Jaén!H52=0,Málaga!H52=0,Sevilla!H52=0),"",Almería!H52+Cádiz!H52+Córdoba!H52+Granada!H52+Huelva!H52+Jaén!H52+Málaga!H52+Sevilla!H52)</f>
        <v>0.08</v>
      </c>
      <c r="I52" s="80">
        <v>0</v>
      </c>
      <c r="J52" s="53"/>
      <c r="K52" s="54"/>
      <c r="L52" s="53"/>
      <c r="M52" s="55"/>
      <c r="N52" s="56"/>
      <c r="O52" s="57">
        <f t="shared" si="17"/>
        <v>1000</v>
      </c>
      <c r="P52" s="58">
        <f t="shared" si="18"/>
        <v>0</v>
      </c>
    </row>
    <row r="53" spans="1:16" ht="12.75">
      <c r="A53" s="59" t="s">
        <v>59</v>
      </c>
      <c r="B53" s="45"/>
      <c r="C53" s="46">
        <f>IF(OR(Almería!C53=0,Cádiz!C53=0,Córdoba!C53=0,Granada!C53=0,Huelva!C53=0,Jaén!C53=0,Málaga!C53=0,Sevilla!C53=0),"",Almería!C53+Cádiz!C53+Córdoba!C53+Granada!C53+Huelva!C53+Jaén!C53+Málaga!C53+Sevilla!C53)</f>
      </c>
      <c r="D53" s="46">
        <f>IF(OR(Almería!D53=0,Cádiz!D53=0,Córdoba!D53=0,Granada!D53=0,Huelva!D53=0,Jaén!D53=0,Málaga!D53=0,Sevilla!D53=0),"",Almería!D53+Cádiz!D53+Córdoba!D53+Granada!D53+Huelva!D53+Jaén!D53+Málaga!D53+Sevilla!D53)</f>
        <v>14913</v>
      </c>
      <c r="E53" s="97">
        <v>12358</v>
      </c>
      <c r="F53" s="49"/>
      <c r="G53" s="50">
        <f>IF(OR(Almería!G53=0,Cádiz!G53=0,Córdoba!G53=0,Granada!G53=0,Huelva!G53=0,Jaén!G53=0,Málaga!G53=0,Sevilla!G53=0),"",Almería!G53+Cádiz!G53+Córdoba!G53+Granada!G53+Huelva!G53+Jaén!G53+Málaga!G53+Sevilla!G53)</f>
      </c>
      <c r="H53" s="51">
        <f>IF(OR(Almería!H53=0,Cádiz!H53=0,Córdoba!H53=0,Granada!H53=0,Huelva!H53=0,Jaén!H53=0,Málaga!H53=0,Sevilla!H53=0),"",Almería!H53+Cádiz!H53+Córdoba!H53+Granada!H53+Huelva!H53+Jaén!H53+Málaga!H53+Sevilla!H53)</f>
        <v>833996</v>
      </c>
      <c r="I53" s="80">
        <v>670802</v>
      </c>
      <c r="J53" s="53"/>
      <c r="K53" s="54"/>
      <c r="L53" s="53"/>
      <c r="M53" s="55"/>
      <c r="N53" s="56"/>
      <c r="O53" s="57">
        <f t="shared" si="17"/>
        <v>55924.093073157645</v>
      </c>
      <c r="P53" s="58">
        <f t="shared" si="18"/>
        <v>54280.78977180774</v>
      </c>
    </row>
    <row r="54" spans="1:16" ht="12.75" customHeight="1">
      <c r="A54" s="59" t="s">
        <v>60</v>
      </c>
      <c r="B54" s="45"/>
      <c r="C54" s="46">
        <f>IF(OR(Almería!C54=0,Cádiz!C54=0,Córdoba!C54=0,Granada!C54=0,Huelva!C54=0,Jaén!C54=0,Málaga!C54=0,Sevilla!C54=0),"",Almería!C54+Cádiz!C54+Córdoba!C54+Granada!C54+Huelva!C54+Jaén!C54+Málaga!C54+Sevilla!C54)</f>
      </c>
      <c r="D54" s="46">
        <f>IF(OR(Almería!D54=0,Cádiz!D54=0,Córdoba!D54=0,Granada!D54=0,Huelva!D54=0,Jaén!D54=0,Málaga!D54=0,Sevilla!D54=0),"",Almería!D54+Cádiz!D54+Córdoba!D54+Granada!D54+Huelva!D54+Jaén!D54+Málaga!D54+Sevilla!D54)</f>
        <v>4983</v>
      </c>
      <c r="E54" s="97">
        <v>4317</v>
      </c>
      <c r="F54" s="49"/>
      <c r="G54" s="50">
        <f>IF(OR(Almería!G54=0,Cádiz!G54=0,Córdoba!G54=0,Granada!G54=0,Huelva!G54=0,Jaén!G54=0,Málaga!G54=0,Sevilla!G54=0),"",Almería!G54+Cádiz!G54+Córdoba!G54+Granada!G54+Huelva!G54+Jaén!G54+Málaga!G54+Sevilla!G54)</f>
      </c>
      <c r="H54" s="51">
        <f>IF(OR(Almería!H54=0,Cádiz!H54=0,Córdoba!H54=0,Granada!H54=0,Huelva!H54=0,Jaén!H54=0,Málaga!H54=0,Sevilla!H54=0),"",Almería!H54+Cádiz!H54+Córdoba!H54+Granada!H54+Huelva!H54+Jaén!H54+Málaga!H54+Sevilla!H54)</f>
        <v>197728</v>
      </c>
      <c r="I54" s="121">
        <v>158608</v>
      </c>
      <c r="J54" s="53"/>
      <c r="K54" s="54"/>
      <c r="L54" s="53"/>
      <c r="M54" s="55"/>
      <c r="N54" s="56"/>
      <c r="O54" s="57">
        <f t="shared" si="17"/>
        <v>39680.513746738914</v>
      </c>
      <c r="P54" s="58">
        <f t="shared" si="18"/>
        <v>36740.328932128796</v>
      </c>
    </row>
    <row r="55" spans="1:16" ht="12.75" customHeight="1">
      <c r="A55" s="59" t="s">
        <v>61</v>
      </c>
      <c r="B55" s="45"/>
      <c r="C55" s="46">
        <f>IF(OR(Almería!C55=0,Cádiz!C55=0,Córdoba!C55=0,Granada!C55=0,Huelva!C55=0,Jaén!C55=0,Málaga!C55=0,Sevilla!C55=0),"",Almería!C55+Cádiz!C55+Córdoba!C55+Granada!C55+Huelva!C55+Jaén!C55+Málaga!C55+Sevilla!C55)</f>
      </c>
      <c r="D55" s="46">
        <f>IF(OR(Almería!D55=0,Cádiz!D55=0,Córdoba!D55=0,Granada!D55=0,Huelva!D55=0,Jaén!D55=0,Málaga!D55=0,Sevilla!D55=0),"",Almería!D55+Cádiz!D55+Córdoba!D55+Granada!D55+Huelva!D55+Jaén!D55+Málaga!D55+Sevilla!D55)</f>
        <v>464</v>
      </c>
      <c r="E55" s="97">
        <v>424</v>
      </c>
      <c r="F55" s="49"/>
      <c r="G55" s="50">
        <f>IF(OR(Almería!G55=0,Cádiz!G55=0,Córdoba!G55=0,Granada!G55=0,Huelva!G55=0,Jaén!G55=0,Málaga!G55=0,Sevilla!G55=0),"",Almería!G55+Cádiz!G55+Córdoba!G55+Granada!G55+Huelva!G55+Jaén!G55+Málaga!G55+Sevilla!G55)</f>
      </c>
      <c r="H55" s="51">
        <f>IF(OR(Almería!H55=0,Cádiz!H55=0,Córdoba!H55=0,Granada!H55=0,Huelva!H55=0,Jaén!H55=0,Málaga!H55=0,Sevilla!H55=0),"",Almería!H55+Cádiz!H55+Córdoba!H55+Granada!H55+Huelva!H55+Jaén!H55+Málaga!H55+Sevilla!H55)</f>
        <v>15587</v>
      </c>
      <c r="I55" s="121">
        <v>16647</v>
      </c>
      <c r="J55" s="53"/>
      <c r="K55" s="54"/>
      <c r="L55" s="53"/>
      <c r="M55" s="55"/>
      <c r="N55" s="56"/>
      <c r="O55" s="57">
        <f t="shared" si="17"/>
        <v>33592.6724137931</v>
      </c>
      <c r="P55" s="58">
        <f t="shared" si="18"/>
        <v>39261.79245283019</v>
      </c>
    </row>
    <row r="56" spans="1:16" ht="12.75">
      <c r="A56" s="44" t="s">
        <v>62</v>
      </c>
      <c r="B56" s="45">
        <v>2</v>
      </c>
      <c r="C56" s="46">
        <f>IF(OR(Almería!C56=0,Cádiz!C56=0,Córdoba!C56=0,Granada!C56=0,Huelva!C56=0,Jaén!C56=0,Málaga!C56=0,Sevilla!C56=0),"",Almería!C56+Cádiz!C56+Córdoba!C56+Granada!C56+Huelva!C56+Jaén!C56+Málaga!C56+Sevilla!C56)</f>
        <v>9063.03</v>
      </c>
      <c r="D56" s="47">
        <f>IF(OR(Almería!D56=0,Cádiz!D56=0,Córdoba!D56=0,Granada!D56=0,Huelva!D56=0,Jaén!D56=0,Málaga!D56=0,Sevilla!D56=0),"",Almería!D56+Cádiz!D56+Córdoba!D56+Granada!D56+Huelva!D56+Jaén!D56+Málaga!D56+Sevilla!D56)</f>
        <v>9173.04</v>
      </c>
      <c r="E56" s="48">
        <v>8726</v>
      </c>
      <c r="F56" s="49"/>
      <c r="G56" s="50">
        <f>IF(OR(Almería!G56=0,Cádiz!G56=0,Córdoba!G56=0,Granada!G56=0,Huelva!G56=0,Jaén!G56=0,Málaga!G56=0,Sevilla!G56=0),"",Almería!G56+Cádiz!G56+Córdoba!G56+Granada!G56+Huelva!G56+Jaén!G56+Málaga!G56+Sevilla!G56)</f>
        <v>546721.03</v>
      </c>
      <c r="H56" s="51">
        <f>IF(OR(Almería!H56=0,Cádiz!H56=0,Córdoba!H56=0,Granada!H56=0,Huelva!H56=0,Jaén!H56=0,Málaga!H56=0,Sevilla!H56=0),"",Almería!H56+Cádiz!H56+Córdoba!H56+Granada!H56+Huelva!H56+Jaén!H56+Málaga!H56+Sevilla!H56)</f>
        <v>530650.04</v>
      </c>
      <c r="I56" s="122">
        <v>500673</v>
      </c>
      <c r="J56" s="53">
        <f t="shared" si="19"/>
        <v>-1.1992752675230918</v>
      </c>
      <c r="K56" s="54">
        <f t="shared" si="20"/>
        <v>3.8623653449461557</v>
      </c>
      <c r="L56" s="53">
        <f>IF(OR(H56=0,G56=0),"",G56/H56*100-100)</f>
        <v>3.0285477788713564</v>
      </c>
      <c r="M56" s="55">
        <f>IF(OR(I56=0,G56=0),"",G56/I56*100-100)</f>
        <v>9.197226533086479</v>
      </c>
      <c r="N56" s="56">
        <f>(G56*1000)/C56</f>
        <v>60324.30986105088</v>
      </c>
      <c r="O56" s="57">
        <f>(H56*1000)/D56</f>
        <v>57848.87452796456</v>
      </c>
      <c r="P56" s="58">
        <f t="shared" si="18"/>
        <v>57377.1487508595</v>
      </c>
    </row>
    <row r="57" spans="1:16" ht="12.75">
      <c r="A57" s="59" t="s">
        <v>63</v>
      </c>
      <c r="B57" s="45">
        <v>2</v>
      </c>
      <c r="C57" s="46">
        <f>IF(OR(Almería!C57=0,Cádiz!C57=0,Córdoba!C57=0,Granada!C57=0,Huelva!C57=0,Jaén!C57=0,Málaga!C57=0,Sevilla!C57=0),"",Almería!C57+Cádiz!C57+Córdoba!C57+Granada!C57+Huelva!C57+Jaén!C57+Málaga!C57+Sevilla!C57)</f>
        <v>8336.03</v>
      </c>
      <c r="D57" s="46">
        <f>IF(OR(Almería!D57=0,Cádiz!D57=0,Córdoba!D57=0,Granada!D57=0,Huelva!D57=0,Jaén!D57=0,Málaga!D57=0,Sevilla!D57=0),"",Almería!D57+Cádiz!D57+Córdoba!D57+Granada!D57+Huelva!D57+Jaén!D57+Málaga!D57+Sevilla!D57)</f>
        <v>8457.03</v>
      </c>
      <c r="E57" s="97">
        <v>8058</v>
      </c>
      <c r="F57" s="49">
        <v>2</v>
      </c>
      <c r="G57" s="50">
        <f>IF(OR(Almería!G57=0,Cádiz!G57=0,Córdoba!G57=0,Granada!G57=0,Huelva!G57=0,Jaén!G57=0,Málaga!G57=0,Sevilla!G57=0),"",Almería!G57+Cádiz!G57+Córdoba!G57+Granada!G57+Huelva!G57+Jaén!G57+Málaga!G57+Sevilla!G57)</f>
        <v>521477.03</v>
      </c>
      <c r="H57" s="51">
        <f>IF(OR(Almería!H57=0,Cádiz!H57=0,Córdoba!H57=0,Granada!H57=0,Huelva!H57=0,Jaén!H57=0,Málaga!H57=0,Sevilla!H57=0),"",Almería!H57+Cádiz!H57+Córdoba!H57+Granada!H57+Huelva!H57+Jaén!H57+Málaga!H57+Sevilla!H57)</f>
        <v>506203.03</v>
      </c>
      <c r="I57" s="121">
        <v>478756</v>
      </c>
      <c r="J57" s="53">
        <f t="shared" si="19"/>
        <v>-1.4307623361865893</v>
      </c>
      <c r="K57" s="54">
        <f t="shared" si="20"/>
        <v>3.450359890791759</v>
      </c>
      <c r="L57" s="53">
        <f>IF(OR(H57=0,G57=0),"",G57/H57*100-100)</f>
        <v>3.0173663717501</v>
      </c>
      <c r="M57" s="55">
        <f>IF(OR(I57=0,G57=0),"",G57/I57*100-100)</f>
        <v>8.923340908521254</v>
      </c>
      <c r="N57" s="56">
        <f>(G57*1000)/C57</f>
        <v>62557.00015474992</v>
      </c>
      <c r="O57" s="57">
        <f>(H57*1000)/D57</f>
        <v>59855.886759299654</v>
      </c>
      <c r="P57" s="58">
        <f t="shared" si="18"/>
        <v>59413.75031025068</v>
      </c>
    </row>
    <row r="58" spans="1:16" ht="12.75">
      <c r="A58" s="59" t="s">
        <v>64</v>
      </c>
      <c r="B58" s="45">
        <v>2</v>
      </c>
      <c r="C58" s="46">
        <f>IF(OR(Almería!C58=0,Cádiz!C58=0,Córdoba!C58=0,Granada!C58=0,Huelva!C58=0,Jaén!C58=0,Málaga!C58=0,Sevilla!C58=0),"",Almería!C58+Cádiz!C58+Córdoba!C58+Granada!C58+Huelva!C58+Jaén!C58+Málaga!C58+Sevilla!C58)</f>
        <v>727</v>
      </c>
      <c r="D58" s="46">
        <f>IF(OR(Almería!D58=0,Cádiz!D58=0,Córdoba!D58=0,Granada!D58=0,Huelva!D58=0,Jaén!D58=0,Málaga!D58=0,Sevilla!D58=0),"",Almería!D58+Cádiz!D58+Córdoba!D58+Granada!D58+Huelva!D58+Jaén!D58+Málaga!D58+Sevilla!D58)</f>
        <v>716.01</v>
      </c>
      <c r="E58" s="97">
        <v>668</v>
      </c>
      <c r="F58" s="49">
        <v>2</v>
      </c>
      <c r="G58" s="50">
        <f>IF(OR(Almería!G58=0,Cádiz!G58=0,Córdoba!G58=0,Granada!G58=0,Huelva!G58=0,Jaén!G58=0,Málaga!G58=0,Sevilla!G58=0),"",Almería!G58+Cádiz!G58+Córdoba!G58+Granada!G58+Huelva!G58+Jaén!G58+Málaga!G58+Sevilla!G58)</f>
        <v>25244</v>
      </c>
      <c r="H58" s="51">
        <f>IF(OR(Almería!H58=0,Cádiz!H58=0,Córdoba!H58=0,Granada!H58=0,Huelva!H58=0,Jaén!H58=0,Málaga!H58=0,Sevilla!H58=0),"",Almería!H58+Cádiz!H58+Córdoba!H58+Granada!H58+Huelva!H58+Jaén!H58+Málaga!H58+Sevilla!H58)</f>
        <v>24447.01</v>
      </c>
      <c r="I58" s="121">
        <v>21917</v>
      </c>
      <c r="J58" s="53">
        <f t="shared" si="19"/>
        <v>1.5348947640396062</v>
      </c>
      <c r="K58" s="54">
        <f t="shared" si="20"/>
        <v>8.832335329341305</v>
      </c>
      <c r="L58" s="53">
        <f>IF(OR(H58=0,G58=0),"",G58/H58*100-100)</f>
        <v>3.26007147704361</v>
      </c>
      <c r="M58" s="55">
        <f>IF(OR(I58=0,G58=0),"",G58/I58*100-100)</f>
        <v>15.179997262399041</v>
      </c>
      <c r="N58" s="56">
        <f>(G58*1000)/C58</f>
        <v>34723.52132049519</v>
      </c>
      <c r="O58" s="57">
        <f t="shared" si="17"/>
        <v>34143.39185206911</v>
      </c>
      <c r="P58" s="58">
        <f t="shared" si="18"/>
        <v>32809.88023952096</v>
      </c>
    </row>
    <row r="59" spans="1:16" ht="12.75">
      <c r="A59" s="44" t="s">
        <v>65</v>
      </c>
      <c r="B59" s="45"/>
      <c r="C59" s="46">
        <f>IF(OR(Almería!C59=0,Cádiz!C59=0,Córdoba!C59=0,Granada!C59=0,Huelva!C59=0,Jaén!C59=0,Málaga!C59=0,Sevilla!C59=0),"",Almería!C59+Cádiz!C59+Córdoba!C59+Granada!C59+Huelva!C59+Jaén!C59+Málaga!C59+Sevilla!C59)</f>
      </c>
      <c r="D59" s="47">
        <f>IF(OR(Almería!D59=0,Cádiz!D59=0,Córdoba!D59=0,Granada!D59=0,Huelva!D59=0,Jaén!D59=0,Málaga!D59=0,Sevilla!D59=0),"",Almería!D59+Cádiz!D59+Córdoba!D59+Granada!D59+Huelva!D59+Jaén!D59+Málaga!D59+Sevilla!D59)</f>
        <v>6635.040000000001</v>
      </c>
      <c r="E59" s="48">
        <v>6438</v>
      </c>
      <c r="F59" s="49"/>
      <c r="G59" s="83"/>
      <c r="H59" s="84">
        <f>IF(OR(Almería!H59=0,Cádiz!H59=0,Córdoba!H59=0,Granada!H59=0,Huelva!H59=0,Jaén!H59=0,Málaga!H59=0,Sevilla!H59=0),"",Almería!H59+Cádiz!H59+Córdoba!H59+Granada!H59+Huelva!H59+Jaén!H59+Málaga!H59+Sevilla!H59)</f>
        <v>671655.05</v>
      </c>
      <c r="I59" s="123">
        <v>614363</v>
      </c>
      <c r="J59" s="53"/>
      <c r="K59" s="54"/>
      <c r="L59" s="53">
        <f>IF(OR(H59=0,G59=0),"",G59/H59*100-100)</f>
      </c>
      <c r="M59" s="55">
        <f>IF(OR(I59=0,G59=0),"",G59/I59*100-100)</f>
      </c>
      <c r="N59" s="56"/>
      <c r="O59" s="57">
        <f t="shared" si="17"/>
        <v>101228.48543490317</v>
      </c>
      <c r="P59" s="58">
        <f t="shared" si="18"/>
        <v>95427.61727244486</v>
      </c>
    </row>
    <row r="60" spans="1:16" ht="12.75">
      <c r="A60" s="59" t="s">
        <v>66</v>
      </c>
      <c r="B60" s="45">
        <v>1</v>
      </c>
      <c r="C60" s="46">
        <f>IF(OR(Almería!C60=0,Cádiz!C60=0,Córdoba!C60=0,Granada!C60=0,Huelva!C60=0,Jaén!C60=0,Málaga!C60=0,Sevilla!C60=0),"",Almería!C60+Cádiz!C60+Córdoba!C60+Granada!C60+Huelva!C60+Jaén!C60+Málaga!C60+Sevilla!C60)</f>
        <v>6355.030000000001</v>
      </c>
      <c r="D60" s="47">
        <f>IF(OR(Almería!D60=0,Cádiz!D60=0,Córdoba!D60=0,Granada!D60=0,Huelva!D60=0,Jaén!D60=0,Málaga!D60=0,Sevilla!D60=0),"",Almería!D60+Cádiz!D60+Córdoba!D60+Granada!D60+Huelva!D60+Jaén!D60+Málaga!D60+Sevilla!D60)</f>
        <v>6481.030000000001</v>
      </c>
      <c r="E60" s="60">
        <v>6245</v>
      </c>
      <c r="F60" s="49">
        <v>2</v>
      </c>
      <c r="G60" s="50">
        <f>IF(OR(Almería!G60=0,Cádiz!G60=0,Córdoba!G60=0,Granada!G60=0,Huelva!G60=0,Jaén!G60=0,Málaga!G60=0,Sevilla!G60=0),"",Almería!G60+Cádiz!G60+Córdoba!G60+Granada!G60+Huelva!G60+Jaén!G60+Málaga!G60+Sevilla!G60)</f>
        <v>682799.03</v>
      </c>
      <c r="H60" s="84">
        <f>IF(OR(Almería!H60=0,Cádiz!H60=0,Córdoba!H60=0,Granada!H60=0,Huelva!H60=0,Jaén!H60=0,Málaga!H60=0,Sevilla!H60=0),"",Almería!H60+Cádiz!H60+Córdoba!H60+Granada!H60+Huelva!H60+Jaén!H60+Málaga!H60+Sevilla!H60)</f>
        <v>666144.03</v>
      </c>
      <c r="I60" s="121">
        <v>608284</v>
      </c>
      <c r="J60" s="53">
        <f t="shared" si="19"/>
        <v>-1.9441354229188903</v>
      </c>
      <c r="K60" s="54">
        <f t="shared" si="20"/>
        <v>1.7618895116092972</v>
      </c>
      <c r="L60" s="53">
        <f>IF(OR(H60=0,G60=0),"",G60/H60*100-100)</f>
        <v>2.500210052171454</v>
      </c>
      <c r="M60" s="55">
        <f>IF(OR(I60=0,G60=0),"",G60/I60*100-100)</f>
        <v>12.250039455254466</v>
      </c>
      <c r="N60" s="56">
        <f>(G60*1000)/C60</f>
        <v>107442.29846279246</v>
      </c>
      <c r="O60" s="57">
        <f t="shared" si="17"/>
        <v>102783.667102297</v>
      </c>
      <c r="P60" s="58">
        <f t="shared" si="18"/>
        <v>97403.36269015212</v>
      </c>
    </row>
    <row r="61" spans="1:16" ht="12.75">
      <c r="A61" s="59" t="s">
        <v>67</v>
      </c>
      <c r="B61" s="45"/>
      <c r="C61" s="46">
        <f>IF(OR(Almería!C61=0,Cádiz!C61=0,Córdoba!C61=0,Granada!C61=0,Huelva!C61=0,Jaén!C61=0,Málaga!C61=0,Sevilla!C61=0),"",Almería!C61+Cádiz!C61+Córdoba!C61+Granada!C61+Huelva!C61+Jaén!C61+Málaga!C61+Sevilla!C61)</f>
      </c>
      <c r="D61" s="47">
        <f>IF(OR(Almería!D61=0,Cádiz!D61=0,Córdoba!D61=0,Granada!D61=0,Huelva!D61=0,Jaén!D61=0,Málaga!D61=0,Sevilla!D61=0),"",Almería!D61+Cádiz!D61+Córdoba!D61+Granada!D61+Huelva!D61+Jaén!D61+Málaga!D61+Sevilla!D61)</f>
        <v>154.01</v>
      </c>
      <c r="E61" s="60">
        <v>194</v>
      </c>
      <c r="F61" s="49"/>
      <c r="G61" s="50">
        <f>IF(OR(Almería!G61=0,Cádiz!G61=0,Córdoba!G61=0,Granada!G61=0,Huelva!G61=0,Jaén!G61=0,Málaga!G61=0,Sevilla!G61=0),"",Almería!G61+Cádiz!G61+Córdoba!G61+Granada!G61+Huelva!G61+Jaén!G61+Málaga!G61+Sevilla!G61)</f>
      </c>
      <c r="H61" s="84">
        <f>IF(OR(Almería!H61=0,Cádiz!H61=0,Córdoba!H61=0,Granada!H61=0,Huelva!H61=0,Jaén!H61=0,Málaga!H61=0,Sevilla!H61=0),"",Almería!H61+Cádiz!H61+Córdoba!H61+Granada!H61+Huelva!H61+Jaén!H61+Málaga!H61+Sevilla!H61)</f>
        <v>5511.02</v>
      </c>
      <c r="I61" s="121">
        <v>6079</v>
      </c>
      <c r="J61" s="53"/>
      <c r="K61" s="54"/>
      <c r="L61" s="53"/>
      <c r="M61" s="55"/>
      <c r="N61" s="56"/>
      <c r="O61" s="57">
        <f t="shared" si="17"/>
        <v>35783.5205506136</v>
      </c>
      <c r="P61" s="58">
        <f t="shared" si="18"/>
        <v>31335.05154639175</v>
      </c>
    </row>
    <row r="62" spans="1:16" ht="12.75">
      <c r="A62" s="59" t="s">
        <v>68</v>
      </c>
      <c r="B62" s="45"/>
      <c r="C62" s="46">
        <f>IF(OR(Almería!C62=0,Cádiz!C62=0,Córdoba!C62=0,Granada!C62=0,Huelva!C62=0,Jaén!C62=0,Málaga!C62=0,Sevilla!C62=0),"",Almería!C62+Cádiz!C62+Córdoba!C62+Granada!C62+Huelva!C62+Jaén!C62+Málaga!C62+Sevilla!C62)</f>
      </c>
      <c r="D62" s="47">
        <f>IF(OR(Almería!D62=0,Cádiz!D62=0,Córdoba!D62=0,Granada!D62=0,Huelva!D62=0,Jaén!D62=0,Málaga!D62=0,Sevilla!D62=0),"",Almería!D62+Cádiz!D62+Córdoba!D62+Granada!D62+Huelva!D62+Jaén!D62+Málaga!D62+Sevilla!D62)</f>
        <v>2.0599999999999996</v>
      </c>
      <c r="E62" s="60">
        <v>9</v>
      </c>
      <c r="F62" s="49"/>
      <c r="G62" s="50">
        <f>IF(OR(Almería!G62=0,Cádiz!G62=0,Córdoba!G62=0,Granada!G62=0,Huelva!G62=0,Jaén!G62=0,Málaga!G62=0,Sevilla!G62=0),"",Almería!G62+Cádiz!G62+Córdoba!G62+Granada!G62+Huelva!G62+Jaén!G62+Málaga!G62+Sevilla!G62)</f>
      </c>
      <c r="H62" s="84">
        <f>IF(OR(Almería!H62=0,Cádiz!H62=0,Córdoba!H62=0,Granada!H62=0,Huelva!H62=0,Jaén!H62=0,Málaga!H62=0,Sevilla!H62=0),"",Almería!H62+Cádiz!H62+Córdoba!H62+Granada!H62+Huelva!H62+Jaén!H62+Málaga!H62+Sevilla!H62)</f>
        <v>19.060000000000002</v>
      </c>
      <c r="I62" s="121">
        <v>149</v>
      </c>
      <c r="J62" s="53"/>
      <c r="K62" s="54"/>
      <c r="L62" s="53"/>
      <c r="M62" s="55"/>
      <c r="N62" s="56"/>
      <c r="O62" s="57">
        <f t="shared" si="17"/>
        <v>9252.427184466023</v>
      </c>
      <c r="P62" s="58">
        <f t="shared" si="18"/>
        <v>16555.555555555555</v>
      </c>
    </row>
    <row r="63" spans="1:16" ht="12.75">
      <c r="A63" s="44" t="s">
        <v>69</v>
      </c>
      <c r="B63" s="45">
        <v>1</v>
      </c>
      <c r="C63" s="46">
        <f>IF(OR(Almería!C63=0,Cádiz!C63=0,Córdoba!C63=0,Granada!C63=0,Huelva!C63=0,Jaén!C63=0,Málaga!C63=0,Sevilla!C63=0),"",Almería!C63+Cádiz!C63+Córdoba!C63+Granada!C63+Huelva!C63+Jaén!C63+Málaga!C63+Sevilla!C63)</f>
        <v>2955.050000000001</v>
      </c>
      <c r="D63" s="47">
        <f>IF(OR(Almería!D63=0,Cádiz!D63=0,Córdoba!D63=0,Granada!D63=0,Huelva!D63=0,Jaén!D63=0,Málaga!D63=0,Sevilla!D63=0),"",Almería!D63+Cádiz!D63+Córdoba!D63+Granada!D63+Huelva!D63+Jaén!D63+Málaga!D63+Sevilla!D63)</f>
        <v>2768.040000000001</v>
      </c>
      <c r="E63" s="48">
        <v>2704</v>
      </c>
      <c r="F63" s="49">
        <v>2</v>
      </c>
      <c r="G63" s="50">
        <f>IF(OR(Almería!G63=0,Cádiz!G63=0,Córdoba!G63=0,Granada!G63=0,Huelva!G63=0,Jaén!G63=0,Málaga!G63=0,Sevilla!G63=0),"",Almería!G63+Cádiz!G63+Córdoba!G63+Granada!G63+Huelva!G63+Jaén!G63+Málaga!G63+Sevilla!G63)</f>
        <v>258445.05000000005</v>
      </c>
      <c r="H63" s="51">
        <f>IF(OR(Almería!H63=0,Cádiz!H63=0,Córdoba!H63=0,Granada!H63=0,Huelva!H63=0,Jaén!H63=0,Málaga!H63=0,Sevilla!H63=0),"",Almería!H63+Cádiz!H63+Córdoba!H63+Granada!H63+Huelva!H63+Jaén!H63+Málaga!H63+Sevilla!H63)</f>
        <v>230868.04000000004</v>
      </c>
      <c r="I63" s="122">
        <v>209005</v>
      </c>
      <c r="J63" s="53">
        <f t="shared" si="19"/>
        <v>6.7560439878036505</v>
      </c>
      <c r="K63" s="54">
        <f t="shared" si="20"/>
        <v>9.284393491124305</v>
      </c>
      <c r="L63" s="53">
        <f>IF(OR(H63=0,G63=0),"",G63/H63*100-100)</f>
        <v>11.944923169096938</v>
      </c>
      <c r="M63" s="55">
        <f>IF(OR(I63=0,G63=0),"",G63/I63*100-100)</f>
        <v>23.65496040764576</v>
      </c>
      <c r="N63" s="56">
        <f>(G63*1000)/C63</f>
        <v>87458.7739632155</v>
      </c>
      <c r="O63" s="57">
        <f t="shared" si="17"/>
        <v>83404.87854221759</v>
      </c>
      <c r="P63" s="58">
        <f t="shared" si="18"/>
        <v>77294.74852071005</v>
      </c>
    </row>
    <row r="64" spans="1:16" ht="12.75">
      <c r="A64" s="59" t="s">
        <v>70</v>
      </c>
      <c r="B64" s="45">
        <v>1</v>
      </c>
      <c r="C64" s="46">
        <f>IF(OR(Almería!C64=0,Cádiz!C64=0,Córdoba!C64=0,Granada!C64=0,Huelva!C64=0,Jaén!C64=0,Málaga!C64=0,Sevilla!C64=0),"",Almería!C64+Cádiz!C64+Córdoba!C64+Granada!C64+Huelva!C64+Jaén!C64+Málaga!C64+Sevilla!C64)</f>
        <v>220.01999999999998</v>
      </c>
      <c r="D64" s="47">
        <f>IF(OR(Almería!D64=0,Cádiz!D64=0,Córdoba!D64=0,Granada!D64=0,Huelva!D64=0,Jaén!D64=0,Málaga!D64=0,Sevilla!D64=0),"",Almería!D64+Cádiz!D64+Córdoba!D64+Granada!D64+Huelva!D64+Jaén!D64+Málaga!D64+Sevilla!D64)</f>
        <v>247.01</v>
      </c>
      <c r="E64" s="60">
        <v>259</v>
      </c>
      <c r="F64" s="49">
        <v>2</v>
      </c>
      <c r="G64" s="50">
        <f>IF(OR(Almería!G64=0,Cádiz!G64=0,Córdoba!G64=0,Granada!G64=0,Huelva!G64=0,Jaén!G64=0,Málaga!G64=0,Sevilla!G64=0),"",Almería!G64+Cádiz!G64+Córdoba!G64+Granada!G64+Huelva!G64+Jaén!G64+Málaga!G64+Sevilla!G64)</f>
        <v>6880.02</v>
      </c>
      <c r="H64" s="51">
        <f>IF(OR(Almería!H64=0,Cádiz!H64=0,Córdoba!H64=0,Granada!H64=0,Huelva!H64=0,Jaén!H64=0,Málaga!H64=0,Sevilla!H64=0),"",Almería!H64+Cádiz!H64+Córdoba!H64+Granada!H64+Huelva!H64+Jaén!H64+Málaga!H64+Sevilla!H64)</f>
        <v>5959.01</v>
      </c>
      <c r="I64" s="121">
        <v>6496</v>
      </c>
      <c r="J64" s="53">
        <f t="shared" si="19"/>
        <v>-10.926683130237649</v>
      </c>
      <c r="K64" s="54">
        <f t="shared" si="20"/>
        <v>-15.050193050193059</v>
      </c>
      <c r="L64" s="53">
        <f>IF(OR(H64=0,G64=0),"",G64/H64*100-100)</f>
        <v>15.455755234510434</v>
      </c>
      <c r="M64" s="55">
        <f>IF(OR(I64=0,G64=0),"",G64/I64*100-100)</f>
        <v>5.911637931034491</v>
      </c>
      <c r="N64" s="56">
        <f>(G64*1000)/C64</f>
        <v>31269.975456776658</v>
      </c>
      <c r="O64" s="57">
        <f t="shared" si="17"/>
        <v>24124.56985547144</v>
      </c>
      <c r="P64" s="58">
        <f t="shared" si="18"/>
        <v>25081.08108108108</v>
      </c>
    </row>
    <row r="65" spans="1:16" ht="12.75">
      <c r="A65" s="59" t="s">
        <v>71</v>
      </c>
      <c r="B65" s="45">
        <v>1</v>
      </c>
      <c r="C65" s="46">
        <f>IF(OR(Almería!C65=0,Cádiz!C65=0,Córdoba!C65=0,Granada!C65=0,Huelva!C65=0,Jaén!C65=0,Málaga!C65=0,Sevilla!C65=0),"",Almería!C65+Cádiz!C65+Córdoba!C65+Granada!C65+Huelva!C65+Jaén!C65+Málaga!C65+Sevilla!C65)</f>
        <v>2735.0300000000007</v>
      </c>
      <c r="D65" s="47">
        <f>IF(OR(Almería!D65=0,Cádiz!D65=0,Córdoba!D65=0,Granada!D65=0,Huelva!D65=0,Jaén!D65=0,Málaga!D65=0,Sevilla!D65=0),"",Almería!D65+Cádiz!D65+Córdoba!D65+Granada!D65+Huelva!D65+Jaén!D65+Málaga!D65+Sevilla!D65)</f>
        <v>2521.0300000000007</v>
      </c>
      <c r="E65" s="60">
        <v>2445</v>
      </c>
      <c r="F65" s="49">
        <v>2</v>
      </c>
      <c r="G65" s="50">
        <f>IF(OR(Almería!G65=0,Cádiz!G65=0,Córdoba!G65=0,Granada!G65=0,Huelva!G65=0,Jaén!G65=0,Málaga!G65=0,Sevilla!G65=0),"",Almería!G65+Cádiz!G65+Córdoba!G65+Granada!G65+Huelva!G65+Jaén!G65+Málaga!G65+Sevilla!G65)</f>
        <v>251565.03000000003</v>
      </c>
      <c r="H65" s="51">
        <f>IF(OR(Almería!H65=0,Cádiz!H65=0,Córdoba!H65=0,Granada!H65=0,Huelva!H65=0,Jaén!H65=0,Málaga!H65=0,Sevilla!H65=0),"",Almería!H65+Cádiz!H65+Córdoba!H65+Granada!H65+Huelva!H65+Jaén!H65+Málaga!H65+Sevilla!H65)</f>
        <v>224909.03000000003</v>
      </c>
      <c r="I65" s="121">
        <v>202509</v>
      </c>
      <c r="J65" s="53">
        <f t="shared" si="19"/>
        <v>8.488593947711848</v>
      </c>
      <c r="K65" s="54">
        <f t="shared" si="20"/>
        <v>11.862167689161566</v>
      </c>
      <c r="L65" s="53">
        <f>IF(OR(H65=0,G65=0),"",G65/H65*100-100)</f>
        <v>11.851902967168542</v>
      </c>
      <c r="M65" s="55">
        <f>IF(OR(I65=0,G65=0),"",G65/I65*100-100)</f>
        <v>24.224123372294585</v>
      </c>
      <c r="N65" s="56">
        <f>(G65*1000)/C65</f>
        <v>91978.89237046758</v>
      </c>
      <c r="O65" s="57">
        <f t="shared" si="17"/>
        <v>89213.15097400664</v>
      </c>
      <c r="P65" s="58">
        <f t="shared" si="18"/>
        <v>82825.76687116564</v>
      </c>
    </row>
    <row r="66" spans="1:16" ht="12.75">
      <c r="A66" s="44" t="s">
        <v>72</v>
      </c>
      <c r="B66" s="45"/>
      <c r="C66" s="86">
        <f>IF(OR(Almería!C66=0,Cádiz!C66=0,Córdoba!C66=0,Granada!C66=0,Huelva!C66=0,Jaén!C66=0,Málaga!C66=0,Sevilla!C66=0),"",Almería!C66+Cádiz!C66+Córdoba!C66+Granada!C66+Huelva!C66+Jaén!C66+Málaga!C66+Sevilla!C66)</f>
      </c>
      <c r="D66" s="87">
        <f>IF(OR(Almería!D66=0,Cádiz!D66=0,Córdoba!D66=0,Granada!D66=0,Huelva!D66=0,Jaén!D66=0,Málaga!D66=0,Sevilla!D66=0),"",Almería!D66+Cádiz!D66+Córdoba!D66+Granada!D66+Huelva!D66+Jaén!D66+Málaga!D66+Sevilla!D66)</f>
        <v>21356.03</v>
      </c>
      <c r="E66" s="88">
        <v>22649</v>
      </c>
      <c r="F66" s="49"/>
      <c r="G66" s="89"/>
      <c r="H66" s="51">
        <f>IF(OR(Almería!H66=0,Cádiz!H66=0,Córdoba!H66=0,Granada!H66=0,Huelva!H66=0,Jaén!H66=0,Málaga!H66=0,Sevilla!H66=0),"",Almería!H66+Cádiz!H66+Córdoba!H66+Granada!H66+Huelva!H66+Jaén!H66+Málaga!H66+Sevilla!H66)</f>
        <v>1712073.03</v>
      </c>
      <c r="I66" s="124">
        <v>1967221</v>
      </c>
      <c r="J66" s="53"/>
      <c r="K66" s="54"/>
      <c r="L66" s="53"/>
      <c r="M66" s="55"/>
      <c r="N66" s="56"/>
      <c r="O66" s="57">
        <f t="shared" si="17"/>
        <v>80168.1319046658</v>
      </c>
      <c r="P66" s="58">
        <f t="shared" si="18"/>
        <v>86856.85902247339</v>
      </c>
    </row>
    <row r="67" spans="1:16" ht="12.75">
      <c r="A67" s="59" t="s">
        <v>73</v>
      </c>
      <c r="B67" s="91">
        <v>2</v>
      </c>
      <c r="C67" s="46">
        <f>IF(OR(Almería!C67=0,Cádiz!C67=0,Córdoba!C67=0,Granada!C67=0,Huelva!C67=0,Jaén!C67=0,Málaga!C67=0,Sevilla!C67=0),"",Almería!C67+Cádiz!C67+Córdoba!C67+Granada!C67+Huelva!C67+Jaén!C67+Málaga!C67+Sevilla!C67)</f>
        <v>7661.02</v>
      </c>
      <c r="D67" s="47">
        <f>IF(OR(Almería!D67=0,Cádiz!D67=0,Córdoba!D67=0,Granada!D67=0,Huelva!D67=0,Jaén!D67=0,Málaga!D67=0,Sevilla!D67=0),"",Almería!D67+Cádiz!D67+Córdoba!D67+Granada!D67+Huelva!D67+Jaén!D67+Málaga!D67+Sevilla!D67)</f>
        <v>7716.02</v>
      </c>
      <c r="E67" s="60">
        <v>8858</v>
      </c>
      <c r="F67" s="49"/>
      <c r="G67" s="50">
        <f>IF(OR(Almería!G67=0,Cádiz!G67=0,Córdoba!G67=0,Granada!G67=0,Huelva!G67=0,Jaén!G67=0,Málaga!G67=0,Sevilla!G67=0),"",Almería!G67+Cádiz!G67+Córdoba!G67+Granada!G67+Huelva!G67+Jaén!G67+Málaga!G67+Sevilla!G67)</f>
        <v>652146.02</v>
      </c>
      <c r="H67" s="51">
        <f>IF(OR(Almería!H67=0,Cádiz!H67=0,Córdoba!H67=0,Granada!H67=0,Huelva!H67=0,Jaén!H67=0,Málaga!H67=0,Sevilla!H67=0),"",Almería!H67+Cádiz!H67+Córdoba!H67+Granada!H67+Huelva!H67+Jaén!H67+Málaga!H67+Sevilla!H67)</f>
        <v>669957.02</v>
      </c>
      <c r="I67" s="121">
        <v>772987</v>
      </c>
      <c r="J67" s="53">
        <f t="shared" si="19"/>
        <v>-0.7128027143527333</v>
      </c>
      <c r="K67" s="54">
        <f t="shared" si="20"/>
        <v>-13.512982614585681</v>
      </c>
      <c r="L67" s="53">
        <f>IF(OR(H67=0,G67=0),"",G67/H67*100-100)</f>
        <v>-2.6585287515906657</v>
      </c>
      <c r="M67" s="55">
        <f>IF(OR(I67=0,G67=0),"",G67/I67*100-100)</f>
        <v>-15.632989946790815</v>
      </c>
      <c r="N67" s="56">
        <f>(G67*1000)/C67</f>
        <v>85125.22092358458</v>
      </c>
      <c r="O67" s="57">
        <f t="shared" si="17"/>
        <v>86826.7604283037</v>
      </c>
      <c r="P67" s="58">
        <f t="shared" si="18"/>
        <v>87264.28087604426</v>
      </c>
    </row>
    <row r="68" spans="1:16" ht="12.75">
      <c r="A68" s="59" t="s">
        <v>74</v>
      </c>
      <c r="B68" s="45"/>
      <c r="C68" s="46">
        <f>IF(OR(Almería!C68=0,Cádiz!C68=0,Córdoba!C68=0,Granada!C68=0,Huelva!C68=0,Jaén!C68=0,Málaga!C68=0,Sevilla!C68=0),"",Almería!C68+Cádiz!C68+Córdoba!C68+Granada!C68+Huelva!C68+Jaén!C68+Málaga!C68+Sevilla!C68)</f>
      </c>
      <c r="D68" s="47">
        <f>IF(OR(Almería!D68=0,Cádiz!D68=0,Córdoba!D68=0,Granada!D68=0,Huelva!D68=0,Jaén!D68=0,Málaga!D68=0,Sevilla!D68=0),"",Almería!D68+Cádiz!D68+Córdoba!D68+Granada!D68+Huelva!D68+Jaén!D68+Málaga!D68+Sevilla!D68)</f>
        <v>10752</v>
      </c>
      <c r="E68" s="60">
        <v>11011</v>
      </c>
      <c r="F68" s="49"/>
      <c r="G68" s="50">
        <f>IF(OR(Almería!G68=0,Cádiz!G68=0,Córdoba!G68=0,Granada!G68=0,Huelva!G68=0,Jaén!G68=0,Málaga!G68=0,Sevilla!G68=0),"",Almería!G68+Cádiz!G68+Córdoba!G68+Granada!G68+Huelva!G68+Jaén!G68+Málaga!G68+Sevilla!G68)</f>
      </c>
      <c r="H68" s="51">
        <f>IF(OR(Almería!H68=0,Cádiz!H68=0,Córdoba!H68=0,Granada!H68=0,Huelva!H68=0,Jaén!H68=0,Málaga!H68=0,Sevilla!H68=0),"",Almería!H68+Cádiz!H68+Córdoba!H68+Granada!H68+Huelva!H68+Jaén!H68+Málaga!H68+Sevilla!H68)</f>
        <v>810575</v>
      </c>
      <c r="I68" s="121">
        <v>934217</v>
      </c>
      <c r="J68" s="53"/>
      <c r="K68" s="54"/>
      <c r="L68" s="53"/>
      <c r="M68" s="55"/>
      <c r="N68" s="56"/>
      <c r="O68" s="57">
        <f t="shared" si="17"/>
        <v>75388.29985119047</v>
      </c>
      <c r="P68" s="58">
        <f t="shared" si="18"/>
        <v>84843.97420761058</v>
      </c>
    </row>
    <row r="69" spans="1:16" ht="12.75">
      <c r="A69" s="59" t="s">
        <v>75</v>
      </c>
      <c r="B69" s="45"/>
      <c r="C69" s="46">
        <f>IF(OR(Almería!C69=0,Cádiz!C69=0,Córdoba!C69=0,Granada!C69=0,Huelva!C69=0,Jaén!C69=0,Málaga!C69=0,Sevilla!C69=0),"",Almería!C69+Cádiz!C69+Córdoba!C69+Granada!C69+Huelva!C69+Jaén!C69+Málaga!C69+Sevilla!C69)</f>
      </c>
      <c r="D69" s="47">
        <f>IF(OR(Almería!D69=0,Cádiz!D69=0,Córdoba!D69=0,Granada!D69=0,Huelva!D69=0,Jaén!D69=0,Málaga!D69=0,Sevilla!D69=0),"",Almería!D69+Cádiz!D69+Córdoba!D69+Granada!D69+Huelva!D69+Jaén!D69+Málaga!D69+Sevilla!D69)</f>
        <v>2888.01</v>
      </c>
      <c r="E69" s="60">
        <v>2780</v>
      </c>
      <c r="F69" s="49"/>
      <c r="G69" s="50">
        <f>IF(OR(Almería!G69=0,Cádiz!G69=0,Córdoba!G69=0,Granada!G69=0,Huelva!G69=0,Jaén!G69=0,Málaga!G69=0,Sevilla!G69=0),"",Almería!G69+Cádiz!G69+Córdoba!G69+Granada!G69+Huelva!G69+Jaén!G69+Málaga!G69+Sevilla!G69)</f>
      </c>
      <c r="H69" s="51">
        <f>IF(OR(Almería!H69=0,Cádiz!H69=0,Córdoba!H69=0,Granada!H69=0,Huelva!H69=0,Jaén!H69=0,Málaga!H69=0,Sevilla!H69=0),"",Almería!H69+Cádiz!H69+Córdoba!H69+Granada!H69+Huelva!H69+Jaén!H69+Málaga!H69+Sevilla!H69)</f>
        <v>231541.01</v>
      </c>
      <c r="I69" s="121">
        <v>260018</v>
      </c>
      <c r="J69" s="53"/>
      <c r="K69" s="54"/>
      <c r="L69" s="53"/>
      <c r="M69" s="55"/>
      <c r="N69" s="56"/>
      <c r="O69" s="57">
        <f t="shared" si="17"/>
        <v>80173.20230885627</v>
      </c>
      <c r="P69" s="58">
        <f t="shared" si="18"/>
        <v>93531.65467625899</v>
      </c>
    </row>
    <row r="70" spans="1:16" ht="12.75">
      <c r="A70" s="59" t="s">
        <v>76</v>
      </c>
      <c r="B70" s="45"/>
      <c r="C70" s="46">
        <f>IF(OR(Almería!C70=0,Cádiz!C70=0,Córdoba!C70=0,Granada!C70=0,Huelva!C70=0,Jaén!C70=0,Málaga!C70=0,Sevilla!C70=0),"",Almería!C70+Cádiz!C70+Córdoba!C70+Granada!C70+Huelva!C70+Jaén!C70+Málaga!C70+Sevilla!C70)</f>
      </c>
      <c r="D70" s="47">
        <f>IF(OR(Almería!D70=0,Cádiz!D70=0,Córdoba!D70=0,Granada!D70=0,Huelva!D70=0,Jaén!D70=0,Málaga!D70=0,Sevilla!D70=0),"",Almería!D70+Cádiz!D70+Córdoba!D70+Granada!D70+Huelva!D70+Jaén!D70+Málaga!D70+Sevilla!D70)</f>
        <v>7410.02</v>
      </c>
      <c r="E70" s="60">
        <v>7246</v>
      </c>
      <c r="F70" s="49"/>
      <c r="G70" s="50">
        <f>IF(OR(Almería!G70=0,Cádiz!G70=0,Córdoba!G70=0,Granada!G70=0,Huelva!G70=0,Jaén!G70=0,Málaga!G70=0,Sevilla!G70=0),"",Almería!G70+Cádiz!G70+Córdoba!G70+Granada!G70+Huelva!G70+Jaén!G70+Málaga!G70+Sevilla!G70)</f>
      </c>
      <c r="H70" s="51">
        <f>IF(OR(Almería!H70=0,Cádiz!H70=0,Córdoba!H70=0,Granada!H70=0,Huelva!H70=0,Jaén!H70=0,Málaga!H70=0,Sevilla!H70=0),"",Almería!H70+Cádiz!H70+Córdoba!H70+Granada!H70+Huelva!H70+Jaén!H70+Málaga!H70+Sevilla!H70)</f>
        <v>530670.02</v>
      </c>
      <c r="I70" s="121">
        <v>601500</v>
      </c>
      <c r="J70" s="53"/>
      <c r="K70" s="54"/>
      <c r="L70" s="53"/>
      <c r="M70" s="55"/>
      <c r="N70" s="56"/>
      <c r="O70" s="57">
        <f t="shared" si="17"/>
        <v>71615.19402106876</v>
      </c>
      <c r="P70" s="58">
        <f t="shared" si="18"/>
        <v>83011.3165884626</v>
      </c>
    </row>
    <row r="71" spans="1:16" ht="12.75">
      <c r="A71" s="59" t="s">
        <v>77</v>
      </c>
      <c r="B71" s="45"/>
      <c r="C71" s="46">
        <f>IF(OR(Almería!C71=0,Cádiz!C71=0,Córdoba!C71=0,Granada!C71=0,Huelva!C71=0,Jaén!C71=0,Málaga!C71=0,Sevilla!C71=0),"",Almería!C71+Cádiz!C71+Córdoba!C71+Granada!C71+Huelva!C71+Jaén!C71+Málaga!C71+Sevilla!C71)</f>
      </c>
      <c r="D71" s="47">
        <f>IF(OR(Almería!D71=0,Cádiz!D71=0,Córdoba!D71=0,Granada!D71=0,Huelva!D71=0,Jaén!D71=0,Málaga!D71=0,Sevilla!D71=0),"",Almería!D71+Cádiz!D71+Córdoba!D71+Granada!D71+Huelva!D71+Jaén!D71+Málaga!D71+Sevilla!D71)</f>
        <v>14804</v>
      </c>
      <c r="E71" s="60">
        <v>13334</v>
      </c>
      <c r="F71" s="49"/>
      <c r="G71" s="50">
        <f>IF(OR(Almería!G71=0,Cádiz!G71=0,Córdoba!G71=0,Granada!G71=0,Huelva!G71=0,Jaén!G71=0,Málaga!G71=0,Sevilla!G71=0),"",Almería!G71+Cádiz!G71+Córdoba!G71+Granada!G71+Huelva!G71+Jaén!G71+Málaga!G71+Sevilla!G71)</f>
      </c>
      <c r="H71" s="51">
        <f>IF(OR(Almería!H71=0,Cádiz!H71=0,Córdoba!H71=0,Granada!H71=0,Huelva!H71=0,Jaén!H71=0,Málaga!H71=0,Sevilla!H71=0),"",Almería!H71+Cádiz!H71+Córdoba!H71+Granada!H71+Huelva!H71+Jaén!H71+Málaga!H71+Sevilla!H71)</f>
        <v>1068339</v>
      </c>
      <c r="I71" s="121">
        <v>911369</v>
      </c>
      <c r="J71" s="53"/>
      <c r="K71" s="54"/>
      <c r="L71" s="53"/>
      <c r="M71" s="55"/>
      <c r="N71" s="56"/>
      <c r="O71" s="57">
        <f t="shared" si="17"/>
        <v>72165.56336125372</v>
      </c>
      <c r="P71" s="58">
        <f t="shared" si="18"/>
        <v>68349.25753712315</v>
      </c>
    </row>
    <row r="72" spans="1:16" ht="12.75">
      <c r="A72" s="59" t="s">
        <v>78</v>
      </c>
      <c r="B72" s="45">
        <v>2</v>
      </c>
      <c r="C72" s="46">
        <f>IF(OR(Almería!C72=0,Cádiz!C72=0,Córdoba!C72=0,Granada!C72=0,Huelva!C72=0,Jaén!C72=0,Málaga!C72=0,Sevilla!C72=0),"",Almería!C72+Cádiz!C72+Córdoba!C72+Granada!C72+Huelva!C72+Jaén!C72+Málaga!C72+Sevilla!C72)</f>
        <v>6776.01</v>
      </c>
      <c r="D72" s="47">
        <f>IF(OR(Almería!D72=0,Cádiz!D72=0,Córdoba!D72=0,Granada!D72=0,Huelva!D72=0,Jaén!D72=0,Málaga!D72=0,Sevilla!D72=0),"",Almería!D72+Cádiz!D72+Córdoba!D72+Granada!D72+Huelva!D72+Jaén!D72+Málaga!D72+Sevilla!D72)</f>
        <v>6796.01</v>
      </c>
      <c r="E72" s="60">
        <v>6705</v>
      </c>
      <c r="F72" s="49">
        <v>2</v>
      </c>
      <c r="G72" s="50">
        <f>IF(OR(Almería!G72=0,Cádiz!G72=0,Córdoba!G72=0,Granada!G72=0,Huelva!G72=0,Jaén!G72=0,Málaga!G72=0,Sevilla!G72=0),"",Almería!G72+Cádiz!G72+Córdoba!G72+Granada!G72+Huelva!G72+Jaén!G72+Málaga!G72+Sevilla!G72)</f>
        <v>346226.01</v>
      </c>
      <c r="H72" s="51">
        <f>IF(OR(Almería!H72=0,Cádiz!H72=0,Córdoba!H72=0,Granada!H72=0,Huelva!H72=0,Jaén!H72=0,Málaga!H72=0,Sevilla!H72=0),"",Almería!H72+Cádiz!H72+Córdoba!H72+Granada!H72+Huelva!H72+Jaén!H72+Málaga!H72+Sevilla!H72)</f>
        <v>350590.01</v>
      </c>
      <c r="I72" s="80">
        <v>322279</v>
      </c>
      <c r="J72" s="53">
        <f t="shared" si="19"/>
        <v>-0.2942903262355401</v>
      </c>
      <c r="K72" s="54">
        <f t="shared" si="20"/>
        <v>1.0590604026845796</v>
      </c>
      <c r="L72" s="53">
        <f>IF(OR(H72=0,G72=0),"",G72/H72*100-100)</f>
        <v>-1.244758799601854</v>
      </c>
      <c r="M72" s="55">
        <f>IF(OR(I72=0,G72=0),"",G72/I72*100-100)</f>
        <v>7.430521380542942</v>
      </c>
      <c r="N72" s="56">
        <f>(G72*1000)/C72</f>
        <v>51095.85286916637</v>
      </c>
      <c r="O72" s="57">
        <f t="shared" si="17"/>
        <v>51587.62420891081</v>
      </c>
      <c r="P72" s="58">
        <f t="shared" si="18"/>
        <v>48065.47352721849</v>
      </c>
    </row>
    <row r="73" spans="1:16" ht="12.75">
      <c r="A73" s="59" t="s">
        <v>79</v>
      </c>
      <c r="B73" s="45">
        <v>1</v>
      </c>
      <c r="C73" s="46">
        <f>IF(OR(Almería!C73=0,Cádiz!C73=0,Córdoba!C73=0,Granada!C73=0,Huelva!C73=0,Jaén!C73=0,Málaga!C73=0,Sevilla!C73=0),"",Almería!C73+Cádiz!C73+Córdoba!C73+Granada!C73+Huelva!C73+Jaén!C73+Málaga!C73+Sevilla!C73)</f>
        <v>1475</v>
      </c>
      <c r="D73" s="47">
        <f>IF(OR(Almería!D73=0,Cádiz!D73=0,Córdoba!D73=0,Granada!D73=0,Huelva!D73=0,Jaén!D73=0,Málaga!D73=0,Sevilla!D73=0),"",Almería!D73+Cádiz!D73+Córdoba!D73+Granada!D73+Huelva!D73+Jaén!D73+Málaga!D73+Sevilla!D73)</f>
        <v>1614</v>
      </c>
      <c r="E73" s="60">
        <v>1657</v>
      </c>
      <c r="F73" s="49">
        <v>2</v>
      </c>
      <c r="G73" s="50">
        <f>IF(OR(Almería!G73=0,Cádiz!G73=0,Córdoba!G73=0,Granada!G73=0,Huelva!G73=0,Jaén!G73=0,Málaga!G73=0,Sevilla!G73=0),"",Almería!G73+Cádiz!G73+Córdoba!G73+Granada!G73+Huelva!G73+Jaén!G73+Málaga!G73+Sevilla!G73)</f>
        <v>21574</v>
      </c>
      <c r="H73" s="51">
        <f>IF(OR(Almería!H73=0,Cádiz!H73=0,Córdoba!H73=0,Granada!H73=0,Huelva!H73=0,Jaén!H73=0,Málaga!H73=0,Sevilla!H73=0),"",Almería!H73+Cádiz!H73+Córdoba!H73+Granada!H73+Huelva!H73+Jaén!H73+Málaga!H73+Sevilla!H73)</f>
        <v>22906</v>
      </c>
      <c r="I73" s="80">
        <v>22240</v>
      </c>
      <c r="J73" s="53">
        <f t="shared" si="19"/>
        <v>-8.612143742255256</v>
      </c>
      <c r="K73" s="54">
        <f t="shared" si="20"/>
        <v>-10.983705491852746</v>
      </c>
      <c r="L73" s="53">
        <f>IF(OR(H73=0,G73=0),"",G73/H73*100-100)</f>
        <v>-5.81507028726098</v>
      </c>
      <c r="M73" s="55">
        <f>IF(OR(I73=0,G73=0),"",G73/I73*100-100)</f>
        <v>-2.99460431654677</v>
      </c>
      <c r="N73" s="56">
        <f>(G73*1000)/C73</f>
        <v>14626.440677966102</v>
      </c>
      <c r="O73" s="57">
        <f t="shared" si="17"/>
        <v>14192.069392812888</v>
      </c>
      <c r="P73" s="58">
        <f t="shared" si="18"/>
        <v>13421.846710923355</v>
      </c>
    </row>
    <row r="74" spans="1:16" ht="12.75">
      <c r="A74" s="59" t="s">
        <v>80</v>
      </c>
      <c r="B74" s="45">
        <v>1</v>
      </c>
      <c r="C74" s="46">
        <f>IF(OR(Almería!C74=0,Cádiz!C74=0,Córdoba!C74=0,Granada!C74=0,Huelva!C74=0,Jaén!C74=0,Málaga!C74=0,Sevilla!C74=0),"",Almería!C74+Cádiz!C74+Córdoba!C74+Granada!C74+Huelva!C74+Jaén!C74+Málaga!C74+Sevilla!C74)</f>
        <v>1700.01</v>
      </c>
      <c r="D74" s="47">
        <f>IF(OR(Almería!D74=0,Cádiz!D74=0,Córdoba!D74=0,Granada!D74=0,Huelva!D74=0,Jaén!D74=0,Málaga!D74=0,Sevilla!D74=0),"",Almería!D74+Cádiz!D74+Córdoba!D74+Granada!D74+Huelva!D74+Jaén!D74+Málaga!D74+Sevilla!D74)</f>
        <v>1811</v>
      </c>
      <c r="E74" s="60">
        <v>1556</v>
      </c>
      <c r="F74" s="49">
        <v>1</v>
      </c>
      <c r="G74" s="50">
        <f>IF(OR(Almería!G74=0,Cádiz!G74=0,Córdoba!G74=0,Granada!G74=0,Huelva!G74=0,Jaén!G74=0,Málaga!G74=0,Sevilla!G74=0),"",Almería!G74+Cádiz!G74+Córdoba!G74+Granada!G74+Huelva!G74+Jaén!G74+Málaga!G74+Sevilla!G74)</f>
        <v>42406.009999999995</v>
      </c>
      <c r="H74" s="51">
        <f>IF(OR(Almería!H74=0,Cádiz!H74=0,Córdoba!H74=0,Granada!H74=0,Huelva!H74=0,Jaén!H74=0,Málaga!H74=0,Sevilla!H74=0),"",Almería!H74+Cádiz!H74+Córdoba!H74+Granada!H74+Huelva!H74+Jaén!H74+Málaga!H74+Sevilla!H74)</f>
        <v>42252</v>
      </c>
      <c r="I74" s="121">
        <v>41660</v>
      </c>
      <c r="J74" s="53">
        <f t="shared" si="19"/>
        <v>-6.128658199889571</v>
      </c>
      <c r="K74" s="54">
        <f t="shared" si="20"/>
        <v>9.255141388174806</v>
      </c>
      <c r="L74" s="53">
        <f>IF(OR(H74=0,G74=0),"",G74/H74*100-100)</f>
        <v>0.364503455457708</v>
      </c>
      <c r="M74" s="55">
        <f>IF(OR(I74=0,G74=0),"",G74/I74*100-100)</f>
        <v>1.7907105136821855</v>
      </c>
      <c r="N74" s="56">
        <f>(G74*1000)/C74</f>
        <v>24944.565031970396</v>
      </c>
      <c r="O74" s="57">
        <f t="shared" si="17"/>
        <v>23330.756488128107</v>
      </c>
      <c r="P74" s="58">
        <f t="shared" si="18"/>
        <v>26773.778920308483</v>
      </c>
    </row>
    <row r="75" spans="1:16" ht="12.75">
      <c r="A75" s="59" t="s">
        <v>81</v>
      </c>
      <c r="B75" s="45">
        <v>1</v>
      </c>
      <c r="C75" s="46">
        <f>IF(OR(Almería!C75=0,Cádiz!C75=0,Córdoba!C75=0,Granada!C75=0,Huelva!C75=0,Jaén!C75=0,Málaga!C75=0,Sevilla!C75=0),"",Almería!C75+Cádiz!C75+Córdoba!C75+Granada!C75+Huelva!C75+Jaén!C75+Málaga!C75+Sevilla!C75)</f>
        <v>4464</v>
      </c>
      <c r="D75" s="47">
        <f>IF(OR(Almería!D75=0,Cádiz!D75=0,Córdoba!D75=0,Granada!D75=0,Huelva!D75=0,Jaén!D75=0,Málaga!D75=0,Sevilla!D75=0),"",Almería!D75+Cádiz!D75+Córdoba!D75+Granada!D75+Huelva!D75+Jaén!D75+Málaga!D75+Sevilla!D75)</f>
        <v>5356</v>
      </c>
      <c r="E75" s="60">
        <v>5296</v>
      </c>
      <c r="F75" s="49"/>
      <c r="G75" s="50">
        <f>IF(OR(Almería!G75=0,Cádiz!G75=0,Córdoba!G75=0,Granada!G75=0,Huelva!G75=0,Jaén!G75=0,Málaga!G75=0,Sevilla!G75=0),"",Almería!G75+Cádiz!G75+Córdoba!G75+Granada!G75+Huelva!G75+Jaén!G75+Málaga!G75+Sevilla!G75)</f>
      </c>
      <c r="H75" s="51">
        <f>IF(OR(Almería!H75=0,Cádiz!H75=0,Córdoba!H75=0,Granada!H75=0,Huelva!H75=0,Jaén!H75=0,Málaga!H75=0,Sevilla!H75=0),"",Almería!H75+Cádiz!H75+Córdoba!H75+Granada!H75+Huelva!H75+Jaén!H75+Málaga!H75+Sevilla!H75)</f>
        <v>70416</v>
      </c>
      <c r="I75" s="121">
        <v>66622</v>
      </c>
      <c r="J75" s="53">
        <f t="shared" si="19"/>
        <v>-16.654219566840922</v>
      </c>
      <c r="K75" s="54">
        <f t="shared" si="20"/>
        <v>-15.709969788519643</v>
      </c>
      <c r="L75" s="53"/>
      <c r="M75" s="55"/>
      <c r="N75" s="56"/>
      <c r="O75" s="57">
        <f t="shared" si="17"/>
        <v>13147.124719940253</v>
      </c>
      <c r="P75" s="58">
        <f t="shared" si="18"/>
        <v>12579.682779456194</v>
      </c>
    </row>
    <row r="76" spans="1:16" ht="12.75">
      <c r="A76" s="44" t="s">
        <v>82</v>
      </c>
      <c r="B76" s="45"/>
      <c r="C76" s="46">
        <f>IF(OR(Almería!C76=0,Cádiz!C76=0,Córdoba!C76=0,Granada!C76=0,Huelva!C76=0,Jaén!C76=0,Málaga!C76=0,Sevilla!C76=0),"",Almería!C76+Cádiz!C76+Córdoba!C76+Granada!C76+Huelva!C76+Jaén!C76+Málaga!C76+Sevilla!C76)</f>
      </c>
      <c r="D76" s="47">
        <f>IF(OR(Almería!D76=0,Cádiz!D76=0,Córdoba!D76=0,Granada!D76=0,Huelva!D76=0,Jaén!D76=0,Málaga!D76=0,Sevilla!D76=0),"",Almería!D76+Cádiz!D76+Córdoba!D76+Granada!D76+Huelva!D76+Jaén!D76+Málaga!D76+Sevilla!D76)</f>
        <v>4427.02</v>
      </c>
      <c r="E76" s="48">
        <v>3539</v>
      </c>
      <c r="F76" s="49"/>
      <c r="G76" s="50" t="e">
        <f>IF(OR(Almería!G76=0,Cádiz!G76=0,Córdoba!G76=0,Granada!G76=0,Huelva!G76=0,Jaén!G76=0,Málaga!G76=0,Sevilla!G76=0),"",Almería!G76+Cádiz!G76+Córdoba!G76+Granada!G76+Huelva!G76+Jaén!G76+Málaga!G76+Sevilla!G76)</f>
        <v>#VALUE!</v>
      </c>
      <c r="H76" s="51">
        <f>IF(OR(Almería!H76=0,Cádiz!H76=0,Córdoba!H76=0,Granada!H76=0,Huelva!H76=0,Jaén!H76=0,Málaga!H76=0,Sevilla!H76=0),"",Almería!H76+Cádiz!H76+Córdoba!H76+Granada!H76+Huelva!H76+Jaén!H76+Málaga!H76+Sevilla!H76)</f>
        <v>218427.02</v>
      </c>
      <c r="I76" s="122">
        <v>149452</v>
      </c>
      <c r="J76" s="53"/>
      <c r="K76" s="54"/>
      <c r="L76" s="53"/>
      <c r="M76" s="55"/>
      <c r="N76" s="56"/>
      <c r="O76" s="57">
        <f t="shared" si="17"/>
        <v>49339.515068827335</v>
      </c>
      <c r="P76" s="58">
        <f t="shared" si="18"/>
        <v>42230.0084769709</v>
      </c>
    </row>
    <row r="77" spans="1:16" ht="12.75">
      <c r="A77" s="59" t="s">
        <v>83</v>
      </c>
      <c r="B77" s="45">
        <v>2</v>
      </c>
      <c r="C77" s="46">
        <f>IF(OR(Almería!C77=0,Cádiz!C77=0,Córdoba!C77=0,Granada!C77=0,Huelva!C77=0,Jaén!C77=0,Málaga!C77=0,Sevilla!C77=0),"",Almería!C77+Cádiz!C77+Córdoba!C77+Granada!C77+Huelva!C77+Jaén!C77+Málaga!C77+Sevilla!C77)</f>
        <v>1725</v>
      </c>
      <c r="D77" s="47">
        <f>IF(OR(Almería!D77=0,Cádiz!D77=0,Córdoba!D77=0,Granada!D77=0,Huelva!D77=0,Jaén!D77=0,Málaga!D77=0,Sevilla!D77=0),"",Almería!D77+Cádiz!D77+Córdoba!D77+Granada!D77+Huelva!D77+Jaén!D77+Málaga!D77+Sevilla!D77)</f>
        <v>954</v>
      </c>
      <c r="E77" s="60">
        <v>1412</v>
      </c>
      <c r="F77" s="49"/>
      <c r="G77" s="50">
        <f>IF(OR(Almería!G77=0,Cádiz!G77=0,Córdoba!G77=0,Granada!G77=0,Huelva!G77=0,Jaén!G77=0,Málaga!G77=0,Sevilla!G77=0),"",Almería!G77+Cádiz!G77+Córdoba!G77+Granada!G77+Huelva!G77+Jaén!G77+Málaga!G77+Sevilla!G77)</f>
      </c>
      <c r="H77" s="51">
        <f>IF(OR(Almería!H77=0,Cádiz!H77=0,Córdoba!H77=0,Granada!H77=0,Huelva!H77=0,Jaén!H77=0,Málaga!H77=0,Sevilla!H77=0),"",Almería!H77+Cádiz!H77+Córdoba!H77+Granada!H77+Huelva!H77+Jaén!H77+Málaga!H77+Sevilla!H77)</f>
        <v>40986</v>
      </c>
      <c r="I77" s="121">
        <v>68034</v>
      </c>
      <c r="J77" s="53">
        <f t="shared" si="19"/>
        <v>80.81761006289307</v>
      </c>
      <c r="K77" s="54">
        <f t="shared" si="20"/>
        <v>22.167138810198296</v>
      </c>
      <c r="L77" s="53"/>
      <c r="M77" s="55"/>
      <c r="N77" s="56"/>
      <c r="O77" s="57">
        <f t="shared" si="17"/>
        <v>42962.264150943396</v>
      </c>
      <c r="P77" s="58">
        <f t="shared" si="18"/>
        <v>48182.719546742206</v>
      </c>
    </row>
    <row r="78" spans="1:16" ht="12.75">
      <c r="A78" s="59" t="s">
        <v>84</v>
      </c>
      <c r="B78" s="45">
        <v>2</v>
      </c>
      <c r="C78" s="46">
        <f>IF(OR(Almería!C78=0,Cádiz!C78=0,Córdoba!C78=0,Granada!C78=0,Huelva!C78=0,Jaén!C78=0,Málaga!C78=0,Sevilla!C78=0),"",Almería!C78+Cádiz!C78+Córdoba!C78+Granada!C78+Huelva!C78+Jaén!C78+Málaga!C78+Sevilla!C78)</f>
        <v>1062</v>
      </c>
      <c r="D78" s="46">
        <f>IF(OR(Almería!D78=0,Cádiz!D78=0,Córdoba!D78=0,Granada!D78=0,Huelva!D78=0,Jaén!D78=0,Málaga!D78=0,Sevilla!D78=0),"",Almería!D78+Cádiz!D78+Córdoba!D78+Granada!D78+Huelva!D78+Jaén!D78+Málaga!D78+Sevilla!D78)</f>
        <v>1597</v>
      </c>
      <c r="E78" s="97">
        <v>1624</v>
      </c>
      <c r="F78" s="49"/>
      <c r="G78" s="50">
        <f>IF(OR(Almería!G78=0,Cádiz!G78=0,Córdoba!G78=0,Granada!G78=0,Huelva!G78=0,Jaén!G78=0,Málaga!G78=0,Sevilla!G78=0),"",Almería!G78+Cádiz!G78+Córdoba!G78+Granada!G78+Huelva!G78+Jaén!G78+Málaga!G78+Sevilla!G78)</f>
      </c>
      <c r="H78" s="51">
        <f>IF(OR(Almería!H78=0,Cádiz!H78=0,Córdoba!H78=0,Granada!H78=0,Huelva!H78=0,Jaén!H78=0,Málaga!H78=0,Sevilla!H78=0),"",Almería!H78+Cádiz!H78+Córdoba!H78+Granada!H78+Huelva!H78+Jaén!H78+Málaga!H78+Sevilla!H78)</f>
        <v>74595</v>
      </c>
      <c r="I78" s="80">
        <v>62828</v>
      </c>
      <c r="J78" s="53">
        <f t="shared" si="19"/>
        <v>-33.500313087038194</v>
      </c>
      <c r="K78" s="54">
        <f t="shared" si="20"/>
        <v>-34.60591133004927</v>
      </c>
      <c r="L78" s="53"/>
      <c r="M78" s="55"/>
      <c r="N78" s="56"/>
      <c r="O78" s="57">
        <f t="shared" si="17"/>
        <v>46709.45522855354</v>
      </c>
      <c r="P78" s="58">
        <f t="shared" si="18"/>
        <v>38687.1921182266</v>
      </c>
    </row>
    <row r="79" spans="1:16" ht="12.75">
      <c r="A79" s="59" t="s">
        <v>141</v>
      </c>
      <c r="B79" s="45"/>
      <c r="C79" s="46">
        <f>IF(OR(Almería!C79=0,Cádiz!C79=0,Córdoba!C79=0,Granada!C79=0,Huelva!C79=0,Jaén!C79=0,Málaga!C79=0,Sevilla!C79=0),"",Almería!C79+Cádiz!C79+Córdoba!C79+Granada!C79+Huelva!C79+Jaén!C79+Málaga!C79+Sevilla!C79)</f>
      </c>
      <c r="D79" s="46">
        <f>IF(OR(Almería!D79=0,Cádiz!D79=0,Córdoba!D79=0,Granada!D79=0,Huelva!D79=0,Jaén!D79=0,Málaga!D79=0,Sevilla!D79=0),"",Almería!D79+Cádiz!D79+Córdoba!D79+Granada!D79+Huelva!D79+Jaén!D79+Málaga!D79+Sevilla!D79)</f>
        <v>1876.02</v>
      </c>
      <c r="E79" s="97">
        <v>502</v>
      </c>
      <c r="F79" s="49"/>
      <c r="G79" s="50">
        <f>IF(OR(Almería!G79=0,Cádiz!G79=0,Córdoba!G79=0,Granada!G79=0,Huelva!G79=0,Jaén!G79=0,Málaga!G79=0,Sevilla!G79=0),"",Almería!G79+Cádiz!G79+Córdoba!G79+Granada!G79+Huelva!G79+Jaén!G79+Málaga!G79+Sevilla!G79)</f>
      </c>
      <c r="H79" s="51">
        <f>IF(OR(Almería!H79=0,Cádiz!H79=0,Córdoba!H79=0,Granada!H79=0,Huelva!H79=0,Jaén!H79=0,Málaga!H79=0,Sevilla!H79=0),"",Almería!H79+Cádiz!H79+Córdoba!H79+Granada!H79+Huelva!H79+Jaén!H79+Málaga!H79+Sevilla!H79)</f>
        <v>102846.01999999999</v>
      </c>
      <c r="I79" s="121">
        <v>18590</v>
      </c>
      <c r="J79" s="53"/>
      <c r="K79" s="54"/>
      <c r="L79" s="53"/>
      <c r="M79" s="55"/>
      <c r="N79" s="56"/>
      <c r="O79" s="57">
        <f t="shared" si="17"/>
        <v>54821.387831686225</v>
      </c>
      <c r="P79" s="58">
        <f t="shared" si="18"/>
        <v>37031.87250996016</v>
      </c>
    </row>
    <row r="80" spans="1:16" ht="12.75">
      <c r="A80" s="92" t="s">
        <v>86</v>
      </c>
      <c r="B80" s="45">
        <v>2</v>
      </c>
      <c r="C80" s="46">
        <f>IF(OR(Almería!C80=0,Cádiz!C80=0,Córdoba!C80=0,Granada!C80=0,Huelva!C80=0,Jaén!C80=0,Málaga!C80=0,Sevilla!C80=0),"",Almería!C80+Cádiz!C80+Córdoba!C80+Granada!C80+Huelva!C80+Jaén!C80+Málaga!C80+Sevilla!C80)</f>
        <v>2667.01</v>
      </c>
      <c r="D80" s="46">
        <f>IF(OR(Almería!D80=0,Cádiz!D80=0,Córdoba!D80=0,Granada!D80=0,Huelva!D80=0,Jaén!D80=0,Málaga!D80=0,Sevilla!D80=0),"",Almería!D80+Cádiz!D80+Córdoba!D80+Granada!D80+Huelva!D80+Jaén!D80+Málaga!D80+Sevilla!D80)</f>
        <v>3032.01</v>
      </c>
      <c r="E80" s="97">
        <v>2783</v>
      </c>
      <c r="F80" s="49">
        <v>1</v>
      </c>
      <c r="G80" s="50">
        <f>IF(OR(Almería!G80=0,Cádiz!G80=0,Córdoba!G80=0,Granada!G80=0,Huelva!G80=0,Jaén!G80=0,Málaga!G80=0,Sevilla!G80=0),"",Almería!G80+Cádiz!G80+Córdoba!G80+Granada!G80+Huelva!G80+Jaén!G80+Málaga!G80+Sevilla!G80)</f>
        <v>139282.01</v>
      </c>
      <c r="H80" s="51">
        <f>IF(OR(Almería!H80=0,Cádiz!H80=0,Córdoba!H80=0,Granada!H80=0,Huelva!H80=0,Jaén!H80=0,Málaga!H80=0,Sevilla!H80=0),"",Almería!H80+Cádiz!H80+Córdoba!H80+Granada!H80+Huelva!H80+Jaén!H80+Málaga!H80+Sevilla!H80)</f>
        <v>162986.01</v>
      </c>
      <c r="I80" s="121">
        <v>147871</v>
      </c>
      <c r="J80" s="53">
        <f t="shared" si="19"/>
        <v>-12.038218871309795</v>
      </c>
      <c r="K80" s="54">
        <f t="shared" si="20"/>
        <v>-4.167804527488315</v>
      </c>
      <c r="L80" s="53">
        <f>IF(OR(H80=0,G80=0),"",G80/H80*100-100)</f>
        <v>-14.543579537900214</v>
      </c>
      <c r="M80" s="55">
        <f>IF(OR(I80=0,G80=0),"",G80/I80*100-100)</f>
        <v>-5.808434378613782</v>
      </c>
      <c r="N80" s="57">
        <f>(G80*1000)/C80</f>
        <v>52224.02990614958</v>
      </c>
      <c r="O80" s="57">
        <f t="shared" si="17"/>
        <v>53755.103050451675</v>
      </c>
      <c r="P80" s="58">
        <f t="shared" si="18"/>
        <v>53133.668702838666</v>
      </c>
    </row>
    <row r="81" spans="1:16" ht="12.75">
      <c r="A81" s="92" t="s">
        <v>87</v>
      </c>
      <c r="B81" s="45"/>
      <c r="C81" s="46">
        <f>IF(OR(Almería!C81=0,Cádiz!C81=0,Córdoba!C81=0,Granada!C81=0,Huelva!C81=0,Jaén!C81=0,Málaga!C81=0,Sevilla!C81=0),"",Almería!C81+Cádiz!C81+Córdoba!C81+Granada!C81+Huelva!C81+Jaén!C81+Málaga!C81+Sevilla!C81)</f>
      </c>
      <c r="D81" s="46">
        <f>IF(OR(Almería!D81=0,Cádiz!D81=0,Córdoba!D81=0,Granada!D81=0,Huelva!D81=0,Jaén!D81=0,Málaga!D81=0,Sevilla!D81=0),"",Almería!D81+Cádiz!D81+Córdoba!D81+Granada!D81+Huelva!D81+Jaén!D81+Málaga!D81+Sevilla!D81)</f>
        <v>722.01</v>
      </c>
      <c r="E81" s="97">
        <v>660</v>
      </c>
      <c r="F81" s="49"/>
      <c r="G81" s="50">
        <f>IF(OR(Almería!G81=0,Cádiz!G81=0,Córdoba!G81=0,Granada!G81=0,Huelva!G81=0,Jaén!G81=0,Málaga!G81=0,Sevilla!G81=0),"",Almería!G81+Cádiz!G81+Córdoba!G81+Granada!G81+Huelva!G81+Jaén!G81+Málaga!G81+Sevilla!G81)</f>
      </c>
      <c r="H81" s="51">
        <f>IF(OR(Almería!H81=0,Cádiz!H81=0,Córdoba!H81=0,Granada!H81=0,Huelva!H81=0,Jaén!H81=0,Málaga!H81=0,Sevilla!H81=0),"",Almería!H81+Cádiz!H81+Córdoba!H81+Granada!H81+Huelva!H81+Jaén!H81+Málaga!H81+Sevilla!H81)</f>
        <v>18510.010000000002</v>
      </c>
      <c r="I81" s="121">
        <v>14623</v>
      </c>
      <c r="J81" s="53"/>
      <c r="K81" s="54"/>
      <c r="L81" s="53"/>
      <c r="M81" s="55"/>
      <c r="N81" s="56"/>
      <c r="O81" s="57">
        <f t="shared" si="17"/>
        <v>25636.77788396283</v>
      </c>
      <c r="P81" s="58">
        <f t="shared" si="18"/>
        <v>22156.060606060608</v>
      </c>
    </row>
    <row r="82" spans="1:16" ht="12.75">
      <c r="A82" s="92" t="s">
        <v>88</v>
      </c>
      <c r="B82" s="45"/>
      <c r="C82" s="46">
        <f>IF(OR(Almería!C82=0,Cádiz!C82=0,Córdoba!C82=0,Granada!C82=0,Huelva!C82=0,Jaén!C82=0,Málaga!C82=0,Sevilla!C82=0),"",Almería!C82+Cádiz!C82+Córdoba!C82+Granada!C82+Huelva!C82+Jaén!C82+Málaga!C82+Sevilla!C82)</f>
      </c>
      <c r="D82" s="46">
        <f>IF(OR(Almería!D82=0,Cádiz!D82=0,Córdoba!D82=0,Granada!D82=0,Huelva!D82=0,Jaén!D82=0,Málaga!D82=0,Sevilla!D82=0),"",Almería!D82+Cádiz!D82+Córdoba!D82+Granada!D82+Huelva!D82+Jaén!D82+Málaga!D82+Sevilla!D82)</f>
        <v>158.01999999999998</v>
      </c>
      <c r="E82" s="97">
        <v>110</v>
      </c>
      <c r="F82" s="49"/>
      <c r="G82" s="50">
        <f>IF(OR(Almería!G82=0,Cádiz!G82=0,Córdoba!G82=0,Granada!G82=0,Huelva!G82=0,Jaén!G82=0,Málaga!G82=0,Sevilla!G82=0),"",Almería!G82+Cádiz!G82+Córdoba!G82+Granada!G82+Huelva!G82+Jaén!G82+Málaga!G82+Sevilla!G82)</f>
      </c>
      <c r="H82" s="51">
        <f>IF(OR(Almería!H82=0,Cádiz!H82=0,Córdoba!H82=0,Granada!H82=0,Huelva!H82=0,Jaén!H82=0,Málaga!H82=0,Sevilla!H82=0),"",Almería!H82+Cádiz!H82+Córdoba!H82+Granada!H82+Huelva!H82+Jaén!H82+Málaga!H82+Sevilla!H82)</f>
        <v>3324.02</v>
      </c>
      <c r="I82" s="121">
        <v>1971</v>
      </c>
      <c r="J82" s="53"/>
      <c r="K82" s="54"/>
      <c r="L82" s="53"/>
      <c r="M82" s="55"/>
      <c r="N82" s="56"/>
      <c r="O82" s="57">
        <f t="shared" si="17"/>
        <v>21035.438552082018</v>
      </c>
      <c r="P82" s="58">
        <f t="shared" si="18"/>
        <v>17918.18181818182</v>
      </c>
    </row>
    <row r="83" spans="1:16" ht="12.75">
      <c r="A83" s="92" t="s">
        <v>89</v>
      </c>
      <c r="B83" s="45"/>
      <c r="C83" s="46">
        <f>IF(OR(Almería!C83=0,Cádiz!C83=0,Córdoba!C83=0,Granada!C83=0,Huelva!C83=0,Jaén!C83=0,Málaga!C83=0,Sevilla!C83=0),"",Almería!C83+Cádiz!C83+Córdoba!C83+Granada!C83+Huelva!C83+Jaén!C83+Málaga!C83+Sevilla!C83)</f>
      </c>
      <c r="D83" s="46">
        <f>IF(OR(Almería!D83=0,Cádiz!D83=0,Córdoba!D83=0,Granada!D83=0,Huelva!D83=0,Jaén!D83=0,Málaga!D83=0,Sevilla!D83=0),"",Almería!D83+Cádiz!D83+Córdoba!D83+Granada!D83+Huelva!D83+Jaén!D83+Málaga!D83+Sevilla!D83)</f>
        <v>40.050000000000004</v>
      </c>
      <c r="E83" s="97">
        <v>43</v>
      </c>
      <c r="F83" s="49"/>
      <c r="G83" s="50">
        <f>IF(OR(Almería!G83=0,Cádiz!G83=0,Córdoba!G83=0,Granada!G83=0,Huelva!G83=0,Jaén!G83=0,Málaga!G83=0,Sevilla!G83=0),"",Almería!G83+Cádiz!G83+Córdoba!G83+Granada!G83+Huelva!G83+Jaén!G83+Málaga!G83+Sevilla!G83)</f>
      </c>
      <c r="H83" s="51">
        <f>IF(OR(Almería!H83=0,Cádiz!H83=0,Córdoba!H83=0,Granada!H83=0,Huelva!H83=0,Jaén!H83=0,Málaga!H83=0,Sevilla!H83=0),"",Almería!H83+Cádiz!H83+Córdoba!H83+Granada!H83+Huelva!H83+Jaén!H83+Málaga!H83+Sevilla!H83)</f>
        <v>1010.05</v>
      </c>
      <c r="I83" s="121">
        <v>1002</v>
      </c>
      <c r="J83" s="53"/>
      <c r="K83" s="54"/>
      <c r="L83" s="53"/>
      <c r="M83" s="55"/>
      <c r="N83" s="56"/>
      <c r="O83" s="57">
        <f t="shared" si="17"/>
        <v>25219.725343320846</v>
      </c>
      <c r="P83" s="58">
        <f t="shared" si="18"/>
        <v>23302.325581395347</v>
      </c>
    </row>
    <row r="84" spans="1:16" ht="12.75">
      <c r="A84" s="59" t="s">
        <v>90</v>
      </c>
      <c r="B84" s="45"/>
      <c r="C84" s="46">
        <f>IF(OR(Almería!C84=0,Cádiz!C84=0,Córdoba!C84=0,Granada!C84=0,Huelva!C84=0,Jaén!C84=0,Málaga!C84=0,Sevilla!C84=0),"",Almería!C84+Cádiz!C84+Córdoba!C84+Granada!C84+Huelva!C84+Jaén!C84+Málaga!C84+Sevilla!C84)</f>
      </c>
      <c r="D84" s="46">
        <f>IF(OR(Almería!D84=0,Cádiz!D84=0,Córdoba!D84=0,Granada!D84=0,Huelva!D84=0,Jaén!D84=0,Málaga!D84=0,Sevilla!D84=0),"",Almería!D84+Cádiz!D84+Córdoba!D84+Granada!D84+Huelva!D84+Jaén!D84+Málaga!D84+Sevilla!D84)</f>
        <v>1696.02</v>
      </c>
      <c r="E84" s="97">
        <v>2134</v>
      </c>
      <c r="F84" s="49"/>
      <c r="G84" s="50">
        <f>IF(OR(Almería!G84=0,Cádiz!G84=0,Córdoba!G84=0,Granada!G84=0,Huelva!G84=0,Jaén!G84=0,Málaga!G84=0,Sevilla!G84=0),"",Almería!G84+Cádiz!G84+Córdoba!G84+Granada!G84+Huelva!G84+Jaén!G84+Málaga!G84+Sevilla!G84)</f>
      </c>
      <c r="H84" s="51">
        <f>IF(OR(Almería!H84=0,Cádiz!H84=0,Córdoba!H84=0,Granada!H84=0,Huelva!H84=0,Jaén!H84=0,Málaga!H84=0,Sevilla!H84=0),"",Almería!H84+Cádiz!H84+Córdoba!H84+Granada!H84+Huelva!H84+Jaén!H84+Málaga!H84+Sevilla!H84)</f>
        <v>31617.02</v>
      </c>
      <c r="I84" s="121">
        <v>40475</v>
      </c>
      <c r="J84" s="53"/>
      <c r="K84" s="54"/>
      <c r="L84" s="53"/>
      <c r="M84" s="55"/>
      <c r="N84" s="56"/>
      <c r="O84" s="57">
        <f t="shared" si="17"/>
        <v>18641.89101543614</v>
      </c>
      <c r="P84" s="58">
        <f t="shared" si="18"/>
        <v>18966.72914714152</v>
      </c>
    </row>
    <row r="85" spans="1:16" ht="12.75">
      <c r="A85" s="59" t="s">
        <v>91</v>
      </c>
      <c r="B85" s="45">
        <v>1</v>
      </c>
      <c r="C85" s="46">
        <f>IF(OR(Almería!C85=0,Cádiz!C85=0,Córdoba!C85=0,Granada!C85=0,Huelva!C85=0,Jaén!C85=0,Málaga!C85=0,Sevilla!C85=0),"",Almería!C85+Cádiz!C85+Córdoba!C85+Granada!C85+Huelva!C85+Jaén!C85+Málaga!C85+Sevilla!C85)</f>
        <v>801.02</v>
      </c>
      <c r="D85" s="46">
        <f>IF(OR(Almería!D85=0,Cádiz!D85=0,Córdoba!D85=0,Granada!D85=0,Huelva!D85=0,Jaén!D85=0,Málaga!D85=0,Sevilla!D85=0),"",Almería!D85+Cádiz!D85+Córdoba!D85+Granada!D85+Huelva!D85+Jaén!D85+Málaga!D85+Sevilla!D85)</f>
        <v>790.02</v>
      </c>
      <c r="E85" s="97">
        <v>391</v>
      </c>
      <c r="F85" s="49"/>
      <c r="G85" s="50">
        <f>IF(OR(Almería!G85=0,Cádiz!G85=0,Córdoba!G85=0,Granada!G85=0,Huelva!G85=0,Jaén!G85=0,Málaga!G85=0,Sevilla!G85=0),"",Almería!G85+Cádiz!G85+Córdoba!G85+Granada!G85+Huelva!G85+Jaén!G85+Málaga!G85+Sevilla!G85)</f>
      </c>
      <c r="H85" s="51">
        <f>IF(OR(Almería!H85=0,Cádiz!H85=0,Córdoba!H85=0,Granada!H85=0,Huelva!H85=0,Jaén!H85=0,Málaga!H85=0,Sevilla!H85=0),"",Almería!H85+Cádiz!H85+Córdoba!H85+Granada!H85+Huelva!H85+Jaén!H85+Málaga!H85+Sevilla!H85)</f>
        <v>4518.02</v>
      </c>
      <c r="I85" s="121">
        <v>3747</v>
      </c>
      <c r="J85" s="53">
        <f t="shared" si="19"/>
        <v>1.3923698134224622</v>
      </c>
      <c r="K85" s="54">
        <f t="shared" si="20"/>
        <v>104.8644501278772</v>
      </c>
      <c r="L85" s="53"/>
      <c r="M85" s="55"/>
      <c r="N85" s="56"/>
      <c r="O85" s="57">
        <f t="shared" si="17"/>
        <v>5718.867876762613</v>
      </c>
      <c r="P85" s="58">
        <f t="shared" si="18"/>
        <v>9583.120204603581</v>
      </c>
    </row>
    <row r="86" spans="1:16" ht="12.75">
      <c r="A86" s="59" t="s">
        <v>92</v>
      </c>
      <c r="B86" s="45">
        <v>1</v>
      </c>
      <c r="C86" s="46">
        <f>IF(OR(Almería!C86=0,Cádiz!C86=0,Córdoba!C86=0,Granada!C86=0,Huelva!C86=0,Jaén!C86=0,Málaga!C86=0,Sevilla!C86=0),"",Almería!C86+Cádiz!C86+Córdoba!C86+Granada!C86+Huelva!C86+Jaén!C86+Málaga!C86+Sevilla!C86)</f>
        <v>1598.01</v>
      </c>
      <c r="D86" s="46">
        <f>IF(OR(Almería!D86=0,Cádiz!D86=0,Córdoba!D86=0,Granada!D86=0,Huelva!D86=0,Jaén!D86=0,Málaga!D86=0,Sevilla!D86=0),"",Almería!D86+Cádiz!D86+Córdoba!D86+Granada!D86+Huelva!D86+Jaén!D86+Málaga!D86+Sevilla!D86)</f>
        <v>1654.01</v>
      </c>
      <c r="E86" s="97">
        <v>1718</v>
      </c>
      <c r="F86" s="49">
        <v>1</v>
      </c>
      <c r="G86" s="50">
        <f>IF(OR(Almería!G86=0,Cádiz!G86=0,Córdoba!G86=0,Granada!G86=0,Huelva!G86=0,Jaén!G86=0,Málaga!G86=0,Sevilla!G86=0),"",Almería!G86+Cádiz!G86+Córdoba!G86+Granada!G86+Huelva!G86+Jaén!G86+Málaga!G86+Sevilla!G86)</f>
        <v>13773.01</v>
      </c>
      <c r="H86" s="51">
        <f>IF(OR(Almería!H86=0,Cádiz!H86=0,Córdoba!H86=0,Granada!H86=0,Huelva!H86=0,Jaén!H86=0,Málaga!H86=0,Sevilla!H86=0),"",Almería!H86+Cádiz!H86+Córdoba!H86+Granada!H86+Huelva!H86+Jaén!H86+Málaga!H86+Sevilla!H86)</f>
        <v>13379.01</v>
      </c>
      <c r="I86" s="121">
        <v>16509</v>
      </c>
      <c r="J86" s="53">
        <f t="shared" si="19"/>
        <v>-3.385711090017594</v>
      </c>
      <c r="K86" s="54">
        <f t="shared" si="20"/>
        <v>-6.98428405122236</v>
      </c>
      <c r="L86" s="53">
        <f>IF(OR(H86=0,G86=0),"",G86/H86*100-100)</f>
        <v>2.9449114695332383</v>
      </c>
      <c r="M86" s="55">
        <f>IF(OR(I86=0,G86=0),"",G86/I86*100-100)</f>
        <v>-16.572717911442254</v>
      </c>
      <c r="N86" s="56">
        <f>(G86*1000)/C86</f>
        <v>8618.850945863918</v>
      </c>
      <c r="O86" s="57">
        <f t="shared" si="17"/>
        <v>8088.832594724337</v>
      </c>
      <c r="P86" s="58">
        <f t="shared" si="18"/>
        <v>9609.42956926659</v>
      </c>
    </row>
    <row r="87" spans="1:16" ht="12.75">
      <c r="A87" s="59" t="s">
        <v>93</v>
      </c>
      <c r="B87" s="45"/>
      <c r="C87" s="46">
        <f>IF(OR(Almería!C87=0,Cádiz!C87=0,Córdoba!C87=0,Granada!C87=0,Huelva!C87=0,Jaén!C87=0,Málaga!C87=0,Sevilla!C87=0),"",Almería!C87+Cádiz!C87+Córdoba!C87+Granada!C87+Huelva!C87+Jaén!C87+Málaga!C87+Sevilla!C87)</f>
      </c>
      <c r="D87" s="46">
        <f>IF(OR(Almería!D87=0,Cádiz!D87=0,Córdoba!D87=0,Granada!D87=0,Huelva!D87=0,Jaén!D87=0,Málaga!D87=0,Sevilla!D87=0),"",Almería!D87+Cádiz!D87+Córdoba!D87+Granada!D87+Huelva!D87+Jaén!D87+Málaga!D87+Sevilla!D87)</f>
        <v>2.0599999999999996</v>
      </c>
      <c r="E87" s="97">
        <v>2</v>
      </c>
      <c r="F87" s="49"/>
      <c r="G87" s="50">
        <f>IF(OR(Almería!G87=0,Cádiz!G87=0,Córdoba!G87=0,Granada!G87=0,Huelva!G87=0,Jaén!G87=0,Málaga!G87=0,Sevilla!G87=0),"",Almería!G87+Cádiz!G87+Córdoba!G87+Granada!G87+Huelva!G87+Jaén!G87+Málaga!G87+Sevilla!G87)</f>
      </c>
      <c r="H87" s="51">
        <f>IF(OR(Almería!H87=0,Cádiz!H87=0,Córdoba!H87=0,Granada!H87=0,Huelva!H87=0,Jaén!H87=0,Málaga!H87=0,Sevilla!H87=0),"",Almería!H87+Cádiz!H87+Córdoba!H87+Granada!H87+Huelva!H87+Jaén!H87+Málaga!H87+Sevilla!H87)</f>
        <v>270.06</v>
      </c>
      <c r="I87" s="121">
        <v>218</v>
      </c>
      <c r="J87" s="53"/>
      <c r="K87" s="54"/>
      <c r="L87" s="53"/>
      <c r="M87" s="55"/>
      <c r="N87" s="56"/>
      <c r="O87" s="57">
        <f t="shared" si="17"/>
        <v>131097.0873786408</v>
      </c>
      <c r="P87" s="58">
        <f t="shared" si="18"/>
        <v>109000</v>
      </c>
    </row>
    <row r="88" spans="1:16" ht="12.75">
      <c r="A88" s="59" t="s">
        <v>94</v>
      </c>
      <c r="B88" s="45"/>
      <c r="C88" s="46">
        <f>IF(OR(Almería!C88=0,Cádiz!C88=0,Córdoba!C88=0,Granada!C88=0,Huelva!C88=0,Jaén!C88=0,Málaga!C88=0,Sevilla!C88=0),"",Almería!C88+Cádiz!C88+Córdoba!C88+Granada!C88+Huelva!C88+Jaén!C88+Málaga!C88+Sevilla!C88)</f>
      </c>
      <c r="D88" s="46">
        <f>IF(OR(Almería!D88=0,Cádiz!D88=0,Córdoba!D88=0,Granada!D88=0,Huelva!D88=0,Jaén!D88=0,Málaga!D88=0,Sevilla!D88=0),"",Almería!D88+Cádiz!D88+Córdoba!D88+Granada!D88+Huelva!D88+Jaén!D88+Málaga!D88+Sevilla!D88)</f>
        <v>5.06</v>
      </c>
      <c r="E88" s="97">
        <v>7</v>
      </c>
      <c r="F88" s="49"/>
      <c r="G88" s="50">
        <f>IF(OR(Almería!G88=0,Cádiz!G88=0,Córdoba!G88=0,Granada!G88=0,Huelva!G88=0,Jaén!G88=0,Málaga!G88=0,Sevilla!G88=0),"",Almería!G88+Cádiz!G88+Córdoba!G88+Granada!G88+Huelva!G88+Jaén!G88+Málaga!G88+Sevilla!G88)</f>
      </c>
      <c r="H88" s="51">
        <f>IF(OR(Almería!H88=0,Cádiz!H88=0,Córdoba!H88=0,Granada!H88=0,Huelva!H88=0,Jaén!H88=0,Málaga!H88=0,Sevilla!H88=0),"",Almería!H88+Cádiz!H88+Córdoba!H88+Granada!H88+Huelva!H88+Jaén!H88+Málaga!H88+Sevilla!H88)</f>
        <v>216.05999999999997</v>
      </c>
      <c r="I88" s="121">
        <v>347</v>
      </c>
      <c r="J88" s="53"/>
      <c r="K88" s="54"/>
      <c r="L88" s="53"/>
      <c r="M88" s="55"/>
      <c r="N88" s="56"/>
      <c r="O88" s="57">
        <f t="shared" si="17"/>
        <v>42699.604743083</v>
      </c>
      <c r="P88" s="58">
        <f t="shared" si="18"/>
        <v>49571.42857142857</v>
      </c>
    </row>
    <row r="89" spans="1:16" s="43" customFormat="1" ht="15.75">
      <c r="A89" s="29" t="s">
        <v>95</v>
      </c>
      <c r="B89" s="67"/>
      <c r="C89" s="68"/>
      <c r="D89" s="68"/>
      <c r="E89" s="98"/>
      <c r="F89" s="71"/>
      <c r="G89" s="72"/>
      <c r="H89" s="72"/>
      <c r="I89" s="120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96</v>
      </c>
      <c r="B90" s="45">
        <v>1</v>
      </c>
      <c r="C90" s="46">
        <f>IF(OR(Almería!C90=0,Cádiz!C90=0,Córdoba!C90=0,Granada!C90=0,Huelva!C90=0,Jaén!C90=0,Málaga!C90=0,Sevilla!C90=0),"",Almería!C90+Cádiz!C90+Córdoba!C90+Granada!C90+Huelva!C90+Jaén!C90+Málaga!C90+Sevilla!C90)</f>
        <v>431.01</v>
      </c>
      <c r="D90" s="46">
        <f>IF(OR(Almería!D90=0,Cádiz!D90=0,Córdoba!D90=0,Granada!D90=0,Huelva!D90=0,Jaén!D90=0,Málaga!D90=0,Sevilla!D90=0),"",Almería!D90+Cádiz!D90+Córdoba!D90+Granada!D90+Huelva!D90+Jaén!D90+Málaga!D90+Sevilla!D90)</f>
        <v>422.01</v>
      </c>
      <c r="E90" s="97">
        <v>432</v>
      </c>
      <c r="F90" s="49">
        <v>1</v>
      </c>
      <c r="G90" s="93">
        <f>IF(OR(Almería!G90=0,Cádiz!G90=0,Córdoba!G90=0,Granada!G90=0,Huelva!G90=0,Jaén!G90=0,Málaga!G90=0,Sevilla!G90=0),"",Almería!G90+Cádiz!G90+Córdoba!G90+Granada!G90+Huelva!G90+Jaén!G90+Málaga!G90+Sevilla!G90)</f>
        <v>546859.01</v>
      </c>
      <c r="H90" s="93">
        <f>IF(OR(Almería!H90=0,Cádiz!H90=0,Córdoba!H90=0,Granada!H90=0,Huelva!H90=0,Jaén!H90=0,Málaga!H90=0,Sevilla!H90=0),"",Almería!H90+Cádiz!H90+Córdoba!H90+Granada!H90+Huelva!H90+Jaén!H90+Málaga!H90+Sevilla!H90)</f>
        <v>563559.01</v>
      </c>
      <c r="I90" s="121">
        <v>497817</v>
      </c>
      <c r="J90" s="53">
        <f>IF(OR(D90=0,C90=0),"",C90/D90*100-100)</f>
        <v>2.1326508850501256</v>
      </c>
      <c r="K90" s="54">
        <f>IF(OR(E90=0,C90=0),"",C90/E90*100-100)</f>
        <v>-0.2291666666666714</v>
      </c>
      <c r="L90" s="53">
        <f>IF(OR(H90=0,G90=0),"",G90/H90*100-100)</f>
        <v>-2.9633099114145978</v>
      </c>
      <c r="M90" s="55">
        <f>IF(OR(I90=0,G90=0),"",G90/I90*100-100)</f>
        <v>9.851413270338298</v>
      </c>
      <c r="N90" s="56">
        <f aca="true" t="shared" si="21" ref="N90:P91">(G90*1000)/C90</f>
        <v>1268784.9701863066</v>
      </c>
      <c r="O90" s="57">
        <f t="shared" si="21"/>
        <v>1335416.24606052</v>
      </c>
      <c r="P90" s="58">
        <f t="shared" si="21"/>
        <v>1152354.1666666667</v>
      </c>
    </row>
    <row r="91" spans="1:16" ht="12.75">
      <c r="A91" s="59" t="s">
        <v>97</v>
      </c>
      <c r="B91" s="45">
        <v>2</v>
      </c>
      <c r="C91" s="94">
        <f>IF(OR(Almería!C91=0,Cádiz!C91=0,Córdoba!C91=0,Granada!C91=0,Huelva!C91=0,Jaén!C91=0,Málaga!C91=0,Sevilla!C91=0),"",Almería!C91+Cádiz!C91+Córdoba!C91+Granada!C91+Huelva!C91+Jaén!C91+Málaga!C91+Sevilla!C91)</f>
        <v>582</v>
      </c>
      <c r="D91" s="94">
        <f>IF(OR(Almería!D91=0,Cádiz!D91=0,Córdoba!D91=0,Granada!D91=0,Huelva!D91=0,Jaén!D91=0,Málaga!D91=0,Sevilla!D91=0),"",Almería!D91+Cádiz!D91+Córdoba!D91+Granada!D91+Huelva!D91+Jaén!D91+Málaga!D91+Sevilla!D91)</f>
        <v>668.01</v>
      </c>
      <c r="E91" s="97">
        <v>598</v>
      </c>
      <c r="F91" s="49">
        <v>2</v>
      </c>
      <c r="G91" s="93">
        <f>IF(OR(Almería!G91=0,Cádiz!G91=0,Córdoba!G91=0,Granada!G91=0,Huelva!G91=0,Jaén!G91=0,Málaga!G91=0,Sevilla!G91=0),"",Almería!G91+Cádiz!G91+Córdoba!G91+Granada!G91+Huelva!G91+Jaén!G91+Málaga!G91+Sevilla!G91)</f>
        <v>64814</v>
      </c>
      <c r="H91" s="93">
        <f>IF(OR(Almería!H91=0,Cádiz!H91=0,Córdoba!H91=0,Granada!H91=0,Huelva!H91=0,Jaén!H91=0,Málaga!H91=0,Sevilla!H91=0),"",Almería!H91+Cádiz!H91+Córdoba!H91+Granada!H91+Huelva!H91+Jaén!H91+Málaga!H91+Sevilla!H91)</f>
        <v>69091.01000000001</v>
      </c>
      <c r="I91" s="121">
        <v>65071</v>
      </c>
      <c r="J91" s="53">
        <f>IF(OR(D91=0,C91=0),"",C91/D91*100-100)</f>
        <v>-12.875555755153371</v>
      </c>
      <c r="K91" s="54">
        <f>IF(OR(E91=0,C91=0),"",C91/E91*100-100)</f>
        <v>-2.675585284280942</v>
      </c>
      <c r="L91" s="53">
        <f>IF(OR(H91=0,G91=0),"",G91/H91*100-100)</f>
        <v>-6.190400169283976</v>
      </c>
      <c r="M91" s="55">
        <f>IF(OR(I91=0,G91=0),"",G91/I91*100-100)</f>
        <v>-0.3949532049607285</v>
      </c>
      <c r="N91" s="57">
        <f t="shared" si="21"/>
        <v>111364.26116838488</v>
      </c>
      <c r="O91" s="57">
        <f t="shared" si="21"/>
        <v>103428.10736366225</v>
      </c>
      <c r="P91" s="58">
        <f t="shared" si="21"/>
        <v>108814.38127090302</v>
      </c>
    </row>
    <row r="92" spans="1:16" s="43" customFormat="1" ht="15.75">
      <c r="A92" s="29" t="s">
        <v>98</v>
      </c>
      <c r="B92" s="67"/>
      <c r="C92" s="68"/>
      <c r="D92" s="68"/>
      <c r="E92" s="98"/>
      <c r="F92" s="71"/>
      <c r="G92" s="72"/>
      <c r="H92" s="72"/>
      <c r="I92" s="120"/>
      <c r="J92" s="74">
        <f>IF(OR(D92=0,C92=0),"",C92/D92*100-100)</f>
      </c>
      <c r="K92" s="75">
        <f>IF(OR(E92=0,C92=0),"",C92/E92*100-100)</f>
      </c>
      <c r="L92" s="74"/>
      <c r="M92" s="76"/>
      <c r="N92" s="78"/>
      <c r="O92" s="78"/>
      <c r="P92" s="79"/>
    </row>
    <row r="93" spans="1:16" ht="12.75">
      <c r="A93" s="59" t="s">
        <v>99</v>
      </c>
      <c r="B93" s="45"/>
      <c r="C93" s="46">
        <f>IF(OR(Almería!C93=0,Cádiz!C93=0,Córdoba!C93=0,Granada!C93=0,Huelva!C93=0,Jaén!C93=0,Málaga!C93=0,Sevilla!C93=0),"",Almería!C93+Cádiz!C93+Córdoba!C93+Granada!C93+Huelva!C93+Jaén!C93+Málaga!C93+Sevilla!C93)</f>
      </c>
      <c r="D93" s="46">
        <f>IF(OR(Almería!D93=0,Cádiz!D93=0,Córdoba!D93=0,Granada!D93=0,Huelva!D93=0,Jaén!D93=0,Málaga!D93=0,Sevilla!D93=0),"",Almería!D93+Cádiz!D93+Córdoba!D93+Granada!D93+Huelva!D93+Jaén!D93+Málaga!D93+Sevilla!D93)</f>
        <v>60241</v>
      </c>
      <c r="E93" s="97">
        <v>57797</v>
      </c>
      <c r="F93" s="49"/>
      <c r="G93" s="50">
        <f>IF(OR(Almería!G93=0,Cádiz!G93=0,Córdoba!G93=0,Granada!G93=0,Huelva!G93=0,Jaén!G93=0,Málaga!G93=0,Sevilla!G93=0),"",Almería!G93+Cádiz!G93+Córdoba!G93+Granada!G93+Huelva!G93+Jaén!G93+Málaga!G93+Sevilla!G93)</f>
      </c>
      <c r="H93" s="50">
        <f>IF(OR(Almería!H93=0,Cádiz!H93=0,Córdoba!H93=0,Granada!H93=0,Huelva!H93=0,Jaén!H93=0,Málaga!H93=0,Sevilla!H93=0),"",Almería!H93+Cádiz!H93+Córdoba!H93+Granada!H93+Huelva!H93+Jaén!H93+Málaga!H93+Sevilla!H93)</f>
        <v>1734581</v>
      </c>
      <c r="I93" s="125">
        <v>1671944</v>
      </c>
      <c r="J93" s="53"/>
      <c r="K93" s="54"/>
      <c r="L93" s="53"/>
      <c r="M93" s="55"/>
      <c r="N93" s="56"/>
      <c r="O93" s="57">
        <f aca="true" t="shared" si="22" ref="O93:O99">(H93*1000)/D93</f>
        <v>28794.027323583607</v>
      </c>
      <c r="P93" s="58">
        <f aca="true" t="shared" si="23" ref="P93:P99">(I93*1000)/E93</f>
        <v>28927.868228454765</v>
      </c>
    </row>
    <row r="94" spans="1:16" ht="12.75">
      <c r="A94" s="44" t="s">
        <v>100</v>
      </c>
      <c r="B94" s="45"/>
      <c r="C94" s="46">
        <f>IF(OR(Almería!C94=0,Cádiz!C94=0,Córdoba!C94=0,Granada!C94=0,Huelva!C94=0,Jaén!C94=0,Málaga!C94=0,Sevilla!C94=0),"",Almería!C94+Cádiz!C94+Córdoba!C94+Granada!C94+Huelva!C94+Jaén!C94+Málaga!C94+Sevilla!C94)</f>
      </c>
      <c r="D94" s="46">
        <f>IF(OR(Almería!D94=0,Cádiz!D94=0,Córdoba!D94=0,Granada!D94=0,Huelva!D94=0,Jaén!D94=0,Málaga!D94=0,Sevilla!D94=0),"",Almería!D94+Cádiz!D94+Córdoba!D94+Granada!D94+Huelva!D94+Jaén!D94+Málaga!D94+Sevilla!D94)</f>
        <v>19991.03</v>
      </c>
      <c r="E94" s="97">
        <v>19402</v>
      </c>
      <c r="F94" s="49"/>
      <c r="G94" s="96">
        <f>IF(OR(Almería!G94=0,Cádiz!G94=0,Córdoba!G94=0,Granada!G94=0,Huelva!G94=0,Jaén!G94=0,Málaga!G94=0,Sevilla!G94=0),"",Almería!G94+Cádiz!G94+Córdoba!G94+Granada!G94+Huelva!G94+Jaén!G94+Málaga!G94+Sevilla!G94)</f>
      </c>
      <c r="H94" s="96">
        <f>IF(OR(Almería!H94=0,Cádiz!H94=0,Córdoba!H94=0,Granada!H94=0,Huelva!H94=0,Jaén!H94=0,Málaga!H94=0,Sevilla!H94=0),"",Almería!H94+Cádiz!H94+Córdoba!H94+Granada!H94+Huelva!H94+Jaén!H94+Málaga!H94+Sevilla!H94)</f>
        <v>556387.05</v>
      </c>
      <c r="I94" s="81">
        <v>427365</v>
      </c>
      <c r="J94" s="53"/>
      <c r="K94" s="54"/>
      <c r="L94" s="53"/>
      <c r="M94" s="55"/>
      <c r="N94" s="56"/>
      <c r="O94" s="57">
        <f t="shared" si="22"/>
        <v>27831.835078032498</v>
      </c>
      <c r="P94" s="58">
        <f t="shared" si="23"/>
        <v>22026.852901762704</v>
      </c>
    </row>
    <row r="95" spans="1:16" ht="12.75">
      <c r="A95" s="59" t="s">
        <v>101</v>
      </c>
      <c r="B95" s="45"/>
      <c r="C95" s="46">
        <f>IF(OR(Almería!C95=0,Cádiz!C95=0,Córdoba!C95=0,Granada!C95=0,Huelva!C95=0,Jaén!C95=0,Málaga!C95=0,Sevilla!C95=0),"",Almería!C95+Cádiz!C95+Córdoba!C95+Granada!C95+Huelva!C95+Jaén!C95+Málaga!C95+Sevilla!C95)</f>
      </c>
      <c r="D95" s="46">
        <f>IF(OR(Almería!D95=0,Cádiz!D95=0,Córdoba!D95=0,Granada!D95=0,Huelva!D95=0,Jaén!D95=0,Málaga!D95=0,Sevilla!D95=0),"",Almería!D95+Cádiz!D95+Córdoba!D95+Granada!D95+Huelva!D95+Jaén!D95+Málaga!D95+Sevilla!D95)</f>
        <v>395.03</v>
      </c>
      <c r="E95" s="97">
        <v>596</v>
      </c>
      <c r="F95" s="49"/>
      <c r="G95" s="50">
        <f>IF(OR(Almería!G95=0,Cádiz!G95=0,Córdoba!G95=0,Granada!G95=0,Huelva!G95=0,Jaén!G95=0,Málaga!G95=0,Sevilla!G95=0),"",Almería!G95+Cádiz!G95+Córdoba!G95+Granada!G95+Huelva!G95+Jaén!G95+Málaga!G95+Sevilla!G95)</f>
      </c>
      <c r="H95" s="50">
        <f>IF(OR(Almería!H95=0,Cádiz!H95=0,Córdoba!H95=0,Granada!H95=0,Huelva!H95=0,Jaén!H95=0,Málaga!H95=0,Sevilla!H95=0),"",Almería!H95+Cádiz!H95+Córdoba!H95+Granada!H95+Huelva!H95+Jaén!H95+Málaga!H95+Sevilla!H95)</f>
        <v>10327.03</v>
      </c>
      <c r="I95" s="125">
        <v>12491</v>
      </c>
      <c r="J95" s="53"/>
      <c r="K95" s="54"/>
      <c r="L95" s="53"/>
      <c r="M95" s="55"/>
      <c r="N95" s="56"/>
      <c r="O95" s="57">
        <f t="shared" si="22"/>
        <v>26142.394248538087</v>
      </c>
      <c r="P95" s="58">
        <f t="shared" si="23"/>
        <v>20958.053691275167</v>
      </c>
    </row>
    <row r="96" spans="1:16" ht="12.75">
      <c r="A96" s="59" t="s">
        <v>102</v>
      </c>
      <c r="B96" s="45"/>
      <c r="C96" s="46">
        <f>IF(OR(Almería!C96=0,Cádiz!C96=0,Córdoba!C96=0,Granada!C96=0,Huelva!C96=0,Jaén!C96=0,Málaga!C96=0,Sevilla!C96=0),"",Almería!C96+Cádiz!C96+Córdoba!C96+Granada!C96+Huelva!C96+Jaén!C96+Málaga!C96+Sevilla!C96)</f>
      </c>
      <c r="D96" s="46">
        <f>IF(OR(Almería!D96=0,Cádiz!D96=0,Córdoba!D96=0,Granada!D96=0,Huelva!D96=0,Jaén!D96=0,Málaga!D96=0,Sevilla!D96=0),"",Almería!D96+Cádiz!D96+Córdoba!D96+Granada!D96+Huelva!D96+Jaén!D96+Málaga!D96+Sevilla!D96)</f>
        <v>6132.01</v>
      </c>
      <c r="E96" s="97">
        <v>9034</v>
      </c>
      <c r="F96" s="49"/>
      <c r="G96" s="50">
        <f>IF(OR(Almería!G96=0,Cádiz!G96=0,Córdoba!G96=0,Granada!G96=0,Huelva!G96=0,Jaén!G96=0,Málaga!G96=0,Sevilla!G96=0),"",Almería!G96+Cádiz!G96+Córdoba!G96+Granada!G96+Huelva!G96+Jaén!G96+Málaga!G96+Sevilla!G96)</f>
      </c>
      <c r="H96" s="50">
        <f>IF(OR(Almería!H96=0,Cádiz!H96=0,Córdoba!H96=0,Granada!H96=0,Huelva!H96=0,Jaén!H96=0,Málaga!H96=0,Sevilla!H96=0),"",Almería!H96+Cádiz!H96+Córdoba!H96+Granada!H96+Huelva!H96+Jaén!H96+Málaga!H96+Sevilla!H96)</f>
        <v>140745.01</v>
      </c>
      <c r="I96" s="125">
        <v>166631</v>
      </c>
      <c r="J96" s="53"/>
      <c r="K96" s="54"/>
      <c r="L96" s="53"/>
      <c r="M96" s="55"/>
      <c r="N96" s="56"/>
      <c r="O96" s="57">
        <f t="shared" si="22"/>
        <v>22952.50823139558</v>
      </c>
      <c r="P96" s="58">
        <f t="shared" si="23"/>
        <v>18444.874916980298</v>
      </c>
    </row>
    <row r="97" spans="1:16" ht="12.75">
      <c r="A97" s="59" t="s">
        <v>103</v>
      </c>
      <c r="B97" s="45"/>
      <c r="C97" s="46">
        <f>IF(OR(Almería!C97=0,Cádiz!C97=0,Córdoba!C97=0,Granada!C97=0,Huelva!C97=0,Jaén!C97=0,Málaga!C97=0,Sevilla!C97=0),"",Almería!C97+Cádiz!C97+Córdoba!C97+Granada!C97+Huelva!C97+Jaén!C97+Málaga!C97+Sevilla!C97)</f>
      </c>
      <c r="D97" s="46">
        <f>IF(OR(Almería!D97=0,Cádiz!D97=0,Córdoba!D97=0,Granada!D97=0,Huelva!D97=0,Jaén!D97=0,Málaga!D97=0,Sevilla!D97=0),"",Almería!D97+Cádiz!D97+Córdoba!D97+Granada!D97+Huelva!D97+Jaén!D97+Málaga!D97+Sevilla!D97)</f>
        <v>13464.01</v>
      </c>
      <c r="E97" s="97">
        <v>9774</v>
      </c>
      <c r="F97" s="49"/>
      <c r="G97" s="50">
        <f>IF(OR(Almería!G97=0,Cádiz!G97=0,Córdoba!G97=0,Granada!G97=0,Huelva!G97=0,Jaén!G97=0,Málaga!G97=0,Sevilla!G97=0),"",Almería!G97+Cádiz!G97+Córdoba!G97+Granada!G97+Huelva!G97+Jaén!G97+Málaga!G97+Sevilla!G97)</f>
      </c>
      <c r="H97" s="50">
        <f>IF(OR(Almería!H97=0,Cádiz!H97=0,Córdoba!H97=0,Granada!H97=0,Huelva!H97=0,Jaén!H97=0,Málaga!H97=0,Sevilla!H97=0),"",Almería!H97+Cádiz!H97+Córdoba!H97+Granada!H97+Huelva!H97+Jaén!H97+Málaga!H97+Sevilla!H97)</f>
        <v>405315.01</v>
      </c>
      <c r="I97" s="125">
        <v>248244</v>
      </c>
      <c r="J97" s="53"/>
      <c r="K97" s="54"/>
      <c r="L97" s="53"/>
      <c r="M97" s="55"/>
      <c r="N97" s="56"/>
      <c r="O97" s="57">
        <f t="shared" si="22"/>
        <v>30103.588009812825</v>
      </c>
      <c r="P97" s="58">
        <f t="shared" si="23"/>
        <v>25398.40392879067</v>
      </c>
    </row>
    <row r="98" spans="1:16" ht="12.75">
      <c r="A98" s="59" t="s">
        <v>104</v>
      </c>
      <c r="B98" s="45"/>
      <c r="C98" s="46">
        <f>IF(OR(Almería!C98=0,Cádiz!C98=0,Córdoba!C98=0,Granada!C98=0,Huelva!C98=0,Jaén!C98=0,Málaga!C98=0,Sevilla!C98=0),"",Almería!C98+Cádiz!C98+Córdoba!C98+Granada!C98+Huelva!C98+Jaén!C98+Málaga!C98+Sevilla!C98)</f>
      </c>
      <c r="D98" s="46">
        <f>IF(OR(Almería!D98=0,Cádiz!D98=0,Córdoba!D98=0,Granada!D98=0,Huelva!D98=0,Jaén!D98=0,Málaga!D98=0,Sevilla!D98=0),"",Almería!D98+Cádiz!D98+Córdoba!D98+Granada!D98+Huelva!D98+Jaén!D98+Málaga!D98+Sevilla!D98)</f>
        <v>7127.01</v>
      </c>
      <c r="E98" s="97">
        <v>6448</v>
      </c>
      <c r="F98" s="49"/>
      <c r="G98" s="50">
        <f>IF(OR(Almería!G98=0,Cádiz!G98=0,Córdoba!G98=0,Granada!G98=0,Huelva!G98=0,Jaén!G98=0,Málaga!G98=0,Sevilla!G98=0),"",Almería!G98+Cádiz!G98+Córdoba!G98+Granada!G98+Huelva!G98+Jaén!G98+Málaga!G98+Sevilla!G98)</f>
      </c>
      <c r="H98" s="50">
        <f>IF(OR(Almería!H98=0,Cádiz!H98=0,Córdoba!H98=0,Granada!H98=0,Huelva!H98=0,Jaén!H98=0,Málaga!H98=0,Sevilla!H98=0),"",Almería!H98+Cádiz!H98+Córdoba!H98+Granada!H98+Huelva!H98+Jaén!H98+Málaga!H98+Sevilla!H98)</f>
        <v>111229.01</v>
      </c>
      <c r="I98" s="125">
        <v>114734</v>
      </c>
      <c r="J98" s="53"/>
      <c r="K98" s="54"/>
      <c r="L98" s="53"/>
      <c r="M98" s="55"/>
      <c r="N98" s="56"/>
      <c r="O98" s="57">
        <f t="shared" si="22"/>
        <v>15606.686394434691</v>
      </c>
      <c r="P98" s="58">
        <f t="shared" si="23"/>
        <v>17793.734491315136</v>
      </c>
    </row>
    <row r="99" spans="1:16" ht="12.75">
      <c r="A99" s="59" t="s">
        <v>105</v>
      </c>
      <c r="B99" s="45"/>
      <c r="C99" s="46">
        <f>IF(OR(Almería!C99=0,Cádiz!C99=0,Córdoba!C99=0,Granada!C99=0,Huelva!C99=0,Jaén!C99=0,Málaga!C99=0,Sevilla!C99=0),"",Almería!C99+Cádiz!C99+Córdoba!C99+Granada!C99+Huelva!C99+Jaén!C99+Málaga!C99+Sevilla!C99)</f>
      </c>
      <c r="D99" s="46">
        <f>IF(OR(Almería!D99=0,Cádiz!D99=0,Córdoba!D99=0,Granada!D99=0,Huelva!D99=0,Jaén!D99=0,Málaga!D99=0,Sevilla!D99=0),"",Almería!D99+Cádiz!D99+Córdoba!D99+Granada!D99+Huelva!D99+Jaén!D99+Málaga!D99+Sevilla!D99)</f>
        <v>968.01</v>
      </c>
      <c r="E99" s="97">
        <v>674</v>
      </c>
      <c r="F99" s="49"/>
      <c r="G99" s="50">
        <f>IF(OR(Almería!G99=0,Cádiz!G99=0,Córdoba!G99=0,Granada!G99=0,Huelva!G99=0,Jaén!G99=0,Málaga!G99=0,Sevilla!G99=0),"",Almería!G99+Cádiz!G99+Córdoba!G99+Granada!G99+Huelva!G99+Jaén!G99+Málaga!G99+Sevilla!G99)</f>
      </c>
      <c r="H99" s="50">
        <f>IF(OR(Almería!H99=0,Cádiz!H99=0,Córdoba!H99=0,Granada!H99=0,Huelva!H99=0,Jaén!H99=0,Málaga!H99=0,Sevilla!H99=0),"",Almería!H99+Cádiz!H99+Córdoba!H99+Granada!H99+Huelva!H99+Jaén!H99+Málaga!H99+Sevilla!H99)</f>
        <v>29647.010000000002</v>
      </c>
      <c r="I99" s="125">
        <v>26039</v>
      </c>
      <c r="J99" s="53"/>
      <c r="K99" s="54"/>
      <c r="L99" s="53"/>
      <c r="M99" s="55"/>
      <c r="N99" s="56"/>
      <c r="O99" s="57">
        <f t="shared" si="22"/>
        <v>30626.760054131675</v>
      </c>
      <c r="P99" s="58">
        <f t="shared" si="23"/>
        <v>38633.53115727003</v>
      </c>
    </row>
    <row r="100" spans="1:16" s="43" customFormat="1" ht="15.75">
      <c r="A100" s="29" t="s">
        <v>106</v>
      </c>
      <c r="B100" s="67"/>
      <c r="C100" s="68"/>
      <c r="D100" s="68"/>
      <c r="E100" s="98"/>
      <c r="F100" s="71"/>
      <c r="G100" s="72"/>
      <c r="H100" s="72"/>
      <c r="I100" s="120"/>
      <c r="J100" s="74">
        <f>IF(OR(D100=0,C100=0),"",C100/D100*100-100)</f>
      </c>
      <c r="K100" s="75">
        <f>IF(OR(E100=0,C100=0),"",C100/E100*100-100)</f>
      </c>
      <c r="L100" s="74"/>
      <c r="M100" s="76"/>
      <c r="N100" s="77"/>
      <c r="O100" s="78"/>
      <c r="P100" s="79"/>
    </row>
    <row r="101" spans="1:16" ht="12.75">
      <c r="A101" s="59" t="s">
        <v>107</v>
      </c>
      <c r="B101" s="45"/>
      <c r="C101" s="46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6">
        <f>IF(OR(Almería!D101=0,Cádiz!D101=0,Córdoba!D101=0,Granada!D101=0,Huelva!D101=0,Jaén!D101=0,Málaga!D101=0,Sevilla!D101=0),"",Almería!D101+Cádiz!D101+Córdoba!D101+Granada!D101+Huelva!D101+Jaén!D101+Málaga!D101+Sevilla!D101)</f>
        <v>560</v>
      </c>
      <c r="E101" s="97">
        <v>526</v>
      </c>
      <c r="F101" s="49"/>
      <c r="G101" s="50">
        <f>IF(OR(Almería!G101=0,Cádiz!G101=0,Córdoba!G101=0,Granada!G101=0,Huelva!G101=0,Jaén!G101=0,Málaga!G101=0,Sevilla!G101=0),"",Almería!G101+Cádiz!G101+Córdoba!G101+Granada!G101+Huelva!G101+Jaén!G101+Málaga!G101+Sevilla!G101)</f>
      </c>
      <c r="H101" s="50">
        <f>IF(OR(Almería!H101=0,Cádiz!H101=0,Córdoba!H101=0,Granada!H101=0,Huelva!H101=0,Jaén!H101=0,Málaga!H101=0,Sevilla!H101=0),"",Almería!H101+Cádiz!H101+Córdoba!H101+Granada!H101+Huelva!H101+Jaén!H101+Málaga!H101+Sevilla!H101)</f>
        <v>7535</v>
      </c>
      <c r="I101" s="121">
        <v>7387</v>
      </c>
      <c r="J101" s="53"/>
      <c r="K101" s="54"/>
      <c r="L101" s="53"/>
      <c r="M101" s="55"/>
      <c r="N101" s="56"/>
      <c r="O101" s="57">
        <f aca="true" t="shared" si="24" ref="O101:O119">(H101*1000)/D101</f>
        <v>13455.357142857143</v>
      </c>
      <c r="P101" s="58">
        <f aca="true" t="shared" si="25" ref="P101:P112">(I101*1000)/E101</f>
        <v>14043.726235741446</v>
      </c>
    </row>
    <row r="102" spans="1:16" ht="12.75">
      <c r="A102" s="59" t="s">
        <v>108</v>
      </c>
      <c r="B102" s="45"/>
      <c r="C102" s="46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6">
        <f>IF(OR(Almería!D102=0,Cádiz!D102=0,Córdoba!D102=0,Granada!D102=0,Huelva!D102=0,Jaén!D102=0,Málaga!D102=0,Sevilla!D102=0),"",Almería!D102+Cádiz!D102+Córdoba!D102+Granada!D102+Huelva!D102+Jaén!D102+Málaga!D102+Sevilla!D102)</f>
        <v>598</v>
      </c>
      <c r="E102" s="97">
        <v>563</v>
      </c>
      <c r="F102" s="49"/>
      <c r="G102" s="50">
        <f>IF(OR(Almería!G102=0,Cádiz!G102=0,Córdoba!G102=0,Granada!G102=0,Huelva!G102=0,Jaén!G102=0,Málaga!G102=0,Sevilla!G102=0),"",Almería!G102+Cádiz!G102+Córdoba!G102+Granada!G102+Huelva!G102+Jaén!G102+Málaga!G102+Sevilla!G102)</f>
      </c>
      <c r="H102" s="50">
        <f>IF(OR(Almería!H102=0,Cádiz!H102=0,Córdoba!H102=0,Granada!H102=0,Huelva!H102=0,Jaén!H102=0,Málaga!H102=0,Sevilla!H102=0),"",Almería!H102+Cádiz!H102+Córdoba!H102+Granada!H102+Huelva!H102+Jaén!H102+Málaga!H102+Sevilla!H102)</f>
        <v>6230</v>
      </c>
      <c r="I102" s="121">
        <v>5423</v>
      </c>
      <c r="J102" s="53"/>
      <c r="K102" s="54"/>
      <c r="L102" s="53"/>
      <c r="M102" s="55"/>
      <c r="N102" s="56"/>
      <c r="O102" s="57">
        <f t="shared" si="24"/>
        <v>10418.060200668897</v>
      </c>
      <c r="P102" s="58">
        <f t="shared" si="25"/>
        <v>9632.326820603908</v>
      </c>
    </row>
    <row r="103" spans="1:16" ht="12.75">
      <c r="A103" s="59" t="s">
        <v>109</v>
      </c>
      <c r="B103" s="45"/>
      <c r="C103" s="46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6">
        <f>IF(OR(Almería!D103=0,Cádiz!D103=0,Córdoba!D103=0,Granada!D103=0,Huelva!D103=0,Jaén!D103=0,Málaga!D103=0,Sevilla!D103=0),"",Almería!D103+Cádiz!D103+Córdoba!D103+Granada!D103+Huelva!D103+Jaén!D103+Málaga!D103+Sevilla!D103)</f>
        <v>1111.02</v>
      </c>
      <c r="E103" s="97">
        <v>1134</v>
      </c>
      <c r="F103" s="49"/>
      <c r="G103" s="50">
        <f>IF(OR(Almería!G103=0,Cádiz!G103=0,Córdoba!G103=0,Granada!G103=0,Huelva!G103=0,Jaén!G103=0,Málaga!G103=0,Sevilla!G103=0),"",Almería!G103+Cádiz!G103+Córdoba!G103+Granada!G103+Huelva!G103+Jaén!G103+Málaga!G103+Sevilla!G103)</f>
      </c>
      <c r="H103" s="50">
        <f>IF(OR(Almería!H103=0,Cádiz!H103=0,Córdoba!H103=0,Granada!H103=0,Huelva!H103=0,Jaén!H103=0,Málaga!H103=0,Sevilla!H103=0),"",Almería!H103+Cádiz!H103+Córdoba!H103+Granada!H103+Huelva!H103+Jaén!H103+Málaga!H103+Sevilla!H103)</f>
        <v>12621.02</v>
      </c>
      <c r="I103" s="121">
        <v>12736</v>
      </c>
      <c r="J103" s="53"/>
      <c r="K103" s="54"/>
      <c r="L103" s="53"/>
      <c r="M103" s="55"/>
      <c r="N103" s="56"/>
      <c r="O103" s="57">
        <f t="shared" si="24"/>
        <v>11359.849507659628</v>
      </c>
      <c r="P103" s="58">
        <f t="shared" si="25"/>
        <v>11231.040564373898</v>
      </c>
    </row>
    <row r="104" spans="1:16" ht="12.75">
      <c r="A104" s="59" t="s">
        <v>110</v>
      </c>
      <c r="B104" s="45"/>
      <c r="C104" s="46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6">
        <f>IF(OR(Almería!D104=0,Cádiz!D104=0,Córdoba!D104=0,Granada!D104=0,Huelva!D104=0,Jaén!D104=0,Málaga!D104=0,Sevilla!D104=0),"",Almería!D104+Cádiz!D104+Córdoba!D104+Granada!D104+Huelva!D104+Jaén!D104+Málaga!D104+Sevilla!D104)</f>
        <v>523</v>
      </c>
      <c r="E104" s="97">
        <v>708</v>
      </c>
      <c r="F104" s="49"/>
      <c r="G104" s="50">
        <f>IF(OR(Almería!G104=0,Cádiz!G104=0,Córdoba!G104=0,Granada!G104=0,Huelva!G104=0,Jaén!G104=0,Málaga!G104=0,Sevilla!G104=0),"",Almería!G104+Cádiz!G104+Córdoba!G104+Granada!G104+Huelva!G104+Jaén!G104+Málaga!G104+Sevilla!G104)</f>
      </c>
      <c r="H104" s="50">
        <f>IF(OR(Almería!H104=0,Cádiz!H104=0,Córdoba!H104=0,Granada!H104=0,Huelva!H104=0,Jaén!H104=0,Málaga!H104=0,Sevilla!H104=0),"",Almería!H104+Cádiz!H104+Córdoba!H104+Granada!H104+Huelva!H104+Jaén!H104+Málaga!H104+Sevilla!H104)</f>
        <v>4069</v>
      </c>
      <c r="I104" s="121">
        <v>6141</v>
      </c>
      <c r="J104" s="53"/>
      <c r="K104" s="54"/>
      <c r="L104" s="53"/>
      <c r="M104" s="55"/>
      <c r="N104" s="56"/>
      <c r="O104" s="57">
        <f t="shared" si="24"/>
        <v>7780.114722753346</v>
      </c>
      <c r="P104" s="58">
        <f t="shared" si="25"/>
        <v>8673.728813559323</v>
      </c>
    </row>
    <row r="105" spans="1:16" ht="12.75">
      <c r="A105" s="59" t="s">
        <v>111</v>
      </c>
      <c r="B105" s="45"/>
      <c r="C105" s="46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6">
        <f>IF(OR(Almería!D105=0,Cádiz!D105=0,Córdoba!D105=0,Granada!D105=0,Huelva!D105=0,Jaén!D105=0,Málaga!D105=0,Sevilla!D105=0),"",Almería!D105+Cádiz!D105+Córdoba!D105+Granada!D105+Huelva!D105+Jaén!D105+Málaga!D105+Sevilla!D105)</f>
        <v>2266</v>
      </c>
      <c r="E105" s="97">
        <v>2066</v>
      </c>
      <c r="F105" s="49"/>
      <c r="G105" s="50">
        <f>IF(OR(Almería!G105=0,Cádiz!G105=0,Córdoba!G105=0,Granada!G105=0,Huelva!G105=0,Jaén!G105=0,Málaga!G105=0,Sevilla!G105=0),"",Almería!G105+Cádiz!G105+Córdoba!G105+Granada!G105+Huelva!G105+Jaén!G105+Málaga!G105+Sevilla!G105)</f>
      </c>
      <c r="H105" s="50">
        <f>IF(OR(Almería!H105=0,Cádiz!H105=0,Córdoba!H105=0,Granada!H105=0,Huelva!H105=0,Jaén!H105=0,Málaga!H105=0,Sevilla!H105=0),"",Almería!H105+Cádiz!H105+Córdoba!H105+Granada!H105+Huelva!H105+Jaén!H105+Málaga!H105+Sevilla!H105)</f>
        <v>6396</v>
      </c>
      <c r="I105" s="121">
        <v>6672</v>
      </c>
      <c r="J105" s="53"/>
      <c r="K105" s="54"/>
      <c r="L105" s="53"/>
      <c r="M105" s="55"/>
      <c r="N105" s="56"/>
      <c r="O105" s="57">
        <f t="shared" si="24"/>
        <v>2822.594880847308</v>
      </c>
      <c r="P105" s="58">
        <f t="shared" si="25"/>
        <v>3229.4288480154887</v>
      </c>
    </row>
    <row r="106" spans="1:16" ht="12.75">
      <c r="A106" s="44" t="s">
        <v>112</v>
      </c>
      <c r="B106" s="45"/>
      <c r="C106" s="46"/>
      <c r="D106" s="46">
        <f>IF(OR(Almería!D106=0,Cádiz!D106=0,Córdoba!D106=0,Granada!D106=0,Huelva!D106=0,Jaén!D106=0,Málaga!D106=0,Sevilla!D106=0),"",Almería!D106+Cádiz!D106+Córdoba!D106+Granada!D106+Huelva!D106+Jaén!D106+Málaga!D106+Sevilla!D106)</f>
      </c>
      <c r="E106" s="97">
        <v>5222</v>
      </c>
      <c r="F106" s="49"/>
      <c r="G106" s="50">
        <f>IF(OR(Almería!G106=0,Cádiz!G106=0,Córdoba!G106=0,Granada!G106=0,Huelva!G106=0,Jaén!G106=0,Málaga!G106=0,Sevilla!G106=0),"",Almería!G106+Cádiz!G106+Córdoba!G106+Granada!G106+Huelva!G106+Jaén!G106+Málaga!G106+Sevilla!G106)</f>
      </c>
      <c r="H106" s="51">
        <f>IF(OR(Almería!H106=0,Cádiz!H106=0,Córdoba!H106=0,Granada!H106=0,Huelva!H106=0,Jaén!H106=0,Málaga!H106=0,Sevilla!H106=0),"",Almería!H106+Cádiz!H106+Córdoba!H106+Granada!H106+Huelva!H106+Jaén!H106+Málaga!H106+Sevilla!H106)</f>
        <v>64059</v>
      </c>
      <c r="I106" s="122">
        <v>86343</v>
      </c>
      <c r="J106" s="53">
        <f>IF(OR(D106=0,C106=0),"",C106/D106*100-100)</f>
      </c>
      <c r="K106" s="54">
        <f>IF(OR(E106=0,C106=0),"",C106/E106*100-100)</f>
      </c>
      <c r="L106" s="53"/>
      <c r="M106" s="53">
        <f>IF(OR(I106=0,H106=0),"",H106/I106*100-100)</f>
        <v>-25.8086932351204</v>
      </c>
      <c r="N106" s="56"/>
      <c r="O106" s="57"/>
      <c r="P106" s="58">
        <f t="shared" si="25"/>
        <v>16534.469551895825</v>
      </c>
    </row>
    <row r="107" spans="1:16" ht="12.75">
      <c r="A107" s="59" t="s">
        <v>113</v>
      </c>
      <c r="B107" s="45"/>
      <c r="C107" s="46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6">
        <f>IF(OR(Almería!D107=0,Cádiz!D107=0,Córdoba!D107=0,Granada!D107=0,Huelva!D107=0,Jaén!D107=0,Málaga!D107=0,Sevilla!D107=0),"",Almería!D107+Cádiz!D107+Córdoba!D107+Granada!D107+Huelva!D107+Jaén!D107+Málaga!D107+Sevilla!D107)</f>
        <v>2229</v>
      </c>
      <c r="E107" s="97">
        <v>2900</v>
      </c>
      <c r="F107" s="49"/>
      <c r="G107" s="50">
        <f>IF(OR(Almería!G107=0,Cádiz!G107=0,Córdoba!G107=0,Granada!G107=0,Huelva!G107=0,Jaén!G107=0,Málaga!G107=0,Sevilla!G107=0),"",Almería!G107+Cádiz!G107+Córdoba!G107+Granada!G107+Huelva!G107+Jaén!G107+Málaga!G107+Sevilla!G107)</f>
      </c>
      <c r="H107" s="50">
        <f>IF(OR(Almería!H107=0,Cádiz!H107=0,Córdoba!H107=0,Granada!H107=0,Huelva!H107=0,Jaén!H107=0,Málaga!H107=0,Sevilla!H107=0),"",Almería!H107+Cádiz!H107+Córdoba!H107+Granada!H107+Huelva!H107+Jaén!H107+Málaga!H107+Sevilla!H107)</f>
        <v>34302</v>
      </c>
      <c r="I107" s="121">
        <v>42745</v>
      </c>
      <c r="J107" s="53"/>
      <c r="K107" s="54"/>
      <c r="L107" s="53"/>
      <c r="M107" s="55"/>
      <c r="N107" s="56"/>
      <c r="O107" s="57">
        <f t="shared" si="24"/>
        <v>15388.963660834455</v>
      </c>
      <c r="P107" s="58">
        <f t="shared" si="25"/>
        <v>14739.655172413793</v>
      </c>
    </row>
    <row r="108" spans="1:16" ht="12.75">
      <c r="A108" s="59" t="s">
        <v>114</v>
      </c>
      <c r="B108" s="45"/>
      <c r="C108" s="46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6">
        <f>IF(OR(Almería!D108=0,Cádiz!D108=0,Córdoba!D108=0,Granada!D108=0,Huelva!D108=0,Jaén!D108=0,Málaga!D108=0,Sevilla!D108=0),"",Almería!D108+Cádiz!D108+Córdoba!D108+Granada!D108+Huelva!D108+Jaén!D108+Málaga!D108+Sevilla!D108)</f>
        <v>1646</v>
      </c>
      <c r="E108" s="97">
        <v>2449</v>
      </c>
      <c r="F108" s="49"/>
      <c r="G108" s="50">
        <f>IF(OR(Almería!G108=0,Cádiz!G108=0,Córdoba!G108=0,Granada!G108=0,Huelva!G108=0,Jaén!G108=0,Málaga!G108=0,Sevilla!G108=0),"",Almería!G108+Cádiz!G108+Córdoba!G108+Granada!G108+Huelva!G108+Jaén!G108+Málaga!G108+Sevilla!G108)</f>
      </c>
      <c r="H108" s="50">
        <f>IF(OR(Almería!H108=0,Cádiz!H108=0,Córdoba!H108=0,Granada!H108=0,Huelva!H108=0,Jaén!H108=0,Málaga!H108=0,Sevilla!H108=0),"",Almería!H108+Cádiz!H108+Córdoba!H108+Granada!H108+Huelva!H108+Jaén!H108+Málaga!H108+Sevilla!H108)</f>
        <v>29757</v>
      </c>
      <c r="I108" s="121">
        <v>43599</v>
      </c>
      <c r="J108" s="53"/>
      <c r="K108" s="54"/>
      <c r="L108" s="53"/>
      <c r="M108" s="55"/>
      <c r="N108" s="56"/>
      <c r="O108" s="57">
        <f t="shared" si="24"/>
        <v>18078.371810449575</v>
      </c>
      <c r="P108" s="58">
        <f t="shared" si="25"/>
        <v>17802.77664352797</v>
      </c>
    </row>
    <row r="109" spans="1:16" ht="12.75">
      <c r="A109" s="59" t="s">
        <v>115</v>
      </c>
      <c r="B109" s="45"/>
      <c r="C109" s="46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6">
        <f>IF(OR(Almería!D109=0,Cádiz!D109=0,Córdoba!D109=0,Granada!D109=0,Huelva!D109=0,Jaén!D109=0,Málaga!D109=0,Sevilla!D109=0),"",Almería!D109+Cádiz!D109+Córdoba!D109+Granada!D109+Huelva!D109+Jaén!D109+Málaga!D109+Sevilla!D109)</f>
        <v>1316</v>
      </c>
      <c r="E109" s="97">
        <v>1822</v>
      </c>
      <c r="F109" s="49"/>
      <c r="G109" s="50">
        <f>IF(OR(Almería!G109=0,Cádiz!G109=0,Córdoba!G109=0,Granada!G109=0,Huelva!G109=0,Jaén!G109=0,Málaga!G109=0,Sevilla!G109=0),"",Almería!G109+Cádiz!G109+Córdoba!G109+Granada!G109+Huelva!G109+Jaén!G109+Málaga!G109+Sevilla!G109)</f>
      </c>
      <c r="H109" s="50">
        <f>IF(OR(Almería!H109=0,Cádiz!H109=0,Córdoba!H109=0,Granada!H109=0,Huelva!H109=0,Jaén!H109=0,Málaga!H109=0,Sevilla!H109=0),"",Almería!H109+Cádiz!H109+Córdoba!H109+Granada!H109+Huelva!H109+Jaén!H109+Málaga!H109+Sevilla!H109)</f>
        <v>18737</v>
      </c>
      <c r="I109" s="121">
        <v>24394</v>
      </c>
      <c r="J109" s="53"/>
      <c r="K109" s="54"/>
      <c r="L109" s="53"/>
      <c r="M109" s="55"/>
      <c r="N109" s="56"/>
      <c r="O109" s="57">
        <f t="shared" si="24"/>
        <v>14237.841945288754</v>
      </c>
      <c r="P109" s="58">
        <f t="shared" si="25"/>
        <v>13388.583973655324</v>
      </c>
    </row>
    <row r="110" spans="1:16" ht="12.75">
      <c r="A110" s="59" t="s">
        <v>116</v>
      </c>
      <c r="B110" s="45"/>
      <c r="C110" s="46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6">
        <f>IF(OR(Almería!D110=0,Cádiz!D110=0,Córdoba!D110=0,Granada!D110=0,Huelva!D110=0,Jaén!D110=0,Málaga!D110=0,Sevilla!D110=0),"",Almería!D110+Cádiz!D110+Córdoba!D110+Granada!D110+Huelva!D110+Jaén!D110+Málaga!D110+Sevilla!D110)</f>
        <v>2706</v>
      </c>
      <c r="E110" s="97">
        <v>2455</v>
      </c>
      <c r="F110" s="49"/>
      <c r="G110" s="50">
        <f>IF(OR(Almería!G110=0,Cádiz!G110=0,Córdoba!G110=0,Granada!G110=0,Huelva!G110=0,Jaén!G110=0,Málaga!G110=0,Sevilla!G110=0),"",Almería!G110+Cádiz!G110+Córdoba!G110+Granada!G110+Huelva!G110+Jaén!G110+Málaga!G110+Sevilla!G110)</f>
      </c>
      <c r="H110" s="50">
        <f>IF(OR(Almería!H110=0,Cádiz!H110=0,Córdoba!H110=0,Granada!H110=0,Huelva!H110=0,Jaén!H110=0,Málaga!H110=0,Sevilla!H110=0),"",Almería!H110+Cádiz!H110+Córdoba!H110+Granada!H110+Huelva!H110+Jaén!H110+Málaga!H110+Sevilla!H110)</f>
        <v>2791</v>
      </c>
      <c r="I110" s="121">
        <v>2263</v>
      </c>
      <c r="J110" s="53"/>
      <c r="K110" s="54"/>
      <c r="L110" s="53"/>
      <c r="M110" s="55"/>
      <c r="N110" s="56"/>
      <c r="O110" s="57">
        <f t="shared" si="24"/>
        <v>1031.4116777531412</v>
      </c>
      <c r="P110" s="58">
        <f t="shared" si="25"/>
        <v>921.7922606924643</v>
      </c>
    </row>
    <row r="111" spans="1:16" ht="12.75">
      <c r="A111" s="59" t="s">
        <v>117</v>
      </c>
      <c r="B111" s="45"/>
      <c r="C111" s="46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6">
        <f>IF(OR(Almería!D111=0,Cádiz!D111=0,Córdoba!D111=0,Granada!D111=0,Huelva!D111=0,Jaén!D111=0,Málaga!D111=0,Sevilla!D111=0),"",Almería!D111+Cádiz!D111+Córdoba!D111+Granada!D111+Huelva!D111+Jaén!D111+Málaga!D111+Sevilla!D111)</f>
        <v>3039.0500000000006</v>
      </c>
      <c r="E111" s="97">
        <v>3037</v>
      </c>
      <c r="F111" s="49"/>
      <c r="G111" s="50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50">
        <f>IF(OR(Almería!H111=0,Cádiz!H111=0,Córdoba!H111=0,Granada!H111=0,Huelva!H111=0,Jaén!H111=0,Málaga!H111=0,Sevilla!H111=0),"",Almería!H111+Cádiz!H111+Córdoba!H111+Granada!H111+Huelva!H111+Jaén!H111+Málaga!H111+Sevilla!H111)</f>
        <v>43894.05</v>
      </c>
      <c r="I111" s="121">
        <v>43576</v>
      </c>
      <c r="J111" s="53"/>
      <c r="K111" s="54"/>
      <c r="L111" s="53"/>
      <c r="M111" s="55"/>
      <c r="N111" s="56"/>
      <c r="O111" s="57">
        <f t="shared" si="24"/>
        <v>14443.345782399101</v>
      </c>
      <c r="P111" s="58">
        <f t="shared" si="25"/>
        <v>14348.370102074416</v>
      </c>
    </row>
    <row r="112" spans="1:16" ht="12.75">
      <c r="A112" s="59" t="s">
        <v>118</v>
      </c>
      <c r="B112" s="45"/>
      <c r="C112" s="46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6">
        <f>IF(OR(Almería!D112=0,Cádiz!D112=0,Córdoba!D112=0,Granada!D112=0,Huelva!D112=0,Jaén!D112=0,Málaga!D112=0,Sevilla!D112=0),"",Almería!D112+Cádiz!D112+Córdoba!D112+Granada!D112+Huelva!D112+Jaén!D112+Málaga!D112+Sevilla!D112)</f>
        <v>13661.02</v>
      </c>
      <c r="E112" s="97">
        <v>10798</v>
      </c>
      <c r="F112" s="49"/>
      <c r="G112" s="50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50">
        <f>IF(OR(Almería!H112=0,Cádiz!H112=0,Córdoba!H112=0,Granada!H112=0,Huelva!H112=0,Jaén!H112=0,Málaga!H112=0,Sevilla!H112=0),"",Almería!H112+Cádiz!H112+Córdoba!H112+Granada!H112+Huelva!H112+Jaén!H112+Málaga!H112+Sevilla!H112)</f>
        <v>96699.02</v>
      </c>
      <c r="I112" s="121">
        <v>80654</v>
      </c>
      <c r="J112" s="53"/>
      <c r="K112" s="54"/>
      <c r="L112" s="53"/>
      <c r="M112" s="55"/>
      <c r="N112" s="56"/>
      <c r="O112" s="57">
        <f t="shared" si="24"/>
        <v>7078.462662378065</v>
      </c>
      <c r="P112" s="58">
        <f t="shared" si="25"/>
        <v>7469.346175217633</v>
      </c>
    </row>
    <row r="113" spans="1:16" ht="12.75">
      <c r="A113" s="59" t="s">
        <v>153</v>
      </c>
      <c r="B113" s="45"/>
      <c r="C113" s="46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6">
        <f>IF(OR(Almería!D113=0,Cádiz!D113=0,Córdoba!D113=0,Granada!D113=0,Huelva!D113=0,Jaén!D113=0,Málaga!D113=0,Sevilla!D113=0),"",Almería!D113+Cádiz!D113+Córdoba!D113+Granada!D113+Huelva!D113+Jaén!D113+Málaga!D113+Sevilla!D113)</f>
        <v>0.08</v>
      </c>
      <c r="E113" s="97">
        <v>1</v>
      </c>
      <c r="F113" s="49"/>
      <c r="G113" s="50">
        <f>IF(OR(Almería!G113=0,Cádiz!G113=0,Córdoba!G113=0,Granada!G113=0,Huelva!G113=0,Jaén!G113=0,Málaga!G113=0,Sevilla!G113=0),"",Almería!G113+Cádiz!G113+Córdoba!G113+Granada!G113+Huelva!G113+Jaén!G113+Málaga!G113+Sevilla!G113)</f>
        <v>0.08</v>
      </c>
      <c r="H113" s="50">
        <f>IF(OR(Almería!H113=0,Cádiz!H113=0,Córdoba!H113=0,Granada!H113=0,Huelva!H113=0,Jaén!H113=0,Málaga!H113=0,Sevilla!H113=0),"",Almería!H113+Cádiz!H113+Córdoba!H113+Granada!H113+Huelva!H113+Jaén!H113+Málaga!H113+Sevilla!H113)</f>
        <v>0.08</v>
      </c>
      <c r="I113" s="121">
        <v>8</v>
      </c>
      <c r="J113" s="53"/>
      <c r="K113" s="54"/>
      <c r="L113" s="53">
        <f>IF(OR(H113=0,G113=0),"",G113/H113*100-100)</f>
        <v>0</v>
      </c>
      <c r="M113" s="55">
        <f aca="true" t="shared" si="26" ref="M113:M119">IF(OR(I113=0,G113=0),"",G113/I113*100-100)</f>
        <v>-99</v>
      </c>
      <c r="N113" s="56"/>
      <c r="O113" s="57">
        <f t="shared" si="24"/>
        <v>1000</v>
      </c>
      <c r="P113" s="58"/>
    </row>
    <row r="114" spans="1:16" ht="12.75">
      <c r="A114" s="59" t="s">
        <v>120</v>
      </c>
      <c r="B114" s="45"/>
      <c r="C114" s="46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6">
        <f>IF(OR(Almería!D114=0,Cádiz!D114=0,Córdoba!D114=0,Granada!D114=0,Huelva!D114=0,Jaén!D114=0,Málaga!D114=0,Sevilla!D114=0),"",Almería!D114+Cádiz!D114+Córdoba!D114+Granada!D114+Huelva!D114+Jaén!D114+Málaga!D114+Sevilla!D114)</f>
        <v>3.0699999999999994</v>
      </c>
      <c r="E114" s="97">
        <v>8</v>
      </c>
      <c r="F114" s="49"/>
      <c r="G114" s="50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50">
        <f>IF(OR(Almería!H114=0,Cádiz!H114=0,Córdoba!H114=0,Granada!H114=0,Huelva!H114=0,Jaén!H114=0,Málaga!H114=0,Sevilla!H114=0),"",Almería!H114+Cádiz!H114+Córdoba!H114+Granada!H114+Huelva!H114+Jaén!H114+Málaga!H114+Sevilla!H114)</f>
        <v>30.070000000000004</v>
      </c>
      <c r="I114" s="121">
        <v>58</v>
      </c>
      <c r="J114" s="53"/>
      <c r="K114" s="54"/>
      <c r="L114" s="53"/>
      <c r="M114" s="55"/>
      <c r="N114" s="56"/>
      <c r="O114" s="57">
        <f t="shared" si="24"/>
        <v>9794.788273615639</v>
      </c>
      <c r="P114" s="58"/>
    </row>
    <row r="115" spans="1:16" ht="12.75">
      <c r="A115" s="59" t="s">
        <v>121</v>
      </c>
      <c r="B115" s="45"/>
      <c r="C115" s="46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6">
        <f>IF(OR(Almería!D115=0,Cádiz!D115=0,Córdoba!D115=0,Granada!D115=0,Huelva!D115=0,Jaén!D115=0,Málaga!D115=0,Sevilla!D115=0),"",Almería!D115+Cádiz!D115+Córdoba!D115+Granada!D115+Huelva!D115+Jaén!D115+Málaga!D115+Sevilla!D115)</f>
        <v>234100</v>
      </c>
      <c r="E115" s="97">
        <v>206748</v>
      </c>
      <c r="F115" s="49"/>
      <c r="G115" s="50">
        <f>IF(OR(Almería!G115=0,Cádiz!G115=0,Córdoba!G115=0,Granada!G115=0,Huelva!G115=0,Jaén!G115=0,Málaga!G115=0,Sevilla!G115=0),"",Almería!G115+Cádiz!G115+Córdoba!G115+Granada!G115+Huelva!G115+Jaén!G115+Málaga!G115+Sevilla!G115)</f>
      </c>
      <c r="H115" s="50">
        <f>IF(OR(Almería!H115=0,Cádiz!H115=0,Córdoba!H115=0,Granada!H115=0,Huelva!H115=0,Jaén!H115=0,Málaga!H115=0,Sevilla!H115=0),"",Almería!H115+Cádiz!H115+Córdoba!H115+Granada!H115+Huelva!H115+Jaén!H115+Málaga!H115+Sevilla!H115)</f>
        <v>125641</v>
      </c>
      <c r="I115" s="121">
        <v>114822</v>
      </c>
      <c r="J115" s="53"/>
      <c r="K115" s="54"/>
      <c r="L115" s="53"/>
      <c r="M115" s="55"/>
      <c r="N115" s="56"/>
      <c r="O115" s="57">
        <f t="shared" si="24"/>
        <v>536.6979923109782</v>
      </c>
      <c r="P115" s="58">
        <f>(I115*1000)/E115</f>
        <v>555.3717569214696</v>
      </c>
    </row>
    <row r="116" spans="1:16" ht="12.75">
      <c r="A116" s="59" t="s">
        <v>122</v>
      </c>
      <c r="B116" s="45"/>
      <c r="C116" s="46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6">
        <f>IF(OR(Almería!D116=0,Cádiz!D116=0,Córdoba!D116=0,Granada!D116=0,Huelva!D116=0,Jaén!D116=0,Málaga!D116=0,Sevilla!D116=0),"",Almería!D116+Cádiz!D116+Córdoba!D116+Granada!D116+Huelva!D116+Jaén!D116+Málaga!D116+Sevilla!D116)</f>
        <v>2450</v>
      </c>
      <c r="E116" s="97">
        <v>2255</v>
      </c>
      <c r="F116" s="49"/>
      <c r="G116" s="50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50">
        <f>IF(OR(Almería!H116=0,Cádiz!H116=0,Córdoba!H116=0,Granada!H116=0,Huelva!H116=0,Jaén!H116=0,Málaga!H116=0,Sevilla!H116=0),"",Almería!H116+Cádiz!H116+Córdoba!H116+Granada!H116+Huelva!H116+Jaén!H116+Málaga!H116+Sevilla!H116)</f>
        <v>4052</v>
      </c>
      <c r="I116" s="121">
        <v>2859</v>
      </c>
      <c r="J116" s="53"/>
      <c r="K116" s="54"/>
      <c r="L116" s="53"/>
      <c r="M116" s="55"/>
      <c r="N116" s="56"/>
      <c r="O116" s="57">
        <f t="shared" si="24"/>
        <v>1653.8775510204082</v>
      </c>
      <c r="P116" s="58">
        <f>(I116*1000)/E116</f>
        <v>1267.8492239467848</v>
      </c>
    </row>
    <row r="117" spans="1:16" ht="12.75">
      <c r="A117" s="59" t="s">
        <v>123</v>
      </c>
      <c r="B117" s="45"/>
      <c r="C117" s="46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6">
        <f>IF(OR(Almería!D117=0,Cádiz!D117=0,Córdoba!D117=0,Granada!D117=0,Huelva!D117=0,Jaén!D117=0,Málaga!D117=0,Sevilla!D117=0),"",Almería!D117+Cádiz!D117+Córdoba!D117+Granada!D117+Huelva!D117+Jaén!D117+Málaga!D117+Sevilla!D117)</f>
        <v>9094.01</v>
      </c>
      <c r="E117" s="97">
        <v>9031</v>
      </c>
      <c r="F117" s="49"/>
      <c r="G117" s="50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50">
        <f>IF(OR(Almería!H117=0,Cádiz!H117=0,Córdoba!H117=0,Granada!H117=0,Huelva!H117=0,Jaén!H117=0,Málaga!H117=0,Sevilla!H117=0),"",Almería!H117+Cádiz!H117+Córdoba!H117+Granada!H117+Huelva!H117+Jaén!H117+Málaga!H117+Sevilla!H117)</f>
        <v>4511.01</v>
      </c>
      <c r="I117" s="121">
        <v>6042</v>
      </c>
      <c r="J117" s="53"/>
      <c r="K117" s="54"/>
      <c r="L117" s="53"/>
      <c r="M117" s="55"/>
      <c r="N117" s="56"/>
      <c r="O117" s="57">
        <f t="shared" si="24"/>
        <v>496.0419001078732</v>
      </c>
      <c r="P117" s="58">
        <f>(I117*1000)/E117</f>
        <v>669.0289004539918</v>
      </c>
    </row>
    <row r="118" spans="1:16" ht="12.75">
      <c r="A118" s="59" t="s">
        <v>124</v>
      </c>
      <c r="B118" s="45"/>
      <c r="C118" s="46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6">
        <f>IF(OR(Almería!D118=0,Cádiz!D118=0,Córdoba!D118=0,Granada!D118=0,Huelva!D118=0,Jaén!D118=0,Málaga!D118=0,Sevilla!D118=0),"",Almería!D118+Cádiz!D118+Córdoba!D118+Granada!D118+Huelva!D118+Jaén!D118+Málaga!D118+Sevilla!D118)</f>
        <v>1.07</v>
      </c>
      <c r="E118" s="97">
        <v>1</v>
      </c>
      <c r="F118" s="49"/>
      <c r="G118" s="50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50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121">
        <v>0</v>
      </c>
      <c r="J118" s="53"/>
      <c r="K118" s="54"/>
      <c r="L118" s="53"/>
      <c r="M118" s="55">
        <f t="shared" si="26"/>
      </c>
      <c r="N118" s="56"/>
      <c r="O118" s="57">
        <f t="shared" si="24"/>
        <v>74.76635514018692</v>
      </c>
      <c r="P118" s="58">
        <f>(I118*1000)/E118</f>
        <v>0</v>
      </c>
    </row>
    <row r="119" spans="1:16" ht="12.75">
      <c r="A119" s="59" t="s">
        <v>125</v>
      </c>
      <c r="B119" s="45"/>
      <c r="C119" s="46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6">
        <f>IF(OR(Almería!D119=0,Cádiz!D119=0,Córdoba!D119=0,Granada!D119=0,Huelva!D119=0,Jaén!D119=0,Málaga!D119=0,Sevilla!D119=0),"",Almería!D119+Cádiz!D119+Córdoba!D119+Granada!D119+Huelva!D119+Jaén!D119+Málaga!D119+Sevilla!D119)</f>
        <v>2329.0300000000007</v>
      </c>
      <c r="E119" s="97">
        <v>2472</v>
      </c>
      <c r="F119" s="49">
        <v>2</v>
      </c>
      <c r="G119" s="50">
        <f>IF(OR(Almería!G119=0,Cádiz!G119=0,Córdoba!G119=0,Granada!G119=0,Huelva!G119=0,Jaén!G119=0,Málaga!G119=0,Sevilla!G119=0),"",Almería!G119+Cádiz!G119+Córdoba!G119+Granada!G119+Huelva!G119+Jaén!G119+Málaga!G119+Sevilla!G119)</f>
        <v>45979.030000000006</v>
      </c>
      <c r="H119" s="50">
        <f>IF(OR(Almería!H119=0,Cádiz!H119=0,Córdoba!H119=0,Granada!H119=0,Huelva!H119=0,Jaén!H119=0,Málaga!H119=0,Sevilla!H119=0),"",Almería!H119+Cádiz!H119+Córdoba!H119+Granada!H119+Huelva!H119+Jaén!H119+Málaga!H119+Sevilla!H119)</f>
        <v>48287.030000000006</v>
      </c>
      <c r="I119" s="121">
        <v>48681</v>
      </c>
      <c r="J119" s="53"/>
      <c r="K119" s="54"/>
      <c r="L119" s="53">
        <f>IF(OR(H119=0,G119=0),"",G119/H119*100-100)</f>
        <v>-4.779751415649287</v>
      </c>
      <c r="M119" s="55">
        <f t="shared" si="26"/>
        <v>-5.550358456071152</v>
      </c>
      <c r="N119" s="56"/>
      <c r="O119" s="57">
        <f t="shared" si="24"/>
        <v>20732.678411184053</v>
      </c>
      <c r="P119" s="58">
        <f>(I119*1000)/E119</f>
        <v>19692.961165048542</v>
      </c>
    </row>
    <row r="120" spans="1:16" s="43" customFormat="1" ht="15.75">
      <c r="A120" s="29" t="s">
        <v>126</v>
      </c>
      <c r="B120" s="67"/>
      <c r="C120" s="68"/>
      <c r="D120" s="68"/>
      <c r="E120" s="98"/>
      <c r="F120" s="71"/>
      <c r="G120" s="72"/>
      <c r="H120" s="72"/>
      <c r="I120" s="120"/>
      <c r="J120" s="74">
        <f>IF(OR(D120=0,C120=0),"",C120/D120*100-100)</f>
      </c>
      <c r="K120" s="75">
        <f>IF(OR(E120=0,C120=0),"",C120/E120*100-100)</f>
      </c>
      <c r="L120" s="74"/>
      <c r="M120" s="76"/>
      <c r="N120" s="77"/>
      <c r="O120" s="78"/>
      <c r="P120" s="79"/>
    </row>
    <row r="121" spans="1:16" ht="12.75">
      <c r="A121" s="59" t="s">
        <v>127</v>
      </c>
      <c r="B121" s="45"/>
      <c r="C121" s="46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6">
        <f>IF(OR(Almería!D121=0,Cádiz!D121=0,Córdoba!D121=0,Granada!D121=0,Huelva!D121=0,Jaén!D121=0,Málaga!D121=0,Sevilla!D121=0),"",Almería!D121+Cádiz!D121+Córdoba!D121+Granada!D121+Huelva!D121+Jaén!D121+Málaga!D121+Sevilla!D121)</f>
        <v>81926</v>
      </c>
      <c r="E121" s="97">
        <v>96218</v>
      </c>
      <c r="F121" s="49"/>
      <c r="G121" s="50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50">
        <f>IF(OR(Almería!H121=0,Cádiz!H121=0,Córdoba!H121=0,Granada!H121=0,Huelva!H121=0,Jaén!H121=0,Málaga!H121=0,Sevilla!H121=0),"",Almería!H121+Cádiz!H121+Córdoba!H121+Granada!H121+Huelva!H121+Jaén!H121+Málaga!H121+Sevilla!H121)</f>
        <v>516526</v>
      </c>
      <c r="I121" s="121">
        <v>431900</v>
      </c>
      <c r="J121" s="53"/>
      <c r="K121" s="54"/>
      <c r="L121" s="53"/>
      <c r="M121" s="55"/>
      <c r="N121" s="56"/>
      <c r="O121" s="57">
        <f>(H121*1000)/D121</f>
        <v>6304.787247027805</v>
      </c>
      <c r="P121" s="58">
        <f>(I121*1000)/E121</f>
        <v>4488.765095927997</v>
      </c>
    </row>
    <row r="122" spans="1:16" ht="12.75">
      <c r="A122" s="59" t="s">
        <v>128</v>
      </c>
      <c r="B122" s="45"/>
      <c r="C122" s="46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6">
        <f>IF(OR(Almería!D122=0,Cádiz!D122=0,Córdoba!D122=0,Granada!D122=0,Huelva!D122=0,Jaén!D122=0,Málaga!D122=0,Sevilla!D122=0),"",Almería!D122+Cádiz!D122+Córdoba!D122+Granada!D122+Huelva!D122+Jaén!D122+Málaga!D122+Sevilla!D122)</f>
        <v>1556394</v>
      </c>
      <c r="E122" s="97">
        <v>1524669</v>
      </c>
      <c r="F122" s="49"/>
      <c r="G122" s="50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50">
        <f>IF(OR(Almería!H122=0,Cádiz!H122=0,Córdoba!H122=0,Granada!H122=0,Huelva!H122=0,Jaén!H122=0,Málaga!H122=0,Sevilla!H122=0),"",Almería!H122+Cádiz!H122+Córdoba!H122+Granada!H122+Huelva!H122+Jaén!H122+Málaga!H122+Sevilla!H122)</f>
        <v>5763547</v>
      </c>
      <c r="I122" s="121">
        <v>5600760</v>
      </c>
      <c r="J122" s="53"/>
      <c r="K122" s="54"/>
      <c r="L122" s="53"/>
      <c r="M122" s="55"/>
      <c r="N122" s="56"/>
      <c r="O122" s="57">
        <f>(H122*1000)/D122</f>
        <v>3703.141363947689</v>
      </c>
      <c r="P122" s="58">
        <f>(I122*1000)/E122</f>
        <v>3673.4268224775346</v>
      </c>
    </row>
    <row r="123" spans="1:16" ht="12.75">
      <c r="A123" s="59" t="s">
        <v>129</v>
      </c>
      <c r="B123" s="45"/>
      <c r="C123" s="46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6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97"/>
      <c r="F123" s="49"/>
      <c r="G123" s="50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50">
        <f>IF(OR(Almería!H123=0,Cádiz!H123=0,Córdoba!H123=0,Granada!H123=0,Huelva!H123=0,Jaén!H123=0,Málaga!H123=0,Sevilla!H123=0),"",Almería!H123+Cádiz!H123+Córdoba!H123+Granada!H123+Huelva!H123+Jaén!H123+Málaga!H123+Sevilla!H123)</f>
        <v>1114089</v>
      </c>
      <c r="I123" s="121">
        <v>1104556</v>
      </c>
      <c r="J123" s="53"/>
      <c r="K123" s="54"/>
      <c r="L123" s="53"/>
      <c r="M123" s="55"/>
      <c r="N123" s="56"/>
      <c r="O123" s="57"/>
      <c r="P123" s="58"/>
    </row>
    <row r="124" spans="1:16" s="43" customFormat="1" ht="15.75">
      <c r="A124" s="29" t="s">
        <v>130</v>
      </c>
      <c r="B124" s="67"/>
      <c r="C124" s="68"/>
      <c r="D124" s="68">
        <f>IF(OR(Almería!D124=0,Cádiz!D124=0,Córdoba!D124=0,Granada!D124=0,Huelva!D124=0,Jaén!D124=0,Málaga!D124=0,Sevilla!D124=0),"",Almería!D124+Cádiz!D124+Córdoba!D124+Granada!D124+Huelva!D124+Jaén!D124+Málaga!D124+Sevilla!D124)</f>
      </c>
      <c r="E124" s="98"/>
      <c r="F124" s="71"/>
      <c r="G124" s="72"/>
      <c r="H124" s="72"/>
      <c r="I124" s="120"/>
      <c r="J124" s="74"/>
      <c r="K124" s="75">
        <f>IF(OR(E124=0,C124=0),"",C124/E124*100-100)</f>
      </c>
      <c r="L124" s="74"/>
      <c r="M124" s="76"/>
      <c r="N124" s="77"/>
      <c r="O124" s="78"/>
      <c r="P124" s="79"/>
    </row>
    <row r="125" spans="1:16" ht="12.75">
      <c r="A125" s="59" t="s">
        <v>131</v>
      </c>
      <c r="B125" s="45"/>
      <c r="C125" s="46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6">
        <f>IF(OR(Almería!D125=0,Cádiz!D125=0,Córdoba!D125=0,Granada!D125=0,Huelva!D125=0,Jaén!D125=0,Málaga!D125=0,Sevilla!D125=0),"",Almería!D125+Cádiz!D125+Córdoba!D125+Granada!D125+Huelva!D125+Jaén!D125+Málaga!D125+Sevilla!D125)</f>
        <v>1244</v>
      </c>
      <c r="E125" s="97">
        <v>1450</v>
      </c>
      <c r="F125" s="49"/>
      <c r="G125" s="50">
        <f>IF(OR(Almería!G125=0,Cádiz!G125=0,Córdoba!G125=0,Granada!G125=0,Huelva!G125=0,Jaén!G125=0,Málaga!G125=0,Sevilla!G125=0),"",Almería!G125+Cádiz!G125+Córdoba!G125+Granada!G125+Huelva!G125+Jaén!G125+Málaga!G125+Sevilla!G125)</f>
      </c>
      <c r="H125" s="50">
        <f>IF(OR(Almería!H125=0,Cádiz!H125=0,Córdoba!H125=0,Granada!H125=0,Huelva!H125=0,Jaén!H125=0,Málaga!H125=0,Sevilla!H125=0),"",Almería!H125+Cádiz!H125+Córdoba!H125+Granada!H125+Huelva!H125+Jaén!H125+Málaga!H125+Sevilla!H125)</f>
        <v>9357</v>
      </c>
      <c r="I125" s="121">
        <v>10750</v>
      </c>
      <c r="J125" s="53"/>
      <c r="K125" s="54"/>
      <c r="L125" s="53"/>
      <c r="M125" s="55"/>
      <c r="N125" s="56"/>
      <c r="O125" s="57">
        <f>(H125*1000)/D125</f>
        <v>7521.704180064308</v>
      </c>
      <c r="P125" s="58">
        <f>(I125*1000)/E125</f>
        <v>7413.793103448276</v>
      </c>
    </row>
    <row r="126" spans="1:16" ht="12.75">
      <c r="A126" s="59" t="s">
        <v>132</v>
      </c>
      <c r="B126" s="45"/>
      <c r="C126" s="46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6">
        <f>IF(OR(Almería!D126=0,Cádiz!D126=0,Córdoba!D126=0,Granada!D126=0,Huelva!D126=0,Jaén!D126=0,Málaga!D126=0,Sevilla!D126=0),"",Almería!D126+Cádiz!D126+Córdoba!D126+Granada!D126+Huelva!D126+Jaén!D126+Málaga!D126+Sevilla!D126)</f>
        <v>25122</v>
      </c>
      <c r="E126" s="97">
        <v>25989</v>
      </c>
      <c r="F126" s="49"/>
      <c r="G126" s="50">
        <f>IF(OR(Almería!G126=0,Cádiz!G126=0,Córdoba!G126=0,Granada!G126=0,Huelva!G126=0,Jaén!G126=0,Málaga!G126=0,Sevilla!G126=0),"",Almería!G126+Cádiz!G126+Córdoba!G126+Granada!G126+Huelva!G126+Jaén!G126+Málaga!G126+Sevilla!G126)</f>
      </c>
      <c r="H126" s="50">
        <f>IF(OR(Almería!H126=0,Cádiz!H126=0,Córdoba!H126=0,Granada!H126=0,Huelva!H126=0,Jaén!H126=0,Málaga!H126=0,Sevilla!H126=0),"",Almería!H126+Cádiz!H126+Córdoba!H126+Granada!H126+Huelva!H126+Jaén!H126+Málaga!H126+Sevilla!H126)</f>
        <v>132656</v>
      </c>
      <c r="I126" s="121">
        <v>151233</v>
      </c>
      <c r="J126" s="53"/>
      <c r="K126" s="54"/>
      <c r="L126" s="53"/>
      <c r="M126" s="55"/>
      <c r="N126" s="56"/>
      <c r="O126" s="57">
        <f>(H126*1000)/D126</f>
        <v>5280.471300055728</v>
      </c>
      <c r="P126" s="58">
        <f>(I126*1000)/E126</f>
        <v>5819.115779752972</v>
      </c>
    </row>
    <row r="127" spans="1:16" ht="12.75">
      <c r="A127" s="59" t="s">
        <v>133</v>
      </c>
      <c r="B127" s="45"/>
      <c r="C127" s="46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6">
        <f>IF(OR(Almería!D127=0,Cádiz!D127=0,Córdoba!D127=0,Granada!D127=0,Huelva!D127=0,Jaén!D127=0,Málaga!D127=0,Sevilla!D127=0),"",Almería!D127+Cádiz!D127+Córdoba!D127+Granada!D127+Huelva!D127+Jaén!D127+Málaga!D127+Sevilla!D127)</f>
        <v>1697.06</v>
      </c>
      <c r="E127" s="97">
        <v>1691</v>
      </c>
      <c r="F127" s="49"/>
      <c r="G127" s="50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50">
        <f>IF(OR(Almería!H127=0,Cádiz!H127=0,Córdoba!H127=0,Granada!H127=0,Huelva!H127=0,Jaén!H127=0,Málaga!H127=0,Sevilla!H127=0),"",Almería!H127+Cádiz!H127+Córdoba!H127+Granada!H127+Huelva!H127+Jaén!H127+Málaga!H127+Sevilla!H127)</f>
        <v>849.06</v>
      </c>
      <c r="I127" s="121">
        <v>1063</v>
      </c>
      <c r="J127" s="53"/>
      <c r="K127" s="54"/>
      <c r="L127" s="53"/>
      <c r="M127" s="55"/>
      <c r="N127" s="56"/>
      <c r="O127" s="57"/>
      <c r="P127" s="58"/>
    </row>
    <row r="128" spans="1:16" ht="12.75">
      <c r="A128" s="59" t="s">
        <v>134</v>
      </c>
      <c r="B128" s="45"/>
      <c r="C128" s="46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6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97"/>
      <c r="F128" s="49"/>
      <c r="G128" s="50">
        <f>IF(OR(Almería!G128=0,Cádiz!G128=0,Córdoba!G128=0,Granada!G128=0,Huelva!G128=0,Jaén!G128=0,Málaga!G128=0,Sevilla!G128=0),"",Almería!G128+Cádiz!G128+Córdoba!G128+Granada!G128+Huelva!G128+Jaén!G128+Málaga!G128+Sevilla!G128)</f>
      </c>
      <c r="H128" s="50">
        <f>IF(OR(Almería!H128=0,Cádiz!H128=0,Córdoba!H128=0,Granada!H128=0,Huelva!H128=0,Jaén!H128=0,Málaga!H128=0,Sevilla!H128=0),"",Almería!H128+Cádiz!H128+Córdoba!H128+Granada!H128+Huelva!H128+Jaén!H128+Málaga!H128+Sevilla!H128)</f>
        <v>908013</v>
      </c>
      <c r="I128" s="121">
        <v>1061198</v>
      </c>
      <c r="J128" s="53"/>
      <c r="K128" s="54"/>
      <c r="L128" s="53"/>
      <c r="M128" s="55"/>
      <c r="N128" s="56"/>
      <c r="O128" s="57"/>
      <c r="P128" s="58"/>
    </row>
    <row r="129" spans="1:16" s="43" customFormat="1" ht="15.75">
      <c r="A129" s="29" t="s">
        <v>135</v>
      </c>
      <c r="B129" s="67"/>
      <c r="C129" s="68"/>
      <c r="D129" s="68"/>
      <c r="E129" s="98"/>
      <c r="F129" s="71"/>
      <c r="G129" s="72"/>
      <c r="H129" s="72"/>
      <c r="I129" s="120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136</v>
      </c>
      <c r="B130" s="100"/>
      <c r="C130" s="101"/>
      <c r="D130" s="101">
        <f>IF(OR(Almería!D130=0,Cádiz!D130=0,Córdoba!D130=0,Granada!D130=0,Huelva!D130=0,Jaén!D130=0,Málaga!D130=0,Sevilla!D130=0),"",Almería!D130+Cádiz!D130+Córdoba!D130+Granada!D130+Huelva!D130+Jaén!D130+Málaga!D130+Sevilla!D130)</f>
        <v>54.029999999999994</v>
      </c>
      <c r="E130" s="102">
        <v>48</v>
      </c>
      <c r="F130" s="103"/>
      <c r="G130" s="104">
        <f>IF(OR(Almería!G130=0,Cádiz!G130=0,Córdoba!G130=0,Granada!G130=0,Huelva!G130=0,Jaén!G130=0,Málaga!G130=0,Sevilla!G130=0),"",Almería!G130+Cádiz!G130+Córdoba!G130+Granada!G130+Huelva!G130+Jaén!G130+Málaga!G130+Sevilla!G130)</f>
      </c>
      <c r="H130" s="104">
        <f>IF(OR(Almería!H130=0,Cádiz!H130=0,Córdoba!H130=0,Granada!H130=0,Huelva!H130=0,Jaén!H130=0,Málaga!H130=0,Sevilla!H130=0),"",Almería!H130+Cádiz!H130+Córdoba!H130+Granada!H130+Huelva!H130+Jaén!H130+Málaga!H130+Sevilla!H130)</f>
        <v>420.03</v>
      </c>
      <c r="I130" s="126">
        <v>246</v>
      </c>
      <c r="J130" s="106">
        <f>IF(OR(D130=0,C130=0),"",C130/D130*100-100)</f>
      </c>
      <c r="K130" s="107">
        <f>IF(OR(E130=0,C130=0),"",C130/E130*100-100)</f>
      </c>
      <c r="L130" s="106"/>
      <c r="M130" s="108"/>
      <c r="N130" s="109"/>
      <c r="O130" s="110">
        <f>(H130*1000)/D130</f>
        <v>7774.01443642421</v>
      </c>
      <c r="P130" s="111">
        <f>(I130*1000)/E130</f>
        <v>5125</v>
      </c>
    </row>
    <row r="131" ht="13.5" thickTop="1">
      <c r="A131" s="1" t="s">
        <v>137</v>
      </c>
    </row>
    <row r="132" spans="1:16" ht="12.75">
      <c r="A132" s="1" t="s">
        <v>154</v>
      </c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fitToHeight="0" fitToWidth="1" horizontalDpi="300" verticalDpi="300" orientation="portrait" paperSize="9" scale="68" r:id="rId1"/>
  <headerFooter alignWithMargins="0">
    <oddHeader xml:space="preserve">&amp;L&amp;"Arial,Normal"&amp;12AVANCE DE SUPERFICIES Y PRODUCCIONES A 28    DE  FEBRERO  DEL AÑO 2.022
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cp:lastPrinted>2022-01-17T08:38:55Z</cp:lastPrinted>
  <dcterms:created xsi:type="dcterms:W3CDTF">2021-02-09T10:45:53Z</dcterms:created>
  <dcterms:modified xsi:type="dcterms:W3CDTF">2022-03-14T09:13:25Z</dcterms:modified>
  <cp:category/>
  <cp:version/>
  <cp:contentType/>
  <cp:contentStatus/>
</cp:coreProperties>
</file>