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0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<sst xmlns="http://schemas.openxmlformats.org/spreadsheetml/2006/main" count="1630" uniqueCount="173">
  <si>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</si>
  <si>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</si>
  <si>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</si>
  <si>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</si>
  <si>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</si>
  <si>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</si>
  <si>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</si>
  <si>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</si>
  <si>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</si>
  <si>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</si>
  <si>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</si>
  <si>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</si>
  <si>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</si>
  <si>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</si>
  <si>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</si>
  <si>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</si>
  <si>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</si>
  <si>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</si>
  <si>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</si>
  <si>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</si>
  <si>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</si>
  <si>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</si>
  <si>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</si>
  <si>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</si>
  <si>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</si>
  <si>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</si>
  <si>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</si>
  <si>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</si>
  <si>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</si>
  <si>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</si>
  <si>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</si>
  <si>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</si>
  <si>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</si>
  <si>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</si>
  <si>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</si>
  <si>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</si>
  <si>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</si>
  <si>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</si>
  <si>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</si>
  <si>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</si>
  <si>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</si>
  <si>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</si>
  <si>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</si>
  <si>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</si>
  <si>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</si>
  <si>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</si>
  <si>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</si>
  <si>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</si>
  <si>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</si>
  <si>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</si>
  <si>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</si>
  <si>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</si>
  <si>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</si>
  <si>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</si>
  <si>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</si>
  <si>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</si>
  <si>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</si>
  <si>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</si>
  <si>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</si>
  <si>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</si>
  <si>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</si>
  <si>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</si>
  <si>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</si>
  <si>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</si>
  <si>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</si>
  <si>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</si>
  <si>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</si>
  <si>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</si>
  <si>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</si>
  <si>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</si>
  <si>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</si>
  <si>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</si>
  <si>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</si>
  <si>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</si>
  <si>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</si>
  <si>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</si>
  <si>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</si>
  <si>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</si>
  <si>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</si>
  <si>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</si>
  <si>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</si>
  <si>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</si>
  <si>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</si>
  <si>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</si>
  <si>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</si>
  <si>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</si>
  <si>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</si>
  <si>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</si>
  <si>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</si>
  <si>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</si>
  <si>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</si>
  <si>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</si>
  <si>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</si>
  <si>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</si>
  <si>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</si>
  <si>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</si>
  <si>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</si>
  <si>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</si>
  <si>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</si>
  <si>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</si>
  <si>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</si>
  <si>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</si>
  <si>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</si>
  <si>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</si>
  <si>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</si>
  <si>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</si>
  <si>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</si>
  <si>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</si>
  <si>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</si>
  <si>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</si>
  <si>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</si>
  <si>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</si>
  <si>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</si>
  <si>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</si>
  <si>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</si>
  <si>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</si>
  <si>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</si>
  <si>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</si>
  <si>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</si>
  <si>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</si>
  <si>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</si>
  <si>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</si>
  <si>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</si>
  <si>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</si>
  <si>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</si>
  <si>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</si>
  <si>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</si>
  <si>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</si>
  <si>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</si>
  <si>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</si>
  <si>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</si>
  <si>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</si>
  <si>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</si>
  <si>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</si>
  <si>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</si>
  <si>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</si>
  <si>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</si>
  <si>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</si>
  <si>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</si>
  <si>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</si>
  <si>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</si>
  <si>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</si>
  <si>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</si>
  <si>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</si>
  <si>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</si>
  <si>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Huelva.</t>
  </si>
  <si>
    <t xml:space="preserve">Jaén. </t>
  </si>
  <si>
    <t>Málaga.</t>
  </si>
  <si>
    <t>Limón</t>
  </si>
  <si>
    <t xml:space="preserve"> </t>
  </si>
  <si>
    <t>Sevilla.</t>
  </si>
  <si>
    <t>Tomate jun-sept.(incluye tom.conserva)</t>
  </si>
  <si>
    <t>Andalucía.</t>
  </si>
  <si>
    <t>Plátano**</t>
  </si>
  <si>
    <t>(**) Arboles diseminados</t>
  </si>
  <si>
    <t>Superficies ( has )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</si>
  <si>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</si>
  <si>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</si>
  <si>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</si>
  <si>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</si>
  <si>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</si>
  <si>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</si>
  <si>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</si>
  <si>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</si>
  <si>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Producciones ( tm )</t>
  </si>
  <si>
    <t>ANDALUCíA</t>
  </si>
  <si>
    <t>Peninillo</t>
  </si>
  <si>
    <t xml:space="preserve"> 16-19</t>
  </si>
  <si>
    <t>%20</t>
  </si>
  <si>
    <t>%16-19</t>
  </si>
  <si>
    <t>JUNIO 2021</t>
  </si>
  <si>
    <t xml:space="preserve"> JUNIO 2021</t>
  </si>
  <si>
    <t>JUNIO  2.021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</si>
</sst>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,##0\ ;\(#,##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_);\(#,##0\)"/>
    <numFmt numFmtId="171" formatCode="#,##0.0"/>
  </numFmts>
  <fonts count="68">
    <font>
      <sz val="10"/>
      <name val="Courier New"/>
      <family val="3"/>
    </font>
    <font>
      <sz val="10"/>
      <name val="Arial"/>
      <family val="0"/>
    </font>
    <font>
      <sz val="10"/>
      <name val="Cambria"/>
      <family val="1"/>
    </font>
    <font>
      <sz val="10"/>
      <color indexed="14"/>
      <name val="Cambria"/>
      <family val="1"/>
    </font>
    <font>
      <b/>
      <i/>
      <sz val="14"/>
      <color indexed="9"/>
      <name val="Cambria"/>
      <family val="1"/>
    </font>
    <font>
      <b/>
      <sz val="10"/>
      <color indexed="9"/>
      <name val="Cambria"/>
      <family val="1"/>
    </font>
    <font>
      <b/>
      <i/>
      <sz val="12"/>
      <color indexed="9"/>
      <name val="Cambria"/>
      <family val="1"/>
    </font>
    <font>
      <sz val="10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b/>
      <sz val="10"/>
      <color indexed="60"/>
      <name val="Cambria"/>
      <family val="1"/>
    </font>
    <font>
      <sz val="10"/>
      <color indexed="18"/>
      <name val="Cambria"/>
      <family val="1"/>
    </font>
    <font>
      <sz val="10"/>
      <color indexed="16"/>
      <name val="Cambria"/>
      <family val="1"/>
    </font>
    <font>
      <sz val="10"/>
      <color indexed="17"/>
      <name val="Cambria"/>
      <family val="1"/>
    </font>
    <font>
      <b/>
      <sz val="12"/>
      <color indexed="18"/>
      <name val="Cambria"/>
      <family val="1"/>
    </font>
    <font>
      <sz val="12"/>
      <color indexed="16"/>
      <name val="Cambria"/>
      <family val="1"/>
    </font>
    <font>
      <sz val="10"/>
      <color indexed="8"/>
      <name val="Cambria"/>
      <family val="1"/>
    </font>
    <font>
      <sz val="10"/>
      <color indexed="15"/>
      <name val="Cambria"/>
      <family val="1"/>
    </font>
    <font>
      <sz val="10"/>
      <color indexed="56"/>
      <name val="Cambria"/>
      <family val="1"/>
    </font>
    <font>
      <b/>
      <sz val="10"/>
      <color indexed="58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 New"/>
      <family val="3"/>
    </font>
    <font>
      <u val="single"/>
      <sz val="10"/>
      <color theme="11"/>
      <name val="Courier New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4" fontId="57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70">
    <xf numFmtId="164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33" borderId="10" xfId="0" applyNumberFormat="1" applyFont="1" applyFill="1" applyBorder="1" applyAlignment="1" applyProtection="1">
      <alignment horizontal="left"/>
      <protection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 applyProtection="1">
      <alignment horizontal="left"/>
      <protection/>
    </xf>
    <xf numFmtId="3" fontId="7" fillId="33" borderId="0" xfId="0" applyNumberFormat="1" applyFont="1" applyFill="1" applyBorder="1" applyAlignment="1" applyProtection="1">
      <alignment horizontal="center" vertical="center"/>
      <protection/>
    </xf>
    <xf numFmtId="3" fontId="7" fillId="33" borderId="15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8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3" fontId="7" fillId="33" borderId="27" xfId="0" applyNumberFormat="1" applyFont="1" applyFill="1" applyBorder="1" applyAlignment="1" applyProtection="1">
      <alignment horizontal="center" vertical="center"/>
      <protection/>
    </xf>
    <xf numFmtId="3" fontId="7" fillId="33" borderId="28" xfId="0" applyNumberFormat="1" applyFont="1" applyFill="1" applyBorder="1" applyAlignment="1" applyProtection="1">
      <alignment horizontal="center" vertical="center"/>
      <protection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11" fillId="34" borderId="14" xfId="0" applyNumberFormat="1" applyFont="1" applyFill="1" applyBorder="1" applyAlignment="1" applyProtection="1">
      <alignment horizontal="left"/>
      <protection/>
    </xf>
    <xf numFmtId="3" fontId="11" fillId="34" borderId="0" xfId="0" applyNumberFormat="1" applyFont="1" applyFill="1" applyBorder="1" applyAlignment="1" applyProtection="1">
      <alignment horizontal="center"/>
      <protection/>
    </xf>
    <xf numFmtId="3" fontId="12" fillId="34" borderId="0" xfId="0" applyNumberFormat="1" applyFont="1" applyFill="1" applyBorder="1" applyAlignment="1">
      <alignment horizontal="center"/>
    </xf>
    <xf numFmtId="3" fontId="12" fillId="34" borderId="32" xfId="0" applyNumberFormat="1" applyFont="1" applyFill="1" applyBorder="1" applyAlignment="1">
      <alignment horizontal="center"/>
    </xf>
    <xf numFmtId="3" fontId="12" fillId="34" borderId="33" xfId="53" applyNumberFormat="1" applyFont="1" applyFill="1" applyBorder="1" applyProtection="1">
      <alignment/>
      <protection/>
    </xf>
    <xf numFmtId="3" fontId="13" fillId="34" borderId="17" xfId="0" applyNumberFormat="1" applyFont="1" applyFill="1" applyBorder="1" applyAlignment="1">
      <alignment horizontal="center"/>
    </xf>
    <xf numFmtId="3" fontId="13" fillId="34" borderId="34" xfId="53" applyNumberFormat="1" applyFont="1" applyFill="1" applyBorder="1" applyProtection="1">
      <alignment/>
      <protection/>
    </xf>
    <xf numFmtId="3" fontId="14" fillId="34" borderId="0" xfId="0" applyNumberFormat="1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5" fillId="34" borderId="0" xfId="0" applyNumberFormat="1" applyFont="1" applyFill="1" applyBorder="1" applyAlignment="1">
      <alignment/>
    </xf>
    <xf numFmtId="3" fontId="15" fillId="34" borderId="35" xfId="0" applyNumberFormat="1" applyFont="1" applyFill="1" applyBorder="1" applyAlignment="1">
      <alignment/>
    </xf>
    <xf numFmtId="3" fontId="16" fillId="34" borderId="19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8" fillId="0" borderId="14" xfId="0" applyNumberFormat="1" applyFont="1" applyBorder="1" applyAlignment="1" applyProtection="1">
      <alignment horizontal="left"/>
      <protection/>
    </xf>
    <xf numFmtId="3" fontId="19" fillId="0" borderId="0" xfId="0" applyNumberFormat="1" applyFont="1" applyBorder="1" applyAlignment="1" applyProtection="1">
      <alignment horizontal="center"/>
      <protection/>
    </xf>
    <xf numFmtId="3" fontId="19" fillId="0" borderId="0" xfId="0" applyNumberFormat="1" applyFont="1" applyBorder="1" applyAlignment="1" applyProtection="1">
      <alignment/>
      <protection/>
    </xf>
    <xf numFmtId="3" fontId="19" fillId="0" borderId="15" xfId="0" applyNumberFormat="1" applyFont="1" applyBorder="1" applyAlignment="1" applyProtection="1">
      <alignment/>
      <protection/>
    </xf>
    <xf numFmtId="3" fontId="19" fillId="0" borderId="18" xfId="0" applyNumberFormat="1" applyFont="1" applyBorder="1" applyAlignment="1" applyProtection="1">
      <alignment/>
      <protection/>
    </xf>
    <xf numFmtId="3" fontId="20" fillId="0" borderId="17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20" fillId="0" borderId="15" xfId="0" applyNumberFormat="1" applyFont="1" applyBorder="1" applyAlignment="1" applyProtection="1">
      <alignment/>
      <protection/>
    </xf>
    <xf numFmtId="3" fontId="20" fillId="0" borderId="18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/>
      <protection/>
    </xf>
    <xf numFmtId="3" fontId="21" fillId="0" borderId="35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4" xfId="0" applyNumberFormat="1" applyFont="1" applyBorder="1" applyAlignment="1" applyProtection="1">
      <alignment horizontal="left"/>
      <protection/>
    </xf>
    <xf numFmtId="3" fontId="19" fillId="0" borderId="18" xfId="53" applyNumberFormat="1" applyFont="1" applyBorder="1" applyProtection="1">
      <alignment/>
      <protection/>
    </xf>
    <xf numFmtId="3" fontId="20" fillId="0" borderId="18" xfId="53" applyNumberFormat="1" applyFont="1" applyBorder="1" applyAlignment="1">
      <alignment horizontal="right"/>
      <protection/>
    </xf>
    <xf numFmtId="3" fontId="2" fillId="0" borderId="14" xfId="0" applyNumberFormat="1" applyFont="1" applyFill="1" applyBorder="1" applyAlignment="1" applyProtection="1">
      <alignment horizontal="left"/>
      <protection/>
    </xf>
    <xf numFmtId="3" fontId="20" fillId="35" borderId="36" xfId="0" applyNumberFormat="1" applyFont="1" applyFill="1" applyBorder="1" applyAlignment="1" applyProtection="1">
      <alignment/>
      <protection/>
    </xf>
    <xf numFmtId="3" fontId="20" fillId="35" borderId="37" xfId="0" applyNumberFormat="1" applyFont="1" applyFill="1" applyBorder="1" applyAlignment="1" applyProtection="1">
      <alignment/>
      <protection/>
    </xf>
    <xf numFmtId="3" fontId="20" fillId="35" borderId="38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Border="1" applyAlignment="1" applyProtection="1">
      <alignment horizontal="right"/>
      <protection/>
    </xf>
    <xf numFmtId="3" fontId="19" fillId="0" borderId="15" xfId="0" applyNumberFormat="1" applyFont="1" applyBorder="1" applyAlignment="1" applyProtection="1">
      <alignment horizontal="right"/>
      <protection/>
    </xf>
    <xf numFmtId="3" fontId="22" fillId="34" borderId="0" xfId="0" applyNumberFormat="1" applyFont="1" applyFill="1" applyBorder="1" applyAlignment="1" applyProtection="1">
      <alignment horizontal="center"/>
      <protection/>
    </xf>
    <xf numFmtId="3" fontId="12" fillId="34" borderId="0" xfId="0" applyNumberFormat="1" applyFont="1" applyFill="1" applyBorder="1" applyAlignment="1" applyProtection="1">
      <alignment/>
      <protection/>
    </xf>
    <xf numFmtId="3" fontId="12" fillId="34" borderId="15" xfId="0" applyNumberFormat="1" applyFont="1" applyFill="1" applyBorder="1" applyAlignment="1" applyProtection="1">
      <alignment/>
      <protection/>
    </xf>
    <xf numFmtId="3" fontId="12" fillId="34" borderId="18" xfId="53" applyNumberFormat="1" applyFont="1" applyFill="1" applyBorder="1" applyProtection="1">
      <alignment/>
      <protection/>
    </xf>
    <xf numFmtId="3" fontId="23" fillId="34" borderId="17" xfId="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3" fontId="23" fillId="34" borderId="15" xfId="0" applyNumberFormat="1" applyFont="1" applyFill="1" applyBorder="1" applyAlignment="1" applyProtection="1">
      <alignment/>
      <protection/>
    </xf>
    <xf numFmtId="3" fontId="23" fillId="34" borderId="18" xfId="53" applyNumberFormat="1" applyFont="1" applyFill="1" applyBorder="1" applyProtection="1">
      <alignment/>
      <protection/>
    </xf>
    <xf numFmtId="3" fontId="14" fillId="34" borderId="0" xfId="0" applyNumberFormat="1" applyFont="1" applyFill="1" applyBorder="1" applyAlignment="1" applyProtection="1">
      <alignment/>
      <protection/>
    </xf>
    <xf numFmtId="3" fontId="14" fillId="34" borderId="15" xfId="0" applyNumberFormat="1" applyFont="1" applyFill="1" applyBorder="1" applyAlignment="1" applyProtection="1">
      <alignment/>
      <protection/>
    </xf>
    <xf numFmtId="3" fontId="14" fillId="34" borderId="35" xfId="0" applyNumberFormat="1" applyFont="1" applyFill="1" applyBorder="1" applyAlignment="1" applyProtection="1">
      <alignment/>
      <protection/>
    </xf>
    <xf numFmtId="3" fontId="17" fillId="34" borderId="19" xfId="0" applyNumberFormat="1" applyFont="1" applyFill="1" applyBorder="1" applyAlignment="1">
      <alignment/>
    </xf>
    <xf numFmtId="3" fontId="17" fillId="34" borderId="20" xfId="0" applyNumberFormat="1" applyFont="1" applyFill="1" applyBorder="1" applyAlignment="1">
      <alignment/>
    </xf>
    <xf numFmtId="3" fontId="17" fillId="34" borderId="21" xfId="0" applyNumberFormat="1" applyFont="1" applyFill="1" applyBorder="1" applyAlignment="1">
      <alignment/>
    </xf>
    <xf numFmtId="3" fontId="20" fillId="0" borderId="18" xfId="53" applyNumberFormat="1" applyFont="1" applyBorder="1">
      <alignment/>
      <protection/>
    </xf>
    <xf numFmtId="3" fontId="20" fillId="0" borderId="18" xfId="0" applyNumberFormat="1" applyFont="1" applyBorder="1" applyAlignment="1" applyProtection="1">
      <alignment/>
      <protection/>
    </xf>
    <xf numFmtId="3" fontId="17" fillId="34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Border="1" applyAlignment="1" applyProtection="1">
      <alignment horizontal="left"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15" xfId="0" applyNumberFormat="1" applyFont="1" applyBorder="1" applyAlignment="1" applyProtection="1">
      <alignment horizontal="right"/>
      <protection/>
    </xf>
    <xf numFmtId="3" fontId="19" fillId="0" borderId="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20" fillId="0" borderId="18" xfId="53" applyNumberFormat="1" applyFont="1" applyBorder="1" applyProtection="1">
      <alignment/>
      <protection/>
    </xf>
    <xf numFmtId="3" fontId="20" fillId="0" borderId="39" xfId="0" applyNumberFormat="1" applyFont="1" applyBorder="1" applyAlignment="1" applyProtection="1">
      <alignment/>
      <protection/>
    </xf>
    <xf numFmtId="3" fontId="19" fillId="0" borderId="40" xfId="53" applyNumberFormat="1" applyFont="1" applyBorder="1" applyProtection="1">
      <alignment/>
      <protection/>
    </xf>
    <xf numFmtId="3" fontId="12" fillId="34" borderId="40" xfId="53" applyNumberFormat="1" applyFont="1" applyFill="1" applyBorder="1" applyProtection="1">
      <alignment/>
      <protection/>
    </xf>
    <xf numFmtId="3" fontId="2" fillId="0" borderId="41" xfId="0" applyNumberFormat="1" applyFont="1" applyBorder="1" applyAlignment="1" applyProtection="1">
      <alignment horizontal="left"/>
      <protection/>
    </xf>
    <xf numFmtId="3" fontId="19" fillId="0" borderId="42" xfId="0" applyNumberFormat="1" applyFont="1" applyBorder="1" applyAlignment="1" applyProtection="1">
      <alignment horizontal="center"/>
      <protection/>
    </xf>
    <xf numFmtId="3" fontId="19" fillId="0" borderId="42" xfId="0" applyNumberFormat="1" applyFont="1" applyBorder="1" applyAlignment="1" applyProtection="1">
      <alignment/>
      <protection/>
    </xf>
    <xf numFmtId="3" fontId="19" fillId="0" borderId="43" xfId="53" applyNumberFormat="1" applyFont="1" applyBorder="1" applyProtection="1">
      <alignment/>
      <protection/>
    </xf>
    <xf numFmtId="3" fontId="20" fillId="0" borderId="44" xfId="0" applyNumberFormat="1" applyFont="1" applyBorder="1" applyAlignment="1" applyProtection="1">
      <alignment/>
      <protection/>
    </xf>
    <xf numFmtId="3" fontId="20" fillId="0" borderId="42" xfId="0" applyNumberFormat="1" applyFont="1" applyBorder="1" applyAlignment="1" applyProtection="1">
      <alignment/>
      <protection/>
    </xf>
    <xf numFmtId="3" fontId="20" fillId="0" borderId="45" xfId="0" applyNumberFormat="1" applyFont="1" applyBorder="1" applyAlignment="1" applyProtection="1">
      <alignment/>
      <protection/>
    </xf>
    <xf numFmtId="3" fontId="20" fillId="0" borderId="46" xfId="53" applyNumberFormat="1" applyFont="1" applyBorder="1">
      <alignment/>
      <protection/>
    </xf>
    <xf numFmtId="3" fontId="21" fillId="0" borderId="42" xfId="0" applyNumberFormat="1" applyFont="1" applyBorder="1" applyAlignment="1" applyProtection="1">
      <alignment/>
      <protection/>
    </xf>
    <xf numFmtId="3" fontId="21" fillId="0" borderId="45" xfId="0" applyNumberFormat="1" applyFont="1" applyBorder="1" applyAlignment="1" applyProtection="1">
      <alignment/>
      <protection/>
    </xf>
    <xf numFmtId="3" fontId="21" fillId="0" borderId="47" xfId="0" applyNumberFormat="1" applyFont="1" applyBorder="1" applyAlignment="1" applyProtection="1">
      <alignment/>
      <protection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5" fillId="36" borderId="0" xfId="0" applyNumberFormat="1" applyFont="1" applyFill="1" applyAlignment="1">
      <alignment/>
    </xf>
    <xf numFmtId="3" fontId="12" fillId="34" borderId="34" xfId="53" applyNumberFormat="1" applyFont="1" applyFill="1" applyBorder="1" applyProtection="1">
      <alignment/>
      <protection/>
    </xf>
    <xf numFmtId="3" fontId="19" fillId="0" borderId="45" xfId="0" applyNumberFormat="1" applyFont="1" applyBorder="1" applyAlignment="1" applyProtection="1">
      <alignment/>
      <protection/>
    </xf>
    <xf numFmtId="3" fontId="19" fillId="0" borderId="46" xfId="53" applyNumberFormat="1" applyFont="1" applyBorder="1" applyProtection="1">
      <alignment/>
      <protection/>
    </xf>
    <xf numFmtId="3" fontId="13" fillId="34" borderId="33" xfId="53" applyNumberFormat="1" applyFont="1" applyFill="1" applyBorder="1" applyProtection="1">
      <alignment/>
      <protection/>
    </xf>
    <xf numFmtId="3" fontId="20" fillId="0" borderId="40" xfId="0" applyNumberFormat="1" applyFont="1" applyBorder="1" applyAlignment="1" applyProtection="1">
      <alignment/>
      <protection/>
    </xf>
    <xf numFmtId="3" fontId="20" fillId="0" borderId="40" xfId="53" applyNumberFormat="1" applyFont="1" applyBorder="1" applyAlignment="1">
      <alignment horizontal="right"/>
      <protection/>
    </xf>
    <xf numFmtId="3" fontId="20" fillId="35" borderId="51" xfId="0" applyNumberFormat="1" applyFont="1" applyFill="1" applyBorder="1" applyAlignment="1" applyProtection="1">
      <alignment horizontal="right"/>
      <protection/>
    </xf>
    <xf numFmtId="3" fontId="23" fillId="34" borderId="40" xfId="53" applyNumberFormat="1" applyFont="1" applyFill="1" applyBorder="1" applyProtection="1">
      <alignment/>
      <protection/>
    </xf>
    <xf numFmtId="3" fontId="20" fillId="0" borderId="40" xfId="53" applyNumberFormat="1" applyFont="1" applyBorder="1">
      <alignment/>
      <protection/>
    </xf>
    <xf numFmtId="3" fontId="20" fillId="0" borderId="40" xfId="0" applyNumberFormat="1" applyFont="1" applyBorder="1" applyAlignment="1" applyProtection="1">
      <alignment/>
      <protection/>
    </xf>
    <xf numFmtId="3" fontId="20" fillId="0" borderId="40" xfId="0" applyNumberFormat="1" applyFont="1" applyBorder="1" applyAlignment="1">
      <alignment/>
    </xf>
    <xf numFmtId="3" fontId="20" fillId="0" borderId="40" xfId="0" applyNumberFormat="1" applyFont="1" applyFill="1" applyBorder="1" applyAlignment="1">
      <alignment/>
    </xf>
    <xf numFmtId="3" fontId="20" fillId="0" borderId="40" xfId="53" applyNumberFormat="1" applyFont="1" applyBorder="1" applyProtection="1">
      <alignment/>
      <protection/>
    </xf>
    <xf numFmtId="3" fontId="20" fillId="0" borderId="43" xfId="53" applyNumberFormat="1" applyFont="1" applyBorder="1">
      <alignment/>
      <protection/>
    </xf>
    <xf numFmtId="164" fontId="2" fillId="0" borderId="0" xfId="0" applyFont="1" applyAlignment="1">
      <alignment/>
    </xf>
    <xf numFmtId="164" fontId="21" fillId="0" borderId="0" xfId="0" applyFont="1" applyAlignment="1">
      <alignment/>
    </xf>
    <xf numFmtId="3" fontId="4" fillId="33" borderId="52" xfId="0" applyNumberFormat="1" applyFont="1" applyFill="1" applyBorder="1" applyAlignment="1" applyProtection="1">
      <alignment horizontal="left"/>
      <protection/>
    </xf>
    <xf numFmtId="3" fontId="4" fillId="33" borderId="53" xfId="0" applyNumberFormat="1" applyFont="1" applyFill="1" applyBorder="1" applyAlignment="1" applyProtection="1">
      <alignment horizontal="left"/>
      <protection/>
    </xf>
    <xf numFmtId="3" fontId="6" fillId="33" borderId="54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 horizontal="left"/>
      <protection/>
    </xf>
    <xf numFmtId="3" fontId="6" fillId="33" borderId="21" xfId="0" applyNumberFormat="1" applyFont="1" applyFill="1" applyBorder="1" applyAlignment="1" applyProtection="1">
      <alignment horizontal="left"/>
      <protection/>
    </xf>
    <xf numFmtId="3" fontId="8" fillId="33" borderId="55" xfId="0" applyNumberFormat="1" applyFont="1" applyFill="1" applyBorder="1" applyAlignment="1">
      <alignment horizontal="center"/>
    </xf>
    <xf numFmtId="3" fontId="8" fillId="33" borderId="56" xfId="0" applyNumberFormat="1" applyFont="1" applyFill="1" applyBorder="1" applyAlignment="1">
      <alignment horizontal="center"/>
    </xf>
    <xf numFmtId="3" fontId="8" fillId="33" borderId="57" xfId="0" applyNumberFormat="1" applyFont="1" applyFill="1" applyBorder="1" applyAlignment="1">
      <alignment horizontal="center"/>
    </xf>
    <xf numFmtId="3" fontId="11" fillId="34" borderId="58" xfId="0" applyNumberFormat="1" applyFont="1" applyFill="1" applyBorder="1" applyAlignment="1" applyProtection="1">
      <alignment horizontal="left"/>
      <protection/>
    </xf>
    <xf numFmtId="3" fontId="11" fillId="34" borderId="59" xfId="0" applyNumberFormat="1" applyFont="1" applyFill="1" applyBorder="1" applyAlignment="1" applyProtection="1">
      <alignment horizontal="left"/>
      <protection/>
    </xf>
    <xf numFmtId="165" fontId="26" fillId="0" borderId="20" xfId="0" applyNumberFormat="1" applyFont="1" applyBorder="1" applyAlignment="1" applyProtection="1">
      <alignment/>
      <protection/>
    </xf>
    <xf numFmtId="165" fontId="27" fillId="0" borderId="21" xfId="0" applyNumberFormat="1" applyFont="1" applyBorder="1" applyAlignment="1" applyProtection="1">
      <alignment/>
      <protection/>
    </xf>
    <xf numFmtId="3" fontId="28" fillId="34" borderId="60" xfId="0" applyNumberFormat="1" applyFont="1" applyFill="1" applyBorder="1" applyAlignment="1" applyProtection="1">
      <alignment horizontal="left"/>
      <protection/>
    </xf>
    <xf numFmtId="3" fontId="29" fillId="34" borderId="21" xfId="0" applyNumberFormat="1" applyFont="1" applyFill="1" applyBorder="1" applyAlignment="1" applyProtection="1">
      <alignment horizontal="left"/>
      <protection/>
    </xf>
    <xf numFmtId="165" fontId="26" fillId="0" borderId="49" xfId="0" applyNumberFormat="1" applyFont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3" fontId="19" fillId="0" borderId="61" xfId="0" applyNumberFormat="1" applyFont="1" applyBorder="1" applyAlignment="1" applyProtection="1">
      <alignment/>
      <protection/>
    </xf>
    <xf numFmtId="3" fontId="19" fillId="0" borderId="61" xfId="0" applyNumberFormat="1" applyFont="1" applyBorder="1" applyAlignment="1" applyProtection="1">
      <alignment horizontal="right"/>
      <protection/>
    </xf>
    <xf numFmtId="3" fontId="12" fillId="34" borderId="61" xfId="0" applyNumberFormat="1" applyFont="1" applyFill="1" applyBorder="1" applyAlignment="1" applyProtection="1">
      <alignment/>
      <protection/>
    </xf>
    <xf numFmtId="3" fontId="19" fillId="0" borderId="61" xfId="0" applyNumberFormat="1" applyFont="1" applyFill="1" applyBorder="1" applyAlignment="1">
      <alignment/>
    </xf>
    <xf numFmtId="3" fontId="19" fillId="0" borderId="61" xfId="0" applyNumberFormat="1" applyFont="1" applyBorder="1" applyAlignment="1">
      <alignment/>
    </xf>
    <xf numFmtId="3" fontId="5" fillId="33" borderId="62" xfId="0" applyNumberFormat="1" applyFont="1" applyFill="1" applyBorder="1" applyAlignment="1" applyProtection="1">
      <alignment horizontal="center" vertical="center"/>
      <protection/>
    </xf>
    <xf numFmtId="3" fontId="12" fillId="34" borderId="15" xfId="0" applyNumberFormat="1" applyFont="1" applyFill="1" applyBorder="1" applyAlignment="1">
      <alignment horizontal="center"/>
    </xf>
    <xf numFmtId="3" fontId="5" fillId="33" borderId="63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3" fontId="20" fillId="0" borderId="36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49" fontId="6" fillId="33" borderId="14" xfId="0" applyNumberFormat="1" applyFont="1" applyFill="1" applyBorder="1" applyAlignment="1" applyProtection="1">
      <alignment horizontal="left"/>
      <protection/>
    </xf>
    <xf numFmtId="0" fontId="6" fillId="33" borderId="14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Alignment="1">
      <alignment/>
    </xf>
    <xf numFmtId="3" fontId="5" fillId="33" borderId="64" xfId="0" applyNumberFormat="1" applyFont="1" applyFill="1" applyBorder="1" applyAlignment="1" applyProtection="1">
      <alignment horizontal="center" vertical="center"/>
      <protection/>
    </xf>
    <xf numFmtId="3" fontId="5" fillId="33" borderId="65" xfId="0" applyNumberFormat="1" applyFont="1" applyFill="1" applyBorder="1" applyAlignment="1" applyProtection="1">
      <alignment horizontal="center" vertical="center"/>
      <protection/>
    </xf>
    <xf numFmtId="3" fontId="5" fillId="33" borderId="66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lmerí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150</xdr:row>
      <xdr:rowOff>57150</xdr:rowOff>
    </xdr:from>
    <xdr:to>
      <xdr:col>0</xdr:col>
      <xdr:colOff>1190625</xdr:colOff>
      <xdr:row>152</xdr:row>
      <xdr:rowOff>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09650" y="251364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76">
      <selection activeCell="K138" sqref="K138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8.5039062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0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5.75">
      <c r="A2" s="162" t="s">
        <v>170</v>
      </c>
      <c r="B2" s="8"/>
      <c r="C2" s="9"/>
      <c r="D2" s="9"/>
      <c r="E2" s="10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2021</v>
      </c>
      <c r="D3" s="19">
        <v>2020</v>
      </c>
      <c r="E3" s="20" t="s">
        <v>167</v>
      </c>
      <c r="F3" s="21" t="s">
        <v>9</v>
      </c>
      <c r="G3" s="19">
        <v>2021</v>
      </c>
      <c r="H3" s="19">
        <v>2020</v>
      </c>
      <c r="I3" s="20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2"/>
      <c r="E4" s="33"/>
      <c r="F4" s="34"/>
      <c r="G4" s="31"/>
      <c r="H4" s="32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6">
        <f>IF(OR(C6=0,C7=0),"",SUM(C6:C7))</f>
        <v>2976</v>
      </c>
      <c r="D5" s="150">
        <f>IF(OR(D6=0,D7=0),"",SUM(D6:D7))</f>
        <v>3212</v>
      </c>
      <c r="E5" s="48">
        <v>3335</v>
      </c>
      <c r="F5" s="49">
        <v>6</v>
      </c>
      <c r="G5" s="50">
        <f>IF(OR(G6=0,G7=0),"",SUM(G6:G7))</f>
        <v>4009</v>
      </c>
      <c r="H5" s="51">
        <f>IF(OR(H6=0,H7=0),"",SUM(H6:H7))</f>
        <v>7274</v>
      </c>
      <c r="I5" s="52">
        <v>3534</v>
      </c>
      <c r="J5" s="53">
        <f aca="true" t="shared" si="0" ref="J5:J16">IF(OR(D5=0,C5=0,D5&lt;1),"",C5/D5*100-100)</f>
        <v>-7.34744707347447</v>
      </c>
      <c r="K5" s="54">
        <f aca="true" t="shared" si="1" ref="K5:K16">IF(OR(E5=0,C5=0,E5&lt;1),"",C5/E5*100-100)</f>
        <v>-10.764617691154427</v>
      </c>
      <c r="L5" s="53">
        <f aca="true" t="shared" si="2" ref="L5:L16">IF(OR(H5=0,G5=0,H5&lt;1),"",G5/H5*100-100)</f>
        <v>-44.88589496838053</v>
      </c>
      <c r="M5" s="55">
        <f aca="true" t="shared" si="3" ref="M5:M16">IF(OR(I5=0,G5=0,I5&lt;1),"",G5/I5*100-100)</f>
        <v>13.440860215053775</v>
      </c>
      <c r="N5" s="56">
        <f aca="true" t="shared" si="4" ref="N5:P8">(G5/C5)*1000</f>
        <v>1347.1102150537636</v>
      </c>
      <c r="O5" s="57">
        <f t="shared" si="4"/>
        <v>2264.632627646326</v>
      </c>
      <c r="P5" s="58">
        <f t="shared" si="4"/>
        <v>1059.6701649175413</v>
      </c>
    </row>
    <row r="6" spans="1:16" ht="12.75">
      <c r="A6" s="59" t="s">
        <v>12</v>
      </c>
      <c r="B6" s="45">
        <v>6</v>
      </c>
      <c r="C6" s="46">
        <v>2832</v>
      </c>
      <c r="D6" s="150">
        <v>3095</v>
      </c>
      <c r="E6" s="60">
        <v>3039</v>
      </c>
      <c r="F6" s="49">
        <v>6</v>
      </c>
      <c r="G6" s="50">
        <v>3896</v>
      </c>
      <c r="H6" s="51">
        <v>7116</v>
      </c>
      <c r="I6" s="61">
        <v>3432</v>
      </c>
      <c r="J6" s="53">
        <f t="shared" si="0"/>
        <v>-8.497576736672059</v>
      </c>
      <c r="K6" s="54">
        <f t="shared" si="1"/>
        <v>-6.811451135241853</v>
      </c>
      <c r="L6" s="53">
        <f t="shared" si="2"/>
        <v>-45.25014052838673</v>
      </c>
      <c r="M6" s="55">
        <f t="shared" si="3"/>
        <v>13.519813519813525</v>
      </c>
      <c r="N6" s="56">
        <f t="shared" si="4"/>
        <v>1375.7062146892656</v>
      </c>
      <c r="O6" s="57">
        <f t="shared" si="4"/>
        <v>2299.1922455573504</v>
      </c>
      <c r="P6" s="58">
        <f t="shared" si="4"/>
        <v>1129.318854886476</v>
      </c>
    </row>
    <row r="7" spans="1:16" ht="12.75">
      <c r="A7" s="62" t="s">
        <v>13</v>
      </c>
      <c r="B7" s="45">
        <v>6</v>
      </c>
      <c r="C7" s="46">
        <v>144</v>
      </c>
      <c r="D7" s="150">
        <v>117</v>
      </c>
      <c r="E7" s="60">
        <v>296</v>
      </c>
      <c r="F7" s="49">
        <v>6</v>
      </c>
      <c r="G7" s="50">
        <v>113</v>
      </c>
      <c r="H7" s="51">
        <v>158</v>
      </c>
      <c r="I7" s="61">
        <v>103</v>
      </c>
      <c r="J7" s="53">
        <f t="shared" si="0"/>
        <v>23.07692307692308</v>
      </c>
      <c r="K7" s="54">
        <f t="shared" si="1"/>
        <v>-51.35135135135135</v>
      </c>
      <c r="L7" s="53">
        <f t="shared" si="2"/>
        <v>-28.48101265822784</v>
      </c>
      <c r="M7" s="55">
        <f t="shared" si="3"/>
        <v>9.708737864077662</v>
      </c>
      <c r="N7" s="56">
        <f t="shared" si="4"/>
        <v>784.7222222222222</v>
      </c>
      <c r="O7" s="57">
        <f t="shared" si="4"/>
        <v>1350.4273504273506</v>
      </c>
      <c r="P7" s="58">
        <f t="shared" si="4"/>
        <v>347.97297297297297</v>
      </c>
    </row>
    <row r="8" spans="1:16" ht="12.75">
      <c r="A8" s="44" t="s">
        <v>14</v>
      </c>
      <c r="B8" s="45">
        <v>6</v>
      </c>
      <c r="C8" s="150">
        <f>IF(OR(C9=0,C10=0),"",SUM(C9:C10))</f>
        <v>9178.01</v>
      </c>
      <c r="D8" s="150">
        <f>IF(OR(D9=0,D10=0),"",SUM(D9:D10))</f>
        <v>9600.01</v>
      </c>
      <c r="E8" s="48">
        <v>8378</v>
      </c>
      <c r="F8" s="49">
        <v>6</v>
      </c>
      <c r="G8" s="63">
        <f>IF(OR(G9=0,G10=0),"",SUM(G9:G10))</f>
        <v>10786.01</v>
      </c>
      <c r="H8" s="64">
        <f>IF(OR(H9=0,H10=0),"",SUM(H9:H10))</f>
        <v>29842.01</v>
      </c>
      <c r="I8" s="65">
        <v>12307</v>
      </c>
      <c r="J8" s="53">
        <f t="shared" si="0"/>
        <v>-4.395828754345047</v>
      </c>
      <c r="K8" s="54">
        <f t="shared" si="1"/>
        <v>9.548937693960369</v>
      </c>
      <c r="L8" s="53">
        <f t="shared" si="2"/>
        <v>-63.85628850067405</v>
      </c>
      <c r="M8" s="55">
        <f t="shared" si="3"/>
        <v>-12.358738929064756</v>
      </c>
      <c r="N8" s="56">
        <f t="shared" si="4"/>
        <v>1175.2013780765112</v>
      </c>
      <c r="O8" s="57">
        <f t="shared" si="4"/>
        <v>3108.5394702713847</v>
      </c>
      <c r="P8" s="58">
        <f t="shared" si="4"/>
        <v>1468.9663404153737</v>
      </c>
    </row>
    <row r="9" spans="1:16" ht="12.75">
      <c r="A9" s="59" t="s">
        <v>15</v>
      </c>
      <c r="B9" s="45"/>
      <c r="C9" s="46">
        <v>0.01</v>
      </c>
      <c r="D9" s="150">
        <v>0.01</v>
      </c>
      <c r="E9" s="60">
        <v>38</v>
      </c>
      <c r="F9" s="49"/>
      <c r="G9" s="50">
        <v>0.01</v>
      </c>
      <c r="H9" s="51">
        <v>0.01</v>
      </c>
      <c r="I9" s="61">
        <v>51</v>
      </c>
      <c r="J9" s="53">
        <f t="shared" si="0"/>
      </c>
      <c r="K9" s="54">
        <f t="shared" si="1"/>
        <v>-99.97368421052632</v>
      </c>
      <c r="L9" s="53">
        <f t="shared" si="2"/>
      </c>
      <c r="M9" s="55">
        <f t="shared" si="3"/>
        <v>-99.98039215686275</v>
      </c>
      <c r="N9" s="56">
        <f>(G9/C9)*1000</f>
        <v>1000</v>
      </c>
      <c r="O9" s="57">
        <f>(H9/D9)*1000</f>
        <v>1000</v>
      </c>
      <c r="P9" s="58">
        <f>(I9/E9)*1000</f>
        <v>1342.1052631578948</v>
      </c>
    </row>
    <row r="10" spans="1:16" ht="12.75">
      <c r="A10" s="62" t="s">
        <v>16</v>
      </c>
      <c r="B10" s="45">
        <v>6</v>
      </c>
      <c r="C10" s="46">
        <v>9178</v>
      </c>
      <c r="D10" s="150">
        <v>9600</v>
      </c>
      <c r="E10" s="60">
        <v>8341</v>
      </c>
      <c r="F10" s="49">
        <v>6</v>
      </c>
      <c r="G10" s="50">
        <v>10786</v>
      </c>
      <c r="H10" s="51">
        <v>29842</v>
      </c>
      <c r="I10" s="61">
        <v>12256</v>
      </c>
      <c r="J10" s="53">
        <f t="shared" si="0"/>
        <v>-4.395833333333329</v>
      </c>
      <c r="K10" s="54">
        <f t="shared" si="1"/>
        <v>10.034768013427637</v>
      </c>
      <c r="L10" s="53">
        <f t="shared" si="2"/>
        <v>-63.85630989880035</v>
      </c>
      <c r="M10" s="55">
        <f t="shared" si="3"/>
        <v>-11.99412532637075</v>
      </c>
      <c r="N10" s="56">
        <f aca="true" t="shared" si="5" ref="N10:N16">(G10/C10)*1000</f>
        <v>1175.2015689692744</v>
      </c>
      <c r="O10" s="57">
        <f aca="true" t="shared" si="6" ref="O10:P13">(H10/D10)*1000</f>
        <v>3108.5416666666665</v>
      </c>
      <c r="P10" s="58">
        <f t="shared" si="6"/>
        <v>1469.3681812732286</v>
      </c>
    </row>
    <row r="11" spans="1:16" ht="12.75">
      <c r="A11" s="59" t="s">
        <v>17</v>
      </c>
      <c r="B11" s="45">
        <v>6</v>
      </c>
      <c r="C11" s="46">
        <v>3331</v>
      </c>
      <c r="D11" s="150">
        <v>3560</v>
      </c>
      <c r="E11" s="60">
        <v>4194</v>
      </c>
      <c r="F11" s="49">
        <v>6</v>
      </c>
      <c r="G11" s="50">
        <v>4509</v>
      </c>
      <c r="H11" s="51">
        <v>6627</v>
      </c>
      <c r="I11" s="61">
        <v>4740</v>
      </c>
      <c r="J11" s="53">
        <f t="shared" si="0"/>
        <v>-6.432584269662925</v>
      </c>
      <c r="K11" s="54">
        <f t="shared" si="1"/>
        <v>-20.57701478302336</v>
      </c>
      <c r="L11" s="53">
        <f t="shared" si="2"/>
        <v>-31.96016296966954</v>
      </c>
      <c r="M11" s="55">
        <f t="shared" si="3"/>
        <v>-4.87341772151899</v>
      </c>
      <c r="N11" s="56">
        <f t="shared" si="5"/>
        <v>1353.6475532873012</v>
      </c>
      <c r="O11" s="57">
        <f t="shared" si="6"/>
        <v>1861.5168539325844</v>
      </c>
      <c r="P11" s="58">
        <f t="shared" si="6"/>
        <v>1130.1859799713875</v>
      </c>
    </row>
    <row r="12" spans="1:16" ht="12.75">
      <c r="A12" s="59" t="s">
        <v>18</v>
      </c>
      <c r="B12" s="45">
        <v>6</v>
      </c>
      <c r="C12" s="46">
        <v>262</v>
      </c>
      <c r="D12" s="150">
        <v>256</v>
      </c>
      <c r="E12" s="60">
        <v>167</v>
      </c>
      <c r="F12" s="49">
        <v>6</v>
      </c>
      <c r="G12" s="50">
        <v>329</v>
      </c>
      <c r="H12" s="51">
        <v>534</v>
      </c>
      <c r="I12" s="61">
        <v>216</v>
      </c>
      <c r="J12" s="53">
        <f t="shared" si="0"/>
        <v>2.34375</v>
      </c>
      <c r="K12" s="54">
        <f t="shared" si="1"/>
        <v>56.886227544910184</v>
      </c>
      <c r="L12" s="53">
        <f t="shared" si="2"/>
        <v>-38.38951310861424</v>
      </c>
      <c r="M12" s="55">
        <f t="shared" si="3"/>
        <v>52.31481481481481</v>
      </c>
      <c r="N12" s="56">
        <f t="shared" si="5"/>
        <v>1255.7251908396947</v>
      </c>
      <c r="O12" s="57">
        <f t="shared" si="6"/>
        <v>2085.9375</v>
      </c>
      <c r="P12" s="58">
        <f t="shared" si="6"/>
        <v>1293.4131736526947</v>
      </c>
    </row>
    <row r="13" spans="1:16" ht="12.75">
      <c r="A13" s="62" t="s">
        <v>19</v>
      </c>
      <c r="B13" s="45">
        <v>6</v>
      </c>
      <c r="C13" s="66">
        <v>31</v>
      </c>
      <c r="D13" s="151">
        <v>72</v>
      </c>
      <c r="E13" s="60">
        <v>193</v>
      </c>
      <c r="F13" s="49">
        <v>6</v>
      </c>
      <c r="G13" s="50">
        <v>47</v>
      </c>
      <c r="H13" s="51">
        <v>135</v>
      </c>
      <c r="I13" s="61">
        <v>208</v>
      </c>
      <c r="J13" s="53">
        <f t="shared" si="0"/>
        <v>-56.94444444444444</v>
      </c>
      <c r="K13" s="54">
        <f t="shared" si="1"/>
        <v>-83.93782383419689</v>
      </c>
      <c r="L13" s="53">
        <f t="shared" si="2"/>
        <v>-65.18518518518519</v>
      </c>
      <c r="M13" s="55">
        <f t="shared" si="3"/>
        <v>-77.40384615384616</v>
      </c>
      <c r="N13" s="56">
        <f t="shared" si="5"/>
        <v>1516.1290322580644</v>
      </c>
      <c r="O13" s="57">
        <f t="shared" si="6"/>
        <v>1875</v>
      </c>
      <c r="P13" s="58">
        <f t="shared" si="6"/>
        <v>1077.720207253886</v>
      </c>
    </row>
    <row r="14" spans="1:16" ht="12.75">
      <c r="A14" s="59" t="s">
        <v>20</v>
      </c>
      <c r="B14" s="45"/>
      <c r="C14" s="46">
        <v>0.01</v>
      </c>
      <c r="D14" s="150">
        <v>0.01</v>
      </c>
      <c r="E14" s="60">
        <v>0</v>
      </c>
      <c r="F14" s="49"/>
      <c r="G14" s="50">
        <v>0.01</v>
      </c>
      <c r="H14" s="51">
        <v>0.01</v>
      </c>
      <c r="I14" s="61">
        <v>0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>
        <f t="shared" si="5"/>
        <v>1000</v>
      </c>
      <c r="O14" s="57"/>
      <c r="P14" s="58"/>
    </row>
    <row r="15" spans="1:16" ht="12.75">
      <c r="A15" s="59" t="s">
        <v>21</v>
      </c>
      <c r="B15" s="45">
        <v>6</v>
      </c>
      <c r="C15" s="46">
        <v>7</v>
      </c>
      <c r="D15" s="150">
        <v>5</v>
      </c>
      <c r="E15" s="60">
        <v>9</v>
      </c>
      <c r="F15" s="49">
        <v>6</v>
      </c>
      <c r="G15" s="50">
        <v>14</v>
      </c>
      <c r="H15" s="51">
        <v>24</v>
      </c>
      <c r="I15" s="61">
        <v>39</v>
      </c>
      <c r="J15" s="53">
        <f t="shared" si="0"/>
        <v>40</v>
      </c>
      <c r="K15" s="54">
        <f t="shared" si="1"/>
        <v>-22.222222222222214</v>
      </c>
      <c r="L15" s="53">
        <f t="shared" si="2"/>
        <v>-41.666666666666664</v>
      </c>
      <c r="M15" s="55">
        <f t="shared" si="3"/>
        <v>-64.1025641025641</v>
      </c>
      <c r="N15" s="56">
        <f t="shared" si="5"/>
        <v>2000</v>
      </c>
      <c r="O15" s="57">
        <f>(H15/D15)*1000</f>
        <v>4800</v>
      </c>
      <c r="P15" s="58">
        <f>(I15/E15)*1000</f>
        <v>4333.333333333333</v>
      </c>
    </row>
    <row r="16" spans="1:16" ht="12.75">
      <c r="A16" s="59" t="s">
        <v>22</v>
      </c>
      <c r="B16" s="45">
        <v>6</v>
      </c>
      <c r="C16" s="46">
        <v>9</v>
      </c>
      <c r="D16" s="150">
        <v>10</v>
      </c>
      <c r="E16" s="60">
        <v>6</v>
      </c>
      <c r="F16" s="49">
        <v>6</v>
      </c>
      <c r="G16" s="50">
        <v>15</v>
      </c>
      <c r="H16" s="51">
        <v>8</v>
      </c>
      <c r="I16" s="61">
        <v>14</v>
      </c>
      <c r="J16" s="53">
        <f t="shared" si="0"/>
        <v>-10</v>
      </c>
      <c r="K16" s="54">
        <f t="shared" si="1"/>
        <v>50</v>
      </c>
      <c r="L16" s="53">
        <f t="shared" si="2"/>
        <v>87.5</v>
      </c>
      <c r="M16" s="55">
        <f t="shared" si="3"/>
        <v>7.142857142857139</v>
      </c>
      <c r="N16" s="56">
        <f t="shared" si="5"/>
        <v>1666.6666666666667</v>
      </c>
      <c r="O16" s="57">
        <f>(H16/D16)*1000</f>
        <v>800</v>
      </c>
      <c r="P16" s="58">
        <f>(I16/E16)*1000</f>
        <v>2333.3333333333335</v>
      </c>
    </row>
    <row r="17" spans="1:16" s="43" customFormat="1" ht="15.75">
      <c r="A17" s="29" t="s">
        <v>23</v>
      </c>
      <c r="B17" s="68"/>
      <c r="C17" s="69"/>
      <c r="D17" s="152"/>
      <c r="E17" s="71"/>
      <c r="F17" s="72"/>
      <c r="G17" s="73"/>
      <c r="H17" s="74"/>
      <c r="I17" s="75"/>
      <c r="J17" s="76"/>
      <c r="K17" s="77"/>
      <c r="L17" s="76"/>
      <c r="M17" s="78"/>
      <c r="N17" s="79"/>
      <c r="O17" s="80"/>
      <c r="P17" s="81"/>
    </row>
    <row r="18" spans="1:16" ht="12.75">
      <c r="A18" s="59" t="s">
        <v>24</v>
      </c>
      <c r="B18" s="45"/>
      <c r="C18" s="46">
        <v>0.01</v>
      </c>
      <c r="D18" s="150">
        <v>8</v>
      </c>
      <c r="E18" s="60">
        <v>12</v>
      </c>
      <c r="F18" s="49"/>
      <c r="G18" s="50">
        <v>0.01</v>
      </c>
      <c r="H18" s="51">
        <v>10</v>
      </c>
      <c r="I18" s="82">
        <v>17</v>
      </c>
      <c r="J18" s="53">
        <f aca="true" t="shared" si="7" ref="J18:J25">IF(OR(D18=0,C18=0,D18&lt;1),"",C18/D18*100-100)</f>
        <v>-99.875</v>
      </c>
      <c r="K18" s="54">
        <f aca="true" t="shared" si="8" ref="K18:K25">IF(OR(E18=0,C18=0,E18&lt;1),"",C18/E18*100-100)</f>
        <v>-99.91666666666667</v>
      </c>
      <c r="L18" s="53">
        <f aca="true" t="shared" si="9" ref="L18:L25">IF(OR(H18=0,G18=0,H18&lt;1),"",G18/H18*100-100)</f>
        <v>-99.9</v>
      </c>
      <c r="M18" s="55">
        <f aca="true" t="shared" si="10" ref="M18:M25">IF(OR(I18=0,G18=0,I18&lt;1),"",G18/I18*100-100)</f>
        <v>-99.94117647058823</v>
      </c>
      <c r="N18" s="56"/>
      <c r="O18" s="57"/>
      <c r="P18" s="58"/>
    </row>
    <row r="19" spans="1:16" ht="12.75">
      <c r="A19" s="59" t="s">
        <v>25</v>
      </c>
      <c r="B19" s="45">
        <v>6</v>
      </c>
      <c r="C19" s="46">
        <v>145</v>
      </c>
      <c r="D19" s="150">
        <v>162</v>
      </c>
      <c r="E19" s="60">
        <v>140</v>
      </c>
      <c r="F19" s="49">
        <v>6</v>
      </c>
      <c r="G19" s="50">
        <v>81</v>
      </c>
      <c r="H19" s="51">
        <v>83</v>
      </c>
      <c r="I19" s="82">
        <v>42</v>
      </c>
      <c r="J19" s="53">
        <f t="shared" si="7"/>
        <v>-10.493827160493822</v>
      </c>
      <c r="K19" s="54">
        <f t="shared" si="8"/>
        <v>3.5714285714285836</v>
      </c>
      <c r="L19" s="53">
        <f t="shared" si="9"/>
        <v>-2.409638554216869</v>
      </c>
      <c r="M19" s="55">
        <f t="shared" si="10"/>
        <v>92.85714285714286</v>
      </c>
      <c r="N19" s="56">
        <f>(G19/C19)*1000</f>
        <v>558.6206896551724</v>
      </c>
      <c r="O19" s="57">
        <f aca="true" t="shared" si="11" ref="O19:O24">(H19/D19)*1000</f>
        <v>512.3456790123457</v>
      </c>
      <c r="P19" s="58">
        <f aca="true" t="shared" si="12" ref="P19:P24">(I19/E19)*1000</f>
        <v>300</v>
      </c>
    </row>
    <row r="20" spans="1:16" ht="12.75">
      <c r="A20" s="59" t="s">
        <v>26</v>
      </c>
      <c r="B20" s="45"/>
      <c r="C20" s="46">
        <v>0.01</v>
      </c>
      <c r="D20" s="150">
        <v>0.01</v>
      </c>
      <c r="E20" s="60">
        <v>0</v>
      </c>
      <c r="F20" s="49"/>
      <c r="G20" s="50">
        <v>0.01</v>
      </c>
      <c r="H20" s="51">
        <v>0.01</v>
      </c>
      <c r="I20" s="82">
        <v>0</v>
      </c>
      <c r="J20" s="53">
        <f t="shared" si="7"/>
      </c>
      <c r="K20" s="54">
        <f t="shared" si="8"/>
      </c>
      <c r="L20" s="53">
        <f t="shared" si="9"/>
      </c>
      <c r="M20" s="55">
        <f t="shared" si="10"/>
      </c>
      <c r="N20" s="56">
        <f>(G20/C20)*1000</f>
        <v>1000</v>
      </c>
      <c r="O20" s="57">
        <f t="shared" si="11"/>
        <v>1000</v>
      </c>
      <c r="P20" s="58"/>
    </row>
    <row r="21" spans="1:16" ht="12.75">
      <c r="A21" s="59" t="s">
        <v>27</v>
      </c>
      <c r="B21" s="45">
        <v>6</v>
      </c>
      <c r="C21" s="46">
        <v>18</v>
      </c>
      <c r="D21" s="150">
        <v>24</v>
      </c>
      <c r="E21" s="60">
        <v>38</v>
      </c>
      <c r="F21" s="49">
        <v>6</v>
      </c>
      <c r="G21" s="50">
        <v>18</v>
      </c>
      <c r="H21" s="51">
        <v>17</v>
      </c>
      <c r="I21" s="82">
        <v>34</v>
      </c>
      <c r="J21" s="53">
        <f t="shared" si="7"/>
        <v>-25</v>
      </c>
      <c r="K21" s="54">
        <f t="shared" si="8"/>
        <v>-52.631578947368425</v>
      </c>
      <c r="L21" s="53">
        <f t="shared" si="9"/>
        <v>5.882352941176478</v>
      </c>
      <c r="M21" s="55">
        <f t="shared" si="10"/>
        <v>-47.05882352941176</v>
      </c>
      <c r="N21" s="56"/>
      <c r="O21" s="57">
        <f t="shared" si="11"/>
        <v>708.3333333333334</v>
      </c>
      <c r="P21" s="58">
        <f t="shared" si="12"/>
        <v>894.7368421052631</v>
      </c>
    </row>
    <row r="22" spans="1:16" ht="12.75">
      <c r="A22" s="59" t="s">
        <v>28</v>
      </c>
      <c r="B22" s="45">
        <v>6</v>
      </c>
      <c r="C22" s="46">
        <v>43</v>
      </c>
      <c r="D22" s="150">
        <v>53</v>
      </c>
      <c r="E22" s="60">
        <v>25</v>
      </c>
      <c r="F22" s="49">
        <v>6</v>
      </c>
      <c r="G22" s="50">
        <v>50</v>
      </c>
      <c r="H22" s="51">
        <v>49</v>
      </c>
      <c r="I22" s="82">
        <v>18</v>
      </c>
      <c r="J22" s="53">
        <f t="shared" si="7"/>
        <v>-18.867924528301884</v>
      </c>
      <c r="K22" s="54">
        <f t="shared" si="8"/>
        <v>72</v>
      </c>
      <c r="L22" s="53">
        <f t="shared" si="9"/>
        <v>2.040816326530617</v>
      </c>
      <c r="M22" s="55">
        <f t="shared" si="10"/>
        <v>177.77777777777777</v>
      </c>
      <c r="N22" s="56">
        <f>(G22/C22)*1000</f>
        <v>1162.7906976744187</v>
      </c>
      <c r="O22" s="57">
        <f t="shared" si="11"/>
        <v>924.5283018867925</v>
      </c>
      <c r="P22" s="58">
        <f t="shared" si="12"/>
        <v>720</v>
      </c>
    </row>
    <row r="23" spans="1:16" ht="12.75">
      <c r="A23" s="59" t="s">
        <v>29</v>
      </c>
      <c r="B23" s="45">
        <v>6</v>
      </c>
      <c r="C23" s="46">
        <v>155</v>
      </c>
      <c r="D23" s="150">
        <v>124</v>
      </c>
      <c r="E23" s="60">
        <v>69</v>
      </c>
      <c r="F23" s="49">
        <v>6</v>
      </c>
      <c r="G23" s="50">
        <v>244</v>
      </c>
      <c r="H23" s="51">
        <v>154</v>
      </c>
      <c r="I23" s="82">
        <v>39</v>
      </c>
      <c r="J23" s="53">
        <f t="shared" si="7"/>
        <v>25</v>
      </c>
      <c r="K23" s="54">
        <f t="shared" si="8"/>
        <v>124.63768115942031</v>
      </c>
      <c r="L23" s="53">
        <f t="shared" si="9"/>
        <v>58.44155844155844</v>
      </c>
      <c r="M23" s="55">
        <f t="shared" si="10"/>
        <v>525.6410256410256</v>
      </c>
      <c r="N23" s="56">
        <f>(G23/C23)*1000</f>
        <v>1574.1935483870968</v>
      </c>
      <c r="O23" s="57">
        <f t="shared" si="11"/>
        <v>1241.9354838709678</v>
      </c>
      <c r="P23" s="58">
        <f t="shared" si="12"/>
        <v>565.2173913043478</v>
      </c>
    </row>
    <row r="24" spans="1:16" ht="12.75">
      <c r="A24" s="59" t="s">
        <v>30</v>
      </c>
      <c r="B24" s="45">
        <v>6</v>
      </c>
      <c r="C24" s="46">
        <v>179</v>
      </c>
      <c r="D24" s="150">
        <v>156</v>
      </c>
      <c r="E24" s="60">
        <v>151</v>
      </c>
      <c r="F24" s="49">
        <v>6</v>
      </c>
      <c r="G24" s="50">
        <v>310</v>
      </c>
      <c r="H24" s="51">
        <v>224</v>
      </c>
      <c r="I24" s="82">
        <v>100</v>
      </c>
      <c r="J24" s="53">
        <f t="shared" si="7"/>
        <v>14.743589743589737</v>
      </c>
      <c r="K24" s="54">
        <f t="shared" si="8"/>
        <v>18.543046357615907</v>
      </c>
      <c r="L24" s="53">
        <f t="shared" si="9"/>
        <v>38.39285714285714</v>
      </c>
      <c r="M24" s="55">
        <f t="shared" si="10"/>
        <v>210</v>
      </c>
      <c r="N24" s="56">
        <f>(G24/C24)*1000</f>
        <v>1731.8435754189945</v>
      </c>
      <c r="O24" s="57">
        <f t="shared" si="11"/>
        <v>1435.8974358974358</v>
      </c>
      <c r="P24" s="58">
        <f t="shared" si="12"/>
        <v>662.2516556291391</v>
      </c>
    </row>
    <row r="25" spans="1:16" ht="12.75">
      <c r="A25" s="59" t="s">
        <v>31</v>
      </c>
      <c r="B25" s="45"/>
      <c r="C25" s="46">
        <v>0.01</v>
      </c>
      <c r="D25" s="150">
        <v>0.01</v>
      </c>
      <c r="E25" s="60">
        <v>0</v>
      </c>
      <c r="F25" s="49"/>
      <c r="G25" s="50">
        <v>0.01</v>
      </c>
      <c r="H25" s="51">
        <v>0.01</v>
      </c>
      <c r="I25" s="82">
        <v>0</v>
      </c>
      <c r="J25" s="53">
        <f t="shared" si="7"/>
      </c>
      <c r="K25" s="54">
        <f t="shared" si="8"/>
      </c>
      <c r="L25" s="53">
        <f t="shared" si="9"/>
      </c>
      <c r="M25" s="55">
        <f t="shared" si="10"/>
      </c>
      <c r="N25" s="56">
        <f>(G25/C25)*1000</f>
        <v>1000</v>
      </c>
      <c r="O25" s="57"/>
      <c r="P25" s="58"/>
    </row>
    <row r="26" spans="1:16" s="43" customFormat="1" ht="15.75">
      <c r="A26" s="29" t="s">
        <v>32</v>
      </c>
      <c r="B26" s="68"/>
      <c r="C26" s="69"/>
      <c r="D26" s="152"/>
      <c r="E26" s="71"/>
      <c r="F26" s="72"/>
      <c r="G26" s="73"/>
      <c r="H26" s="74"/>
      <c r="I26" s="7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5</v>
      </c>
      <c r="C27" s="47">
        <f>IF(OR(C28=0,C29=0,C30=0,C31=0),"",SUM(C28:C31))</f>
        <v>443</v>
      </c>
      <c r="D27" s="150">
        <f>IF(OR(D28=0,D29=0,D30=0,D31=0),"",SUM(D28:D31))</f>
        <v>462</v>
      </c>
      <c r="E27" s="48">
        <v>555</v>
      </c>
      <c r="F27" s="49"/>
      <c r="G27" s="50">
        <f>IF(OR(G28=0,G29=0,G30=0,G31=0),"",SUM(G28:G31))</f>
      </c>
      <c r="H27" s="51">
        <f>IF(OR(H28=0,H29=0,H30=0,H31=0),"",SUM(H28:H31))</f>
        <v>12570</v>
      </c>
      <c r="I27" s="83">
        <v>14946</v>
      </c>
      <c r="J27" s="53">
        <f>IF(OR(D27=0,C27=0,D27&lt;1),"",C27/D27*100-100)</f>
        <v>-4.112554112554108</v>
      </c>
      <c r="K27" s="54">
        <f>IF(OR(E27=0,C27=0,E27&lt;1),"",C27/E27*100-100)</f>
        <v>-20.180180180180187</v>
      </c>
      <c r="L27" s="53"/>
      <c r="M27" s="53">
        <f>IF(OR(I27=0,H27=0,I27&lt;1),"",H27/I27*100-100)</f>
        <v>-15.897230028101163</v>
      </c>
      <c r="N27" s="56"/>
      <c r="O27" s="57">
        <f aca="true" t="shared" si="13" ref="N27:P31">(H27/D27)*1000</f>
        <v>27207.792207792205</v>
      </c>
      <c r="P27" s="58">
        <f t="shared" si="13"/>
        <v>26929.72972972973</v>
      </c>
    </row>
    <row r="28" spans="1:16" ht="12.75">
      <c r="A28" s="59" t="s">
        <v>34</v>
      </c>
      <c r="B28" s="45">
        <v>4</v>
      </c>
      <c r="C28" s="46">
        <v>41</v>
      </c>
      <c r="D28" s="150">
        <v>39</v>
      </c>
      <c r="E28" s="60">
        <v>49</v>
      </c>
      <c r="F28" s="49">
        <v>4</v>
      </c>
      <c r="G28" s="50">
        <v>825</v>
      </c>
      <c r="H28" s="51">
        <v>813</v>
      </c>
      <c r="I28" s="82">
        <v>1082</v>
      </c>
      <c r="J28" s="53">
        <f>IF(OR(D28=0,C28=0,D28&lt;1),"",C28/D28*100-100)</f>
        <v>5.128205128205138</v>
      </c>
      <c r="K28" s="54">
        <f>IF(OR(E28=0,C28=0,E28&lt;1),"",C28/E28*100-100)</f>
        <v>-16.326530612244895</v>
      </c>
      <c r="L28" s="53">
        <f>IF(OR(H28=0,G28=0,H28&lt;1),"",G28/H28*100-100)</f>
        <v>1.4760147601476064</v>
      </c>
      <c r="M28" s="55">
        <f>IF(OR(I28=0,G28=0,I28&lt;1),"",G28/I28*100-100)</f>
        <v>-23.752310536044362</v>
      </c>
      <c r="N28" s="56">
        <f t="shared" si="13"/>
        <v>20121.951219512193</v>
      </c>
      <c r="O28" s="57">
        <f t="shared" si="13"/>
        <v>20846.153846153848</v>
      </c>
      <c r="P28" s="58">
        <f t="shared" si="13"/>
        <v>22081.632653061224</v>
      </c>
    </row>
    <row r="29" spans="1:16" ht="12.75">
      <c r="A29" s="59" t="s">
        <v>35</v>
      </c>
      <c r="B29" s="45">
        <v>6</v>
      </c>
      <c r="C29" s="46">
        <v>185</v>
      </c>
      <c r="D29" s="150">
        <v>189</v>
      </c>
      <c r="E29" s="60">
        <v>236</v>
      </c>
      <c r="F29" s="49">
        <v>6</v>
      </c>
      <c r="G29" s="50">
        <v>4826</v>
      </c>
      <c r="H29" s="51">
        <v>5238</v>
      </c>
      <c r="I29" s="82">
        <v>7386</v>
      </c>
      <c r="J29" s="53">
        <f>IF(OR(D29=0,C29=0,D29&lt;1),"",C29/D29*100-100)</f>
        <v>-2.1164021164021136</v>
      </c>
      <c r="K29" s="54">
        <f>IF(OR(E29=0,C29=0,E29&lt;1),"",C29/E29*100-100)</f>
        <v>-21.610169491525426</v>
      </c>
      <c r="L29" s="53">
        <f>IF(OR(H29=0,G29=0,H29&lt;1),"",G29/H29*100-100)</f>
        <v>-7.8655975563192015</v>
      </c>
      <c r="M29" s="55">
        <f>IF(OR(I29=0,G29=0,I29&lt;1),"",G29/I29*100-100)</f>
        <v>-34.6601678851882</v>
      </c>
      <c r="N29" s="56">
        <f t="shared" si="13"/>
        <v>26086.486486486487</v>
      </c>
      <c r="O29" s="57">
        <f t="shared" si="13"/>
        <v>27714.285714285714</v>
      </c>
      <c r="P29" s="58">
        <f t="shared" si="13"/>
        <v>31296.610169491527</v>
      </c>
    </row>
    <row r="30" spans="1:16" ht="12.75">
      <c r="A30" s="59" t="s">
        <v>36</v>
      </c>
      <c r="B30" s="45">
        <v>6</v>
      </c>
      <c r="C30" s="46">
        <v>148</v>
      </c>
      <c r="D30" s="150">
        <v>140</v>
      </c>
      <c r="E30" s="60">
        <v>184</v>
      </c>
      <c r="F30" s="49">
        <v>6</v>
      </c>
      <c r="G30" s="50">
        <v>3534</v>
      </c>
      <c r="H30" s="51">
        <v>3343</v>
      </c>
      <c r="I30" s="82">
        <v>4492</v>
      </c>
      <c r="J30" s="53">
        <f>IF(OR(D30=0,C30=0,D30&lt;1),"",C30/D30*100-100)</f>
        <v>5.714285714285722</v>
      </c>
      <c r="K30" s="54">
        <f>IF(OR(E30=0,C30=0,E30&lt;1),"",C30/E30*100-100)</f>
        <v>-19.565217391304344</v>
      </c>
      <c r="L30" s="53">
        <f>IF(OR(H30=0,G30=0,H30&lt;1),"",G30/H30*100-100)</f>
        <v>5.713431049955119</v>
      </c>
      <c r="M30" s="55">
        <f>IF(OR(I30=0,G30=0,I30&lt;1),"",G30/I30*100-100)</f>
        <v>-21.326803205699022</v>
      </c>
      <c r="N30" s="56">
        <f t="shared" si="13"/>
        <v>23878.37837837838</v>
      </c>
      <c r="O30" s="57">
        <f t="shared" si="13"/>
        <v>23878.57142857143</v>
      </c>
      <c r="P30" s="58">
        <f t="shared" si="13"/>
        <v>24413.04347826087</v>
      </c>
    </row>
    <row r="31" spans="1:16" ht="12.75">
      <c r="A31" s="59" t="s">
        <v>37</v>
      </c>
      <c r="B31" s="45">
        <v>6</v>
      </c>
      <c r="C31" s="46">
        <v>69</v>
      </c>
      <c r="D31" s="150">
        <v>94</v>
      </c>
      <c r="E31" s="60">
        <v>86</v>
      </c>
      <c r="F31" s="49"/>
      <c r="G31" s="50"/>
      <c r="H31" s="51">
        <v>3176</v>
      </c>
      <c r="I31" s="82">
        <v>1985</v>
      </c>
      <c r="J31" s="53">
        <f>IF(OR(D31=0,C31=0,D31&lt;1),"",C31/D31*100-100)</f>
        <v>-26.59574468085107</v>
      </c>
      <c r="K31" s="54">
        <f>IF(OR(E31=0,C31=0,E31&lt;1),"",C31/E31*100-100)</f>
        <v>-19.767441860465112</v>
      </c>
      <c r="L31" s="53">
        <f>IF(OR(H31=0,G31=0,H31&lt;1),"",G31/H31*100-100)</f>
      </c>
      <c r="M31" s="55">
        <f>IF(OR(I31=0,G31=0,I31&lt;1),"",G31/I31*100-100)</f>
      </c>
      <c r="N31" s="56">
        <f t="shared" si="13"/>
        <v>0</v>
      </c>
      <c r="O31" s="57">
        <f t="shared" si="13"/>
        <v>33787.234042553195</v>
      </c>
      <c r="P31" s="58">
        <f t="shared" si="13"/>
        <v>23081.39534883721</v>
      </c>
    </row>
    <row r="32" spans="1:16" s="43" customFormat="1" ht="15.75">
      <c r="A32" s="29" t="s">
        <v>38</v>
      </c>
      <c r="B32" s="68"/>
      <c r="C32" s="69"/>
      <c r="D32" s="152"/>
      <c r="E32" s="71"/>
      <c r="F32" s="72"/>
      <c r="G32" s="73"/>
      <c r="H32" s="74"/>
      <c r="I32" s="75"/>
      <c r="J32" s="76"/>
      <c r="K32" s="77"/>
      <c r="L32" s="76"/>
      <c r="M32" s="78"/>
      <c r="N32" s="79"/>
      <c r="O32" s="80"/>
      <c r="P32" s="81"/>
    </row>
    <row r="33" spans="1:16" ht="12.75">
      <c r="A33" s="59" t="s">
        <v>39</v>
      </c>
      <c r="B33" s="45"/>
      <c r="C33" s="46">
        <v>0.01</v>
      </c>
      <c r="D33" s="150">
        <v>0.01</v>
      </c>
      <c r="E33" s="60">
        <v>0</v>
      </c>
      <c r="F33" s="49"/>
      <c r="G33" s="50">
        <v>0.01</v>
      </c>
      <c r="H33" s="51">
        <v>0.01</v>
      </c>
      <c r="I33" s="82">
        <v>0</v>
      </c>
      <c r="J33" s="53">
        <f>IF(OR(D33=0,C33=0,D33&lt;1),"",C33/D33*100-100)</f>
      </c>
      <c r="K33" s="54">
        <f aca="true" t="shared" si="14" ref="K33:K39">IF(OR(E33=0,C33=0,E33&lt;1),"",C33/E33*100-100)</f>
      </c>
      <c r="L33" s="53">
        <f aca="true" t="shared" si="15" ref="L33:L39">IF(OR(H33=0,G33=0,H33&lt;1),"",G33/H33*100-100)</f>
      </c>
      <c r="M33" s="55">
        <f aca="true" t="shared" si="16" ref="M33:M39">IF(OR(I33=0,G33=0,I33&lt;1),"",G33/I33*100-100)</f>
      </c>
      <c r="N33" s="56"/>
      <c r="O33" s="57"/>
      <c r="P33" s="58"/>
    </row>
    <row r="34" spans="1:16" ht="12.75">
      <c r="A34" s="59" t="s">
        <v>40</v>
      </c>
      <c r="B34" s="45"/>
      <c r="C34" s="46">
        <v>0.01</v>
      </c>
      <c r="D34" s="150">
        <v>0.01</v>
      </c>
      <c r="E34" s="60">
        <v>0</v>
      </c>
      <c r="F34" s="49"/>
      <c r="G34" s="50"/>
      <c r="H34" s="51">
        <v>0.01</v>
      </c>
      <c r="I34" s="82">
        <v>0</v>
      </c>
      <c r="J34" s="53">
        <f>IF(OR(D34=0,C34=0,D34&lt;1),"",C34/D34*100-100)</f>
      </c>
      <c r="K34" s="54">
        <f t="shared" si="14"/>
      </c>
      <c r="L34" s="53">
        <f t="shared" si="15"/>
      </c>
      <c r="M34" s="55">
        <f t="shared" si="16"/>
      </c>
      <c r="N34" s="56"/>
      <c r="O34" s="57"/>
      <c r="P34" s="58"/>
    </row>
    <row r="35" spans="1:16" ht="12.75">
      <c r="A35" s="59" t="s">
        <v>41</v>
      </c>
      <c r="B35" s="45">
        <v>6</v>
      </c>
      <c r="C35" s="46">
        <v>1</v>
      </c>
      <c r="D35" s="150">
        <v>0.01</v>
      </c>
      <c r="E35" s="60">
        <v>22</v>
      </c>
      <c r="F35" s="49">
        <v>6</v>
      </c>
      <c r="G35" s="50">
        <v>1</v>
      </c>
      <c r="H35" s="51">
        <v>0.01</v>
      </c>
      <c r="I35" s="82">
        <v>5</v>
      </c>
      <c r="J35" s="53">
        <f>IF(OR(D35=0,C35=0,D35&lt;1),"",C35/D35*100-100)</f>
      </c>
      <c r="K35" s="54">
        <f t="shared" si="14"/>
        <v>-95.45454545454545</v>
      </c>
      <c r="L35" s="53">
        <f t="shared" si="15"/>
      </c>
      <c r="M35" s="55">
        <f t="shared" si="16"/>
        <v>-80</v>
      </c>
      <c r="N35" s="56">
        <f>(G35/C35)*1000</f>
        <v>1000</v>
      </c>
      <c r="O35" s="57">
        <f>(H35/D35)*1000</f>
        <v>1000</v>
      </c>
      <c r="P35" s="58">
        <f>(I35/E35)*1000</f>
        <v>227.27272727272725</v>
      </c>
    </row>
    <row r="36" spans="1:16" ht="12.75">
      <c r="A36" s="59" t="s">
        <v>42</v>
      </c>
      <c r="B36" s="45"/>
      <c r="C36" s="46">
        <v>0.01</v>
      </c>
      <c r="D36" s="150">
        <v>0.01</v>
      </c>
      <c r="E36" s="60">
        <v>0</v>
      </c>
      <c r="F36" s="49"/>
      <c r="G36" s="50">
        <v>0.01</v>
      </c>
      <c r="H36" s="51">
        <v>0.01</v>
      </c>
      <c r="I36" s="82">
        <v>0</v>
      </c>
      <c r="J36" s="53">
        <f>IF(OR(D36=0,C36=0,D36&lt;1),"",C36/D36*100-100)</f>
      </c>
      <c r="K36" s="54">
        <f t="shared" si="14"/>
      </c>
      <c r="L36" s="53">
        <f t="shared" si="15"/>
      </c>
      <c r="M36" s="55">
        <f t="shared" si="16"/>
      </c>
      <c r="N36" s="56"/>
      <c r="O36" s="57"/>
      <c r="P36" s="58"/>
    </row>
    <row r="37" spans="1:16" ht="12.75">
      <c r="A37" s="59" t="s">
        <v>43</v>
      </c>
      <c r="B37" s="45">
        <v>6</v>
      </c>
      <c r="C37" s="46">
        <v>55</v>
      </c>
      <c r="D37" s="150">
        <v>19</v>
      </c>
      <c r="E37" s="60">
        <v>83</v>
      </c>
      <c r="F37" s="49"/>
      <c r="G37" s="50"/>
      <c r="H37" s="51">
        <v>10</v>
      </c>
      <c r="I37" s="82">
        <v>42</v>
      </c>
      <c r="J37" s="53">
        <f>IF(OR(D37=0,C37=0,D37&lt;1),"",C37/D37*100-100)</f>
        <v>189.4736842105263</v>
      </c>
      <c r="K37" s="54">
        <f t="shared" si="14"/>
        <v>-33.73493975903614</v>
      </c>
      <c r="L37" s="53">
        <f t="shared" si="15"/>
      </c>
      <c r="M37" s="55">
        <f t="shared" si="16"/>
      </c>
      <c r="N37" s="56">
        <f>(G37/C37)*1000</f>
        <v>0</v>
      </c>
      <c r="O37" s="57"/>
      <c r="P37" s="58"/>
    </row>
    <row r="38" spans="1:16" ht="12.75">
      <c r="A38" s="59" t="s">
        <v>44</v>
      </c>
      <c r="B38" s="45"/>
      <c r="C38" s="46">
        <v>0.01</v>
      </c>
      <c r="D38" s="150">
        <v>0.01</v>
      </c>
      <c r="E38" s="60">
        <v>9</v>
      </c>
      <c r="F38" s="49"/>
      <c r="G38" s="50">
        <v>0.01</v>
      </c>
      <c r="H38" s="51">
        <v>0.01</v>
      </c>
      <c r="I38" s="82">
        <v>9</v>
      </c>
      <c r="J38" s="53"/>
      <c r="K38" s="54">
        <f t="shared" si="14"/>
        <v>-99.88888888888889</v>
      </c>
      <c r="L38" s="53">
        <f t="shared" si="15"/>
      </c>
      <c r="M38" s="55">
        <f t="shared" si="16"/>
        <v>-99.88888888888889</v>
      </c>
      <c r="N38" s="56"/>
      <c r="O38" s="57"/>
      <c r="P38" s="58">
        <f>(I38/E38)*1000</f>
        <v>1000</v>
      </c>
    </row>
    <row r="39" spans="1:16" ht="12.75">
      <c r="A39" s="59" t="s">
        <v>45</v>
      </c>
      <c r="B39" s="45"/>
      <c r="C39" s="46">
        <v>0.01</v>
      </c>
      <c r="D39" s="150">
        <v>0.01</v>
      </c>
      <c r="E39" s="60">
        <v>0</v>
      </c>
      <c r="F39" s="49"/>
      <c r="G39" s="50"/>
      <c r="H39" s="51">
        <v>0.01</v>
      </c>
      <c r="I39" s="82">
        <v>0</v>
      </c>
      <c r="J39" s="53">
        <f>IF(OR(D39=0,C39=0,D39&lt;1),"",C39/D39*100-100)</f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43" customFormat="1" ht="15.75">
      <c r="A40" s="29" t="s">
        <v>46</v>
      </c>
      <c r="B40" s="68"/>
      <c r="C40" s="69"/>
      <c r="D40" s="152"/>
      <c r="E40" s="71"/>
      <c r="F40" s="72"/>
      <c r="G40" s="73"/>
      <c r="H40" s="74"/>
      <c r="I40" s="75"/>
      <c r="J40" s="76"/>
      <c r="K40" s="77"/>
      <c r="L40" s="76"/>
      <c r="M40" s="78"/>
      <c r="N40" s="79"/>
      <c r="O40" s="80"/>
      <c r="P40" s="81"/>
    </row>
    <row r="41" spans="1:16" ht="12.75">
      <c r="A41" s="59" t="s">
        <v>47</v>
      </c>
      <c r="B41" s="45">
        <v>5</v>
      </c>
      <c r="C41" s="46">
        <v>2</v>
      </c>
      <c r="D41" s="150">
        <v>5</v>
      </c>
      <c r="E41" s="60">
        <v>9</v>
      </c>
      <c r="F41" s="49"/>
      <c r="G41" s="50"/>
      <c r="H41" s="51">
        <v>146</v>
      </c>
      <c r="I41" s="82">
        <v>113</v>
      </c>
      <c r="J41" s="53">
        <f>IF(OR(D41=0,C41=0,D41&lt;1),"",C41/D41*100-100)</f>
        <v>-60</v>
      </c>
      <c r="K41" s="54">
        <f>IF(OR(E41=0,C41=0,E41&lt;1),"",C41/E41*100-100)</f>
        <v>-77.77777777777777</v>
      </c>
      <c r="L41" s="53">
        <f>IF(OR(H41=0,G41=0,H41&lt;1),"",G41/H41*100-100)</f>
      </c>
      <c r="M41" s="55">
        <f>IF(OR(I41=0,G41=0,I41&lt;1),"",G41/I41*100-100)</f>
      </c>
      <c r="N41" s="56">
        <f aca="true" t="shared" si="17" ref="N41:P43">(G41/C41)*1000</f>
        <v>0</v>
      </c>
      <c r="O41" s="57">
        <f t="shared" si="17"/>
        <v>29200</v>
      </c>
      <c r="P41" s="58">
        <f t="shared" si="17"/>
        <v>12555.555555555555</v>
      </c>
    </row>
    <row r="42" spans="1:16" ht="12.75">
      <c r="A42" s="59" t="s">
        <v>48</v>
      </c>
      <c r="B42" s="45">
        <v>3</v>
      </c>
      <c r="C42" s="46">
        <v>112</v>
      </c>
      <c r="D42" s="150">
        <v>119</v>
      </c>
      <c r="E42" s="60">
        <v>100</v>
      </c>
      <c r="F42" s="49">
        <v>5</v>
      </c>
      <c r="G42" s="50">
        <v>6290</v>
      </c>
      <c r="H42" s="51">
        <v>6396</v>
      </c>
      <c r="I42" s="82">
        <v>5336</v>
      </c>
      <c r="J42" s="53">
        <f>IF(OR(D42=0,C42=0,D42&lt;1),"",C42/D42*100-100)</f>
        <v>-5.882352941176478</v>
      </c>
      <c r="K42" s="54">
        <f>IF(OR(E42=0,C42=0,E42&lt;1),"",C42/E42*100-100)</f>
        <v>12.000000000000014</v>
      </c>
      <c r="L42" s="53">
        <f>IF(OR(H42=0,G42=0,H42&lt;1),"",G42/H42*100-100)</f>
        <v>-1.6572858036272606</v>
      </c>
      <c r="M42" s="55">
        <f>IF(OR(I42=0,G42=0,I42&lt;1),"",G42/I42*100-100)</f>
        <v>17.878560719640177</v>
      </c>
      <c r="N42" s="56">
        <f t="shared" si="17"/>
        <v>56160.71428571428</v>
      </c>
      <c r="O42" s="57">
        <f t="shared" si="17"/>
        <v>53747.899159663866</v>
      </c>
      <c r="P42" s="58">
        <f t="shared" si="17"/>
        <v>53360</v>
      </c>
    </row>
    <row r="43" spans="1:16" ht="12.75">
      <c r="A43" s="59" t="s">
        <v>49</v>
      </c>
      <c r="B43" s="45">
        <v>2</v>
      </c>
      <c r="C43" s="46">
        <v>21</v>
      </c>
      <c r="D43" s="150">
        <v>13</v>
      </c>
      <c r="E43" s="60">
        <v>27</v>
      </c>
      <c r="F43" s="49">
        <v>5</v>
      </c>
      <c r="G43" s="50">
        <v>51</v>
      </c>
      <c r="H43" s="51">
        <v>40</v>
      </c>
      <c r="I43" s="82">
        <v>51</v>
      </c>
      <c r="J43" s="53">
        <f>IF(OR(D43=0,C43=0,D43&lt;1),"",C43/D43*100-100)</f>
        <v>61.53846153846155</v>
      </c>
      <c r="K43" s="54">
        <f>IF(OR(E43=0,C43=0,E43&lt;1),"",C43/E43*100-100)</f>
        <v>-22.222222222222214</v>
      </c>
      <c r="L43" s="53">
        <f>IF(OR(H43=0,G43=0,H43&lt;1),"",G43/H43*100-100)</f>
        <v>27.499999999999986</v>
      </c>
      <c r="M43" s="55">
        <f>IF(OR(I43=0,G43=0,I43&lt;1),"",G43/I43*100-100)</f>
        <v>0</v>
      </c>
      <c r="N43" s="56">
        <f t="shared" si="17"/>
        <v>2428.5714285714284</v>
      </c>
      <c r="O43" s="57">
        <f t="shared" si="17"/>
        <v>3076.923076923077</v>
      </c>
      <c r="P43" s="58">
        <f t="shared" si="17"/>
        <v>1888.888888888889</v>
      </c>
    </row>
    <row r="44" spans="1:16" s="84" customFormat="1" ht="15.75">
      <c r="A44" s="29" t="s">
        <v>50</v>
      </c>
      <c r="B44" s="68"/>
      <c r="C44" s="69"/>
      <c r="D44" s="152"/>
      <c r="E44" s="71"/>
      <c r="F44" s="72"/>
      <c r="G44" s="73"/>
      <c r="H44" s="74"/>
      <c r="I44" s="75"/>
      <c r="J44" s="76"/>
      <c r="K44" s="77"/>
      <c r="L44" s="76"/>
      <c r="M44" s="78"/>
      <c r="N44" s="79"/>
      <c r="O44" s="80"/>
      <c r="P44" s="81"/>
    </row>
    <row r="45" spans="1:16" ht="12.75">
      <c r="A45" s="59" t="s">
        <v>51</v>
      </c>
      <c r="B45" s="45"/>
      <c r="C45" s="46"/>
      <c r="D45" s="150">
        <v>500</v>
      </c>
      <c r="E45" s="60">
        <v>182</v>
      </c>
      <c r="F45" s="49"/>
      <c r="G45" s="50"/>
      <c r="H45" s="51">
        <v>13148</v>
      </c>
      <c r="I45" s="82">
        <v>4866</v>
      </c>
      <c r="J45" s="53">
        <f aca="true" t="shared" si="18" ref="J45:J88">IF(OR(D45=0,C45=0,D45&lt;1),"",C45/D45*100-100)</f>
      </c>
      <c r="K45" s="54">
        <f aca="true" t="shared" si="19" ref="K45:K88">IF(OR(E45=0,C45=0,E45&lt;1),"",C45/E45*100-100)</f>
      </c>
      <c r="L45" s="53">
        <f aca="true" t="shared" si="20" ref="L45:L88">IF(OR(H45=0,G45=0,H45&lt;1),"",G45/H45*100-100)</f>
      </c>
      <c r="M45" s="55">
        <f aca="true" t="shared" si="21" ref="M45:M88">IF(OR(I45=0,G45=0,I45&lt;1),"",G45/I45*100-100)</f>
      </c>
      <c r="N45" s="56"/>
      <c r="O45" s="57">
        <f aca="true" t="shared" si="22" ref="O45:O51">(H45/D45)*1000</f>
        <v>26296</v>
      </c>
      <c r="P45" s="58">
        <f aca="true" t="shared" si="23" ref="P45:P51">(I45/E45)*1000</f>
        <v>26736.263736263736</v>
      </c>
    </row>
    <row r="46" spans="1:16" ht="12.75">
      <c r="A46" s="59" t="s">
        <v>52</v>
      </c>
      <c r="B46" s="45"/>
      <c r="C46" s="46"/>
      <c r="D46" s="150">
        <v>594</v>
      </c>
      <c r="E46" s="60">
        <v>566</v>
      </c>
      <c r="F46" s="49"/>
      <c r="G46" s="50"/>
      <c r="H46" s="51">
        <v>13335</v>
      </c>
      <c r="I46" s="82">
        <v>13686</v>
      </c>
      <c r="J46" s="53">
        <f t="shared" si="18"/>
      </c>
      <c r="K46" s="54">
        <f t="shared" si="19"/>
      </c>
      <c r="L46" s="53">
        <f t="shared" si="20"/>
      </c>
      <c r="M46" s="55">
        <f t="shared" si="21"/>
      </c>
      <c r="N46" s="56"/>
      <c r="O46" s="57">
        <f t="shared" si="22"/>
        <v>22449.494949494947</v>
      </c>
      <c r="P46" s="58">
        <f t="shared" si="23"/>
        <v>24180.21201413428</v>
      </c>
    </row>
    <row r="47" spans="1:16" ht="12.75">
      <c r="A47" s="59" t="s">
        <v>53</v>
      </c>
      <c r="B47" s="45">
        <v>6</v>
      </c>
      <c r="C47" s="46">
        <v>60</v>
      </c>
      <c r="D47" s="150">
        <v>58</v>
      </c>
      <c r="E47" s="60">
        <v>57</v>
      </c>
      <c r="F47" s="49">
        <v>6</v>
      </c>
      <c r="G47" s="50">
        <v>432</v>
      </c>
      <c r="H47" s="51">
        <v>406</v>
      </c>
      <c r="I47" s="82">
        <v>358</v>
      </c>
      <c r="J47" s="53">
        <f t="shared" si="18"/>
        <v>3.448275862068968</v>
      </c>
      <c r="K47" s="54">
        <f t="shared" si="19"/>
        <v>5.263157894736835</v>
      </c>
      <c r="L47" s="53">
        <f t="shared" si="20"/>
        <v>6.403940886699516</v>
      </c>
      <c r="M47" s="55">
        <f t="shared" si="21"/>
        <v>20.67039106145252</v>
      </c>
      <c r="N47" s="56">
        <f aca="true" t="shared" si="24" ref="N45:N63">(G47/C47)*1000</f>
        <v>7200</v>
      </c>
      <c r="O47" s="57">
        <f t="shared" si="22"/>
        <v>7000</v>
      </c>
      <c r="P47" s="58">
        <f t="shared" si="23"/>
        <v>6280.701754385965</v>
      </c>
    </row>
    <row r="48" spans="1:16" ht="12.75">
      <c r="A48" s="59" t="s">
        <v>54</v>
      </c>
      <c r="B48" s="45"/>
      <c r="C48" s="46"/>
      <c r="D48" s="150">
        <v>74</v>
      </c>
      <c r="E48" s="60">
        <v>62</v>
      </c>
      <c r="F48" s="49"/>
      <c r="G48" s="50"/>
      <c r="H48" s="51">
        <v>1736</v>
      </c>
      <c r="I48" s="82">
        <v>1304</v>
      </c>
      <c r="J48" s="53">
        <f t="shared" si="18"/>
      </c>
      <c r="K48" s="54">
        <f t="shared" si="19"/>
      </c>
      <c r="L48" s="53">
        <f t="shared" si="20"/>
      </c>
      <c r="M48" s="55">
        <f t="shared" si="21"/>
      </c>
      <c r="N48" s="56"/>
      <c r="O48" s="57">
        <f t="shared" si="22"/>
        <v>23459.45945945946</v>
      </c>
      <c r="P48" s="58">
        <f t="shared" si="23"/>
        <v>21032.25806451613</v>
      </c>
    </row>
    <row r="49" spans="1:16" ht="12.75">
      <c r="A49" s="62" t="s">
        <v>55</v>
      </c>
      <c r="B49" s="45">
        <v>5</v>
      </c>
      <c r="C49" s="46">
        <v>7672</v>
      </c>
      <c r="D49" s="150">
        <v>7674</v>
      </c>
      <c r="E49" s="60">
        <v>6947</v>
      </c>
      <c r="F49" s="49">
        <v>5</v>
      </c>
      <c r="G49" s="50">
        <v>213769</v>
      </c>
      <c r="H49" s="51">
        <v>210295</v>
      </c>
      <c r="I49" s="82">
        <v>160996</v>
      </c>
      <c r="J49" s="53">
        <f t="shared" si="18"/>
        <v>-0.02606202762575549</v>
      </c>
      <c r="K49" s="54">
        <f t="shared" si="19"/>
        <v>10.436159493306477</v>
      </c>
      <c r="L49" s="53">
        <f t="shared" si="20"/>
        <v>1.6519650966499597</v>
      </c>
      <c r="M49" s="55">
        <f t="shared" si="21"/>
        <v>32.77907525652813</v>
      </c>
      <c r="N49" s="56">
        <f t="shared" si="24"/>
        <v>27863.529718456724</v>
      </c>
      <c r="O49" s="57">
        <f t="shared" si="22"/>
        <v>27403.570497784727</v>
      </c>
      <c r="P49" s="58">
        <f t="shared" si="23"/>
        <v>23174.89563840507</v>
      </c>
    </row>
    <row r="50" spans="1:16" ht="12.75">
      <c r="A50" s="62" t="s">
        <v>56</v>
      </c>
      <c r="B50" s="45">
        <v>6</v>
      </c>
      <c r="C50" s="46">
        <v>568</v>
      </c>
      <c r="D50" s="150">
        <v>526</v>
      </c>
      <c r="E50" s="60">
        <v>194</v>
      </c>
      <c r="F50" s="49"/>
      <c r="G50" s="50"/>
      <c r="H50" s="51">
        <v>19901</v>
      </c>
      <c r="I50" s="82">
        <v>6858</v>
      </c>
      <c r="J50" s="53">
        <f t="shared" si="18"/>
        <v>7.984790874524705</v>
      </c>
      <c r="K50" s="54">
        <f t="shared" si="19"/>
        <v>192.78350515463916</v>
      </c>
      <c r="L50" s="53">
        <f t="shared" si="20"/>
      </c>
      <c r="M50" s="55">
        <f t="shared" si="21"/>
      </c>
      <c r="N50" s="56">
        <f t="shared" si="24"/>
        <v>0</v>
      </c>
      <c r="O50" s="57">
        <f t="shared" si="22"/>
        <v>37834.60076045628</v>
      </c>
      <c r="P50" s="58">
        <f t="shared" si="23"/>
        <v>35350.51546391752</v>
      </c>
    </row>
    <row r="51" spans="1:16" ht="12.75">
      <c r="A51" s="62" t="s">
        <v>57</v>
      </c>
      <c r="B51" s="45">
        <v>3</v>
      </c>
      <c r="C51" s="46">
        <v>880</v>
      </c>
      <c r="D51" s="150">
        <v>871</v>
      </c>
      <c r="E51" s="60">
        <v>353</v>
      </c>
      <c r="F51" s="49">
        <v>6</v>
      </c>
      <c r="G51" s="50">
        <v>9600</v>
      </c>
      <c r="H51" s="51">
        <v>8741</v>
      </c>
      <c r="I51" s="82">
        <v>3829</v>
      </c>
      <c r="J51" s="53">
        <f t="shared" si="18"/>
        <v>1.0332950631458004</v>
      </c>
      <c r="K51" s="54">
        <f t="shared" si="19"/>
        <v>149.2917847025496</v>
      </c>
      <c r="L51" s="53">
        <f t="shared" si="20"/>
        <v>9.827250886626231</v>
      </c>
      <c r="M51" s="55">
        <f t="shared" si="21"/>
        <v>150.71820318621053</v>
      </c>
      <c r="N51" s="56">
        <f t="shared" si="24"/>
        <v>10909.090909090908</v>
      </c>
      <c r="O51" s="57">
        <f t="shared" si="22"/>
        <v>10035.591274397244</v>
      </c>
      <c r="P51" s="58">
        <f t="shared" si="23"/>
        <v>10847.025495750708</v>
      </c>
    </row>
    <row r="52" spans="1:16" ht="12.75">
      <c r="A52" s="62" t="s">
        <v>58</v>
      </c>
      <c r="B52" s="45"/>
      <c r="C52" s="46">
        <v>0.01</v>
      </c>
      <c r="D52" s="150">
        <v>0.01</v>
      </c>
      <c r="E52" s="60">
        <v>0</v>
      </c>
      <c r="F52" s="49"/>
      <c r="G52" s="50"/>
      <c r="H52" s="51">
        <v>0.01</v>
      </c>
      <c r="I52" s="82">
        <v>0</v>
      </c>
      <c r="J52" s="53">
        <f t="shared" si="18"/>
      </c>
      <c r="K52" s="54">
        <f t="shared" si="19"/>
      </c>
      <c r="L52" s="53">
        <f t="shared" si="20"/>
      </c>
      <c r="M52" s="55">
        <f t="shared" si="21"/>
      </c>
      <c r="N52" s="56">
        <f t="shared" si="24"/>
        <v>0</v>
      </c>
      <c r="O52" s="57"/>
      <c r="P52" s="58"/>
    </row>
    <row r="53" spans="1:16" ht="12.75">
      <c r="A53" s="59" t="s">
        <v>59</v>
      </c>
      <c r="B53" s="45">
        <v>5</v>
      </c>
      <c r="C53" s="46">
        <v>12220</v>
      </c>
      <c r="D53" s="150">
        <v>10671</v>
      </c>
      <c r="E53" s="60">
        <v>9479</v>
      </c>
      <c r="F53" s="49">
        <v>5</v>
      </c>
      <c r="G53" s="50">
        <v>696017</v>
      </c>
      <c r="H53" s="51">
        <v>608519</v>
      </c>
      <c r="I53" s="82">
        <v>548214</v>
      </c>
      <c r="J53" s="53">
        <f t="shared" si="18"/>
        <v>14.515977883984618</v>
      </c>
      <c r="K53" s="54">
        <f t="shared" si="19"/>
        <v>28.916552378942924</v>
      </c>
      <c r="L53" s="53">
        <f t="shared" si="20"/>
        <v>14.378844374620996</v>
      </c>
      <c r="M53" s="55">
        <f t="shared" si="21"/>
        <v>26.96082186883224</v>
      </c>
      <c r="N53" s="56">
        <f t="shared" si="24"/>
        <v>56957.201309328964</v>
      </c>
      <c r="O53" s="57">
        <f aca="true" t="shared" si="25" ref="O53:O60">(H53/D53)*1000</f>
        <v>57025.48964483179</v>
      </c>
      <c r="P53" s="58">
        <f aca="true" t="shared" si="26" ref="P53:P60">(I53/E53)*1000</f>
        <v>57834.58170693111</v>
      </c>
    </row>
    <row r="54" spans="1:16" ht="12.75" customHeight="1">
      <c r="A54" s="59" t="s">
        <v>60</v>
      </c>
      <c r="B54" s="45">
        <v>4</v>
      </c>
      <c r="C54" s="46">
        <v>2965</v>
      </c>
      <c r="D54" s="150">
        <v>2852</v>
      </c>
      <c r="E54" s="60">
        <v>2392</v>
      </c>
      <c r="F54" s="49"/>
      <c r="G54" s="50"/>
      <c r="H54" s="51">
        <v>122627</v>
      </c>
      <c r="I54" s="82">
        <v>100648</v>
      </c>
      <c r="J54" s="53">
        <f t="shared" si="18"/>
        <v>3.9621318373071546</v>
      </c>
      <c r="K54" s="54">
        <f t="shared" si="19"/>
        <v>23.95484949832776</v>
      </c>
      <c r="L54" s="53">
        <f t="shared" si="20"/>
      </c>
      <c r="M54" s="55">
        <f t="shared" si="21"/>
      </c>
      <c r="N54" s="56">
        <f t="shared" si="24"/>
        <v>0</v>
      </c>
      <c r="O54" s="57">
        <f t="shared" si="25"/>
        <v>42996.8443197756</v>
      </c>
      <c r="P54" s="58">
        <f t="shared" si="26"/>
        <v>42076.92307692308</v>
      </c>
    </row>
    <row r="55" spans="1:16" ht="12.75" customHeight="1">
      <c r="A55" s="59" t="s">
        <v>61</v>
      </c>
      <c r="B55" s="45">
        <v>5</v>
      </c>
      <c r="C55" s="46">
        <v>40</v>
      </c>
      <c r="D55" s="150">
        <v>41</v>
      </c>
      <c r="E55" s="60">
        <v>36</v>
      </c>
      <c r="F55" s="49"/>
      <c r="G55" s="50"/>
      <c r="H55" s="51">
        <v>578</v>
      </c>
      <c r="I55" s="82">
        <v>529</v>
      </c>
      <c r="J55" s="53">
        <f t="shared" si="18"/>
        <v>-2.439024390243901</v>
      </c>
      <c r="K55" s="54">
        <f t="shared" si="19"/>
        <v>11.111111111111114</v>
      </c>
      <c r="L55" s="53">
        <f t="shared" si="20"/>
      </c>
      <c r="M55" s="55">
        <f t="shared" si="21"/>
      </c>
      <c r="N55" s="56">
        <f t="shared" si="24"/>
        <v>0</v>
      </c>
      <c r="O55" s="57">
        <f t="shared" si="25"/>
        <v>14097.560975609756</v>
      </c>
      <c r="P55" s="58">
        <f t="shared" si="26"/>
        <v>14694.444444444445</v>
      </c>
    </row>
    <row r="56" spans="1:16" ht="12.75">
      <c r="A56" s="44" t="s">
        <v>62</v>
      </c>
      <c r="B56" s="45">
        <v>4</v>
      </c>
      <c r="C56" s="46">
        <f>IF(OR(C57=0,C58=0),"",SUM(C57:C58))</f>
        <v>8160</v>
      </c>
      <c r="D56" s="150">
        <f>IF(OR(D57=0,D58=0),"",SUM(D57:D58))</f>
        <v>7704</v>
      </c>
      <c r="E56" s="48">
        <v>7725</v>
      </c>
      <c r="F56" s="49">
        <v>5</v>
      </c>
      <c r="G56" s="50">
        <f>IF(OR(G57=0,G58=0),"",SUM(G57:G58))</f>
        <v>489131</v>
      </c>
      <c r="H56" s="51">
        <f>IF(OR(H57=0,H58=0),"",SUM(H57:H58))</f>
        <v>482123</v>
      </c>
      <c r="I56" s="83">
        <v>449625</v>
      </c>
      <c r="J56" s="53">
        <f t="shared" si="18"/>
        <v>5.919003115264786</v>
      </c>
      <c r="K56" s="54">
        <f t="shared" si="19"/>
        <v>5.6310679611650585</v>
      </c>
      <c r="L56" s="53">
        <f t="shared" si="20"/>
        <v>1.4535709767009592</v>
      </c>
      <c r="M56" s="55">
        <f t="shared" si="21"/>
        <v>8.786433138726707</v>
      </c>
      <c r="N56" s="56">
        <f t="shared" si="24"/>
        <v>59942.52450980392</v>
      </c>
      <c r="O56" s="57">
        <f t="shared" si="25"/>
        <v>62580.86708203531</v>
      </c>
      <c r="P56" s="58">
        <f t="shared" si="26"/>
        <v>58203.88349514563</v>
      </c>
    </row>
    <row r="57" spans="1:16" ht="12.75">
      <c r="A57" s="59" t="s">
        <v>63</v>
      </c>
      <c r="B57" s="45">
        <v>4</v>
      </c>
      <c r="C57" s="46">
        <v>8092</v>
      </c>
      <c r="D57" s="150">
        <v>7611</v>
      </c>
      <c r="E57" s="60">
        <v>7614</v>
      </c>
      <c r="F57" s="49">
        <v>5</v>
      </c>
      <c r="G57" s="50">
        <v>485755</v>
      </c>
      <c r="H57" s="51">
        <v>478865</v>
      </c>
      <c r="I57" s="82">
        <v>445340</v>
      </c>
      <c r="J57" s="53">
        <f t="shared" si="18"/>
        <v>6.319800289055323</v>
      </c>
      <c r="K57" s="54">
        <f t="shared" si="19"/>
        <v>6.277909114788542</v>
      </c>
      <c r="L57" s="53">
        <f t="shared" si="20"/>
        <v>1.4388188737953271</v>
      </c>
      <c r="M57" s="55">
        <f t="shared" si="21"/>
        <v>9.075088696277007</v>
      </c>
      <c r="N57" s="56">
        <f t="shared" si="24"/>
        <v>60029.041028175976</v>
      </c>
      <c r="O57" s="57">
        <f t="shared" si="25"/>
        <v>62917.4878465379</v>
      </c>
      <c r="P57" s="58">
        <f t="shared" si="26"/>
        <v>58489.6243761492</v>
      </c>
    </row>
    <row r="58" spans="1:16" ht="12.75">
      <c r="A58" s="59" t="s">
        <v>64</v>
      </c>
      <c r="B58" s="45">
        <v>4</v>
      </c>
      <c r="C58" s="46">
        <v>68</v>
      </c>
      <c r="D58" s="150">
        <v>93</v>
      </c>
      <c r="E58" s="60">
        <v>111</v>
      </c>
      <c r="F58" s="49">
        <v>4</v>
      </c>
      <c r="G58" s="50">
        <v>3376</v>
      </c>
      <c r="H58" s="51">
        <v>3258</v>
      </c>
      <c r="I58" s="82">
        <v>4285</v>
      </c>
      <c r="J58" s="53">
        <f t="shared" si="18"/>
        <v>-26.88172043010752</v>
      </c>
      <c r="K58" s="54">
        <f t="shared" si="19"/>
        <v>-38.738738738738746</v>
      </c>
      <c r="L58" s="53">
        <f t="shared" si="20"/>
        <v>3.6218538980969868</v>
      </c>
      <c r="M58" s="55">
        <f t="shared" si="21"/>
        <v>-21.21353558926488</v>
      </c>
      <c r="N58" s="56">
        <f t="shared" si="24"/>
        <v>49647.05882352941</v>
      </c>
      <c r="O58" s="57">
        <f t="shared" si="25"/>
        <v>35032.25806451613</v>
      </c>
      <c r="P58" s="58">
        <f t="shared" si="26"/>
        <v>38603.6036036036</v>
      </c>
    </row>
    <row r="59" spans="1:16" ht="12.75">
      <c r="A59" s="44" t="s">
        <v>65</v>
      </c>
      <c r="B59" s="45">
        <v>1</v>
      </c>
      <c r="C59" s="46">
        <f>IF(OR(C60=0,C61=0),"",SUM(C60:C61))</f>
        <v>5490.01</v>
      </c>
      <c r="D59" s="150">
        <f>IF(OR(D60=0,D61=0),"",SUM(D60:D61))</f>
        <v>5350.01</v>
      </c>
      <c r="E59" s="48">
        <v>5032</v>
      </c>
      <c r="F59" s="49">
        <v>6</v>
      </c>
      <c r="G59" s="85">
        <f>IF(OR(G60=0,G61=0),"",SUM(G60:G61))</f>
        <v>549405.01</v>
      </c>
      <c r="H59" s="86">
        <f>IF(OR(H60=0,H61=0),"",SUM(H60:H61))</f>
        <v>583050.01</v>
      </c>
      <c r="I59" s="87">
        <v>458010</v>
      </c>
      <c r="J59" s="53">
        <f t="shared" si="18"/>
        <v>2.6168175386588075</v>
      </c>
      <c r="K59" s="54">
        <f t="shared" si="19"/>
        <v>9.101947535771075</v>
      </c>
      <c r="L59" s="53">
        <f t="shared" si="20"/>
        <v>-5.770517009338533</v>
      </c>
      <c r="M59" s="55">
        <f t="shared" si="21"/>
        <v>19.954806663609958</v>
      </c>
      <c r="N59" s="56">
        <f t="shared" si="24"/>
        <v>100073.59002989065</v>
      </c>
      <c r="O59" s="57">
        <f t="shared" si="25"/>
        <v>108981.10657737088</v>
      </c>
      <c r="P59" s="58">
        <f t="shared" si="26"/>
        <v>91019.47535771065</v>
      </c>
    </row>
    <row r="60" spans="1:16" ht="12.75">
      <c r="A60" s="59" t="s">
        <v>66</v>
      </c>
      <c r="B60" s="45">
        <v>1</v>
      </c>
      <c r="C60" s="46">
        <v>5490</v>
      </c>
      <c r="D60" s="150">
        <v>5350</v>
      </c>
      <c r="E60" s="60">
        <v>5032</v>
      </c>
      <c r="F60" s="49">
        <v>6</v>
      </c>
      <c r="G60" s="50">
        <v>549405</v>
      </c>
      <c r="H60" s="51">
        <v>583050</v>
      </c>
      <c r="I60" s="82">
        <v>458010</v>
      </c>
      <c r="J60" s="53">
        <f t="shared" si="18"/>
        <v>2.6168224299065486</v>
      </c>
      <c r="K60" s="54">
        <f t="shared" si="19"/>
        <v>9.101748807631168</v>
      </c>
      <c r="L60" s="53">
        <f t="shared" si="20"/>
        <v>-5.770517108309747</v>
      </c>
      <c r="M60" s="55">
        <f t="shared" si="21"/>
        <v>19.954804480251525</v>
      </c>
      <c r="N60" s="56">
        <f t="shared" si="24"/>
        <v>100073.77049180327</v>
      </c>
      <c r="O60" s="57">
        <f t="shared" si="25"/>
        <v>108981.30841121495</v>
      </c>
      <c r="P60" s="58">
        <f t="shared" si="26"/>
        <v>91019.47535771065</v>
      </c>
    </row>
    <row r="61" spans="1:16" ht="12.75">
      <c r="A61" s="59" t="s">
        <v>67</v>
      </c>
      <c r="B61" s="45"/>
      <c r="C61" s="46">
        <v>0.01</v>
      </c>
      <c r="D61" s="150">
        <v>0.01</v>
      </c>
      <c r="E61" s="60">
        <v>0</v>
      </c>
      <c r="F61" s="49"/>
      <c r="G61" s="50">
        <v>0.01</v>
      </c>
      <c r="H61" s="51">
        <v>0.01</v>
      </c>
      <c r="I61" s="82">
        <v>0</v>
      </c>
      <c r="J61" s="53">
        <f t="shared" si="18"/>
      </c>
      <c r="K61" s="54">
        <f t="shared" si="19"/>
      </c>
      <c r="L61" s="53">
        <f t="shared" si="20"/>
      </c>
      <c r="M61" s="55">
        <f t="shared" si="21"/>
      </c>
      <c r="N61" s="56">
        <f t="shared" si="24"/>
        <v>1000</v>
      </c>
      <c r="O61" s="57"/>
      <c r="P61" s="58"/>
    </row>
    <row r="62" spans="1:16" ht="12.75">
      <c r="A62" s="59" t="s">
        <v>68</v>
      </c>
      <c r="B62" s="45"/>
      <c r="C62" s="46">
        <v>0.01</v>
      </c>
      <c r="D62" s="150">
        <v>0.01</v>
      </c>
      <c r="E62" s="60">
        <v>0</v>
      </c>
      <c r="F62" s="49"/>
      <c r="G62" s="50">
        <v>0.01</v>
      </c>
      <c r="H62" s="51">
        <v>0.01</v>
      </c>
      <c r="I62" s="82">
        <v>0</v>
      </c>
      <c r="J62" s="53">
        <f t="shared" si="18"/>
      </c>
      <c r="K62" s="54">
        <f t="shared" si="19"/>
      </c>
      <c r="L62" s="53">
        <f t="shared" si="20"/>
      </c>
      <c r="M62" s="55">
        <f t="shared" si="21"/>
      </c>
      <c r="N62" s="56">
        <f t="shared" si="24"/>
        <v>1000</v>
      </c>
      <c r="O62" s="57"/>
      <c r="P62" s="58"/>
    </row>
    <row r="63" spans="1:16" ht="12.75">
      <c r="A63" s="44" t="s">
        <v>69</v>
      </c>
      <c r="B63" s="45">
        <v>4</v>
      </c>
      <c r="C63" s="46">
        <f>IF(OR(C64=0,C65=0),"",SUM(C64:C65))</f>
        <v>2278.01</v>
      </c>
      <c r="D63" s="150">
        <f>IF(OR(D64=0,D65=0),"",SUM(D64:D65))</f>
        <v>2392.01</v>
      </c>
      <c r="E63" s="48">
        <v>2206</v>
      </c>
      <c r="F63" s="49">
        <v>6</v>
      </c>
      <c r="G63" s="50">
        <f>IF(OR(G64=0,G65=0),"",SUM(G64:G65))</f>
        <v>212574.01</v>
      </c>
      <c r="H63" s="51">
        <f>IF(OR(H64=0,H65=0),"",SUM(H64:H65))</f>
        <v>227990.1</v>
      </c>
      <c r="I63" s="83">
        <v>180988</v>
      </c>
      <c r="J63" s="53">
        <f t="shared" si="18"/>
        <v>-4.765866363434938</v>
      </c>
      <c r="K63" s="54">
        <f t="shared" si="19"/>
        <v>3.2642792384406363</v>
      </c>
      <c r="L63" s="53">
        <f t="shared" si="20"/>
        <v>-6.761736584176234</v>
      </c>
      <c r="M63" s="55">
        <f t="shared" si="21"/>
        <v>17.45199129224038</v>
      </c>
      <c r="N63" s="56">
        <f t="shared" si="24"/>
        <v>93315.6614764641</v>
      </c>
      <c r="O63" s="57">
        <f>(H63/D63)*1000</f>
        <v>95313.18849001467</v>
      </c>
      <c r="P63" s="58">
        <f aca="true" t="shared" si="27" ref="P63:P71">(I63/E63)*1000</f>
        <v>82043.51767905711</v>
      </c>
    </row>
    <row r="64" spans="1:16" ht="12.75">
      <c r="A64" s="59" t="s">
        <v>70</v>
      </c>
      <c r="B64" s="45"/>
      <c r="C64" s="46">
        <v>0.01</v>
      </c>
      <c r="D64" s="150">
        <v>0.01</v>
      </c>
      <c r="E64" s="60">
        <v>0</v>
      </c>
      <c r="F64" s="49"/>
      <c r="G64" s="50">
        <v>0.01</v>
      </c>
      <c r="H64" s="51">
        <v>0.1</v>
      </c>
      <c r="I64" s="82">
        <v>0</v>
      </c>
      <c r="J64" s="53">
        <f t="shared" si="18"/>
      </c>
      <c r="K64" s="54">
        <f t="shared" si="19"/>
      </c>
      <c r="L64" s="53">
        <f t="shared" si="20"/>
      </c>
      <c r="M64" s="55">
        <f t="shared" si="21"/>
      </c>
      <c r="N64" s="56"/>
      <c r="O64" s="57"/>
      <c r="P64" s="58"/>
    </row>
    <row r="65" spans="1:16" ht="12.75">
      <c r="A65" s="59" t="s">
        <v>71</v>
      </c>
      <c r="B65" s="45">
        <v>4</v>
      </c>
      <c r="C65" s="46">
        <v>2278</v>
      </c>
      <c r="D65" s="150">
        <v>2392</v>
      </c>
      <c r="E65" s="60">
        <v>2206</v>
      </c>
      <c r="F65" s="49">
        <v>6</v>
      </c>
      <c r="G65" s="50">
        <v>212574</v>
      </c>
      <c r="H65" s="51">
        <v>227990</v>
      </c>
      <c r="I65" s="82">
        <v>180988</v>
      </c>
      <c r="J65" s="53">
        <f t="shared" si="18"/>
        <v>-4.76588628762542</v>
      </c>
      <c r="K65" s="54">
        <f t="shared" si="19"/>
        <v>3.263825929283783</v>
      </c>
      <c r="L65" s="53">
        <f t="shared" si="20"/>
        <v>-6.761700074564672</v>
      </c>
      <c r="M65" s="55">
        <f t="shared" si="21"/>
        <v>17.45198576701216</v>
      </c>
      <c r="N65" s="56">
        <f aca="true" t="shared" si="28" ref="N65:N71">(G65/C65)*1000</f>
        <v>93316.06672519754</v>
      </c>
      <c r="O65" s="57">
        <f aca="true" t="shared" si="29" ref="O65:O71">(H65/D65)*1000</f>
        <v>95313.54515050167</v>
      </c>
      <c r="P65" s="58">
        <f t="shared" si="27"/>
        <v>82043.51767905711</v>
      </c>
    </row>
    <row r="66" spans="1:16" ht="12.75">
      <c r="A66" s="44" t="s">
        <v>72</v>
      </c>
      <c r="B66" s="45">
        <v>5</v>
      </c>
      <c r="C66" s="88">
        <f>IF(OR(C67=0,C68=0,C69=0),"",SUM(C67:C69))</f>
        <v>8700</v>
      </c>
      <c r="D66" s="153">
        <f>IF(OR(D67=0,D68=0,D69=0),"",SUM(D67:D69))</f>
        <v>8653</v>
      </c>
      <c r="E66" s="90">
        <v>10274</v>
      </c>
      <c r="F66" s="49"/>
      <c r="G66" s="91">
        <f>IF(OR(G67=0,G68=0,G69=0),"",SUM(G67:G69))</f>
      </c>
      <c r="H66" s="91">
        <f>IF(OR(H67=0,H68=0,H69=0),"",SUM(H67:H69))</f>
        <v>797351</v>
      </c>
      <c r="I66" s="92">
        <v>1000304</v>
      </c>
      <c r="J66" s="53">
        <f t="shared" si="18"/>
        <v>0.5431642205015521</v>
      </c>
      <c r="K66" s="54">
        <f t="shared" si="19"/>
        <v>-15.320225812731167</v>
      </c>
      <c r="L66" s="53"/>
      <c r="M66" s="55"/>
      <c r="N66" s="56"/>
      <c r="O66" s="57">
        <f t="shared" si="29"/>
        <v>92147.34774066799</v>
      </c>
      <c r="P66" s="58">
        <f t="shared" si="27"/>
        <v>97362.66303289858</v>
      </c>
    </row>
    <row r="67" spans="1:16" ht="12.75">
      <c r="A67" s="59" t="s">
        <v>73</v>
      </c>
      <c r="B67" s="93">
        <v>5</v>
      </c>
      <c r="C67" s="46">
        <v>6000</v>
      </c>
      <c r="D67" s="150">
        <v>5971</v>
      </c>
      <c r="E67" s="60">
        <v>7032</v>
      </c>
      <c r="F67" s="49">
        <v>5</v>
      </c>
      <c r="G67" s="50">
        <v>484196</v>
      </c>
      <c r="H67" s="51">
        <v>550172</v>
      </c>
      <c r="I67" s="82">
        <v>650793</v>
      </c>
      <c r="J67" s="53">
        <f t="shared" si="18"/>
        <v>0.4856807904873648</v>
      </c>
      <c r="K67" s="54">
        <f t="shared" si="19"/>
        <v>-14.675767918088738</v>
      </c>
      <c r="L67" s="53">
        <f t="shared" si="20"/>
        <v>-11.991886173778383</v>
      </c>
      <c r="M67" s="55">
        <f t="shared" si="21"/>
        <v>-25.599076818589012</v>
      </c>
      <c r="N67" s="56">
        <f t="shared" si="28"/>
        <v>80699.33333333333</v>
      </c>
      <c r="O67" s="57">
        <f t="shared" si="29"/>
        <v>92140.67995310668</v>
      </c>
      <c r="P67" s="58">
        <f t="shared" si="27"/>
        <v>92547.35494880546</v>
      </c>
    </row>
    <row r="68" spans="1:16" ht="12.75">
      <c r="A68" s="59" t="s">
        <v>74</v>
      </c>
      <c r="B68" s="45">
        <v>4</v>
      </c>
      <c r="C68" s="46">
        <v>900</v>
      </c>
      <c r="D68" s="150">
        <v>865</v>
      </c>
      <c r="E68" s="60">
        <v>1068</v>
      </c>
      <c r="F68" s="49">
        <v>6</v>
      </c>
      <c r="G68" s="50">
        <v>79480</v>
      </c>
      <c r="H68" s="51">
        <v>79735</v>
      </c>
      <c r="I68" s="82">
        <v>120638</v>
      </c>
      <c r="J68" s="53">
        <f t="shared" si="18"/>
        <v>4.0462427745664655</v>
      </c>
      <c r="K68" s="54">
        <f t="shared" si="19"/>
        <v>-15.730337078651687</v>
      </c>
      <c r="L68" s="53">
        <f t="shared" si="20"/>
        <v>-0.3198093685332708</v>
      </c>
      <c r="M68" s="55">
        <f t="shared" si="21"/>
        <v>-34.116944909564154</v>
      </c>
      <c r="N68" s="56">
        <f t="shared" si="28"/>
        <v>88311.11111111112</v>
      </c>
      <c r="O68" s="57">
        <f t="shared" si="29"/>
        <v>92179.19075144509</v>
      </c>
      <c r="P68" s="58">
        <f t="shared" si="27"/>
        <v>112956.92883895131</v>
      </c>
    </row>
    <row r="69" spans="1:16" ht="12.75">
      <c r="A69" s="59" t="s">
        <v>75</v>
      </c>
      <c r="B69" s="45">
        <v>5</v>
      </c>
      <c r="C69" s="46">
        <v>1800</v>
      </c>
      <c r="D69" s="150">
        <v>1817</v>
      </c>
      <c r="E69" s="60">
        <v>2174</v>
      </c>
      <c r="F69" s="49"/>
      <c r="G69" s="50"/>
      <c r="H69" s="51">
        <v>167444</v>
      </c>
      <c r="I69" s="82">
        <v>228874</v>
      </c>
      <c r="J69" s="53">
        <f t="shared" si="18"/>
        <v>-0.935608145294438</v>
      </c>
      <c r="K69" s="54">
        <f t="shared" si="19"/>
        <v>-17.2033118675253</v>
      </c>
      <c r="L69" s="53">
        <f t="shared" si="20"/>
      </c>
      <c r="M69" s="55">
        <f t="shared" si="21"/>
      </c>
      <c r="N69" s="56">
        <f t="shared" si="28"/>
        <v>0</v>
      </c>
      <c r="O69" s="57">
        <f t="shared" si="29"/>
        <v>92154.10016510732</v>
      </c>
      <c r="P69" s="58">
        <f t="shared" si="27"/>
        <v>105277.82888684454</v>
      </c>
    </row>
    <row r="70" spans="1:16" ht="12.75">
      <c r="A70" s="59" t="s">
        <v>76</v>
      </c>
      <c r="B70" s="45">
        <v>6</v>
      </c>
      <c r="C70" s="46">
        <v>4</v>
      </c>
      <c r="D70" s="150">
        <v>3</v>
      </c>
      <c r="E70" s="60">
        <v>65</v>
      </c>
      <c r="F70" s="49">
        <v>6</v>
      </c>
      <c r="G70" s="50">
        <v>180</v>
      </c>
      <c r="H70" s="51">
        <v>135</v>
      </c>
      <c r="I70" s="82">
        <v>6884</v>
      </c>
      <c r="J70" s="53">
        <f t="shared" si="18"/>
        <v>33.333333333333314</v>
      </c>
      <c r="K70" s="54">
        <f t="shared" si="19"/>
        <v>-93.84615384615384</v>
      </c>
      <c r="L70" s="53">
        <f t="shared" si="20"/>
        <v>33.333333333333314</v>
      </c>
      <c r="M70" s="55">
        <f t="shared" si="21"/>
        <v>-97.38524113887274</v>
      </c>
      <c r="N70" s="56">
        <f t="shared" si="28"/>
        <v>45000</v>
      </c>
      <c r="O70" s="57">
        <f t="shared" si="29"/>
        <v>45000</v>
      </c>
      <c r="P70" s="58">
        <f t="shared" si="27"/>
        <v>105907.6923076923</v>
      </c>
    </row>
    <row r="71" spans="1:16" ht="12.75">
      <c r="A71" s="59" t="s">
        <v>77</v>
      </c>
      <c r="B71" s="45">
        <v>5</v>
      </c>
      <c r="C71" s="46">
        <v>12310</v>
      </c>
      <c r="D71" s="150">
        <v>11955</v>
      </c>
      <c r="E71" s="60">
        <v>10277</v>
      </c>
      <c r="F71" s="49">
        <v>6</v>
      </c>
      <c r="G71" s="50">
        <v>958087</v>
      </c>
      <c r="H71" s="51">
        <v>942757</v>
      </c>
      <c r="I71" s="82">
        <v>734792</v>
      </c>
      <c r="J71" s="53">
        <f t="shared" si="18"/>
        <v>2.9694688414889185</v>
      </c>
      <c r="K71" s="54">
        <f t="shared" si="19"/>
        <v>19.782037559599104</v>
      </c>
      <c r="L71" s="53">
        <f t="shared" si="20"/>
        <v>1.626081800506384</v>
      </c>
      <c r="M71" s="55">
        <f t="shared" si="21"/>
        <v>30.388871952879185</v>
      </c>
      <c r="N71" s="56">
        <f t="shared" si="28"/>
        <v>77829.97562956947</v>
      </c>
      <c r="O71" s="57">
        <f t="shared" si="29"/>
        <v>78858.80384776245</v>
      </c>
      <c r="P71" s="58">
        <f t="shared" si="27"/>
        <v>71498.68638707793</v>
      </c>
    </row>
    <row r="72" spans="1:16" ht="12.75">
      <c r="A72" s="59" t="s">
        <v>78</v>
      </c>
      <c r="B72" s="45">
        <v>6</v>
      </c>
      <c r="C72" s="46">
        <v>2</v>
      </c>
      <c r="D72" s="150">
        <v>2</v>
      </c>
      <c r="E72" s="60">
        <v>1</v>
      </c>
      <c r="F72" s="49">
        <v>6</v>
      </c>
      <c r="G72" s="50">
        <v>50</v>
      </c>
      <c r="H72" s="51">
        <v>50</v>
      </c>
      <c r="I72" s="82">
        <v>36</v>
      </c>
      <c r="J72" s="53">
        <f t="shared" si="18"/>
        <v>0</v>
      </c>
      <c r="K72" s="54">
        <f t="shared" si="19"/>
        <v>100</v>
      </c>
      <c r="L72" s="53">
        <f t="shared" si="20"/>
        <v>0</v>
      </c>
      <c r="M72" s="55">
        <f t="shared" si="21"/>
        <v>38.888888888888886</v>
      </c>
      <c r="N72" s="56"/>
      <c r="O72" s="57"/>
      <c r="P72" s="58"/>
    </row>
    <row r="73" spans="1:16" ht="12.75">
      <c r="A73" s="59" t="s">
        <v>79</v>
      </c>
      <c r="B73" s="45">
        <v>6</v>
      </c>
      <c r="C73" s="46">
        <v>312</v>
      </c>
      <c r="D73" s="150">
        <v>310</v>
      </c>
      <c r="E73" s="60">
        <v>219</v>
      </c>
      <c r="F73" s="49">
        <v>6</v>
      </c>
      <c r="G73" s="50">
        <v>3084</v>
      </c>
      <c r="H73" s="51">
        <v>3615</v>
      </c>
      <c r="I73" s="82">
        <v>2495</v>
      </c>
      <c r="J73" s="53">
        <f t="shared" si="18"/>
        <v>0.6451612903225765</v>
      </c>
      <c r="K73" s="54">
        <f t="shared" si="19"/>
        <v>42.46575342465752</v>
      </c>
      <c r="L73" s="53">
        <f t="shared" si="20"/>
        <v>-14.68879668049793</v>
      </c>
      <c r="M73" s="55">
        <f t="shared" si="21"/>
        <v>23.607214428857716</v>
      </c>
      <c r="N73" s="56">
        <f aca="true" t="shared" si="30" ref="N73:N82">(G73/C73)*1000</f>
        <v>9884.615384615385</v>
      </c>
      <c r="O73" s="57">
        <f aca="true" t="shared" si="31" ref="O73:O82">(H73/D73)*1000</f>
        <v>11661.290322580646</v>
      </c>
      <c r="P73" s="58">
        <f aca="true" t="shared" si="32" ref="P73:P79">(I73/E73)*1000</f>
        <v>11392.694063926941</v>
      </c>
    </row>
    <row r="74" spans="1:16" ht="12.75">
      <c r="A74" s="59" t="s">
        <v>80</v>
      </c>
      <c r="B74" s="45">
        <v>5</v>
      </c>
      <c r="C74" s="46">
        <v>754</v>
      </c>
      <c r="D74" s="150">
        <v>731</v>
      </c>
      <c r="E74" s="60">
        <v>297</v>
      </c>
      <c r="F74" s="49">
        <v>5</v>
      </c>
      <c r="G74" s="50">
        <v>18263</v>
      </c>
      <c r="H74" s="51">
        <v>17379</v>
      </c>
      <c r="I74" s="82">
        <v>7097</v>
      </c>
      <c r="J74" s="53">
        <f t="shared" si="18"/>
        <v>3.146374829001374</v>
      </c>
      <c r="K74" s="54">
        <f t="shared" si="19"/>
        <v>153.8720538720539</v>
      </c>
      <c r="L74" s="53">
        <f t="shared" si="20"/>
        <v>5.086598768628804</v>
      </c>
      <c r="M74" s="55">
        <f t="shared" si="21"/>
        <v>157.33408482457378</v>
      </c>
      <c r="N74" s="56">
        <f t="shared" si="30"/>
        <v>24221.485411140584</v>
      </c>
      <c r="O74" s="57">
        <f t="shared" si="31"/>
        <v>23774.28180574555</v>
      </c>
      <c r="P74" s="58">
        <f t="shared" si="32"/>
        <v>23895.622895622895</v>
      </c>
    </row>
    <row r="75" spans="1:16" ht="12.75">
      <c r="A75" s="59" t="s">
        <v>81</v>
      </c>
      <c r="B75" s="45">
        <v>6</v>
      </c>
      <c r="C75" s="46">
        <v>44</v>
      </c>
      <c r="D75" s="150">
        <v>41</v>
      </c>
      <c r="E75" s="60">
        <v>32</v>
      </c>
      <c r="F75" s="49">
        <v>6</v>
      </c>
      <c r="G75" s="50">
        <v>416</v>
      </c>
      <c r="H75" s="51">
        <v>386</v>
      </c>
      <c r="I75" s="82">
        <v>296</v>
      </c>
      <c r="J75" s="53">
        <f t="shared" si="18"/>
        <v>7.317073170731717</v>
      </c>
      <c r="K75" s="54">
        <f t="shared" si="19"/>
        <v>37.5</v>
      </c>
      <c r="L75" s="53">
        <f t="shared" si="20"/>
        <v>7.7720207253886</v>
      </c>
      <c r="M75" s="55">
        <f t="shared" si="21"/>
        <v>40.54054054054055</v>
      </c>
      <c r="N75" s="56">
        <f t="shared" si="30"/>
        <v>9454.545454545456</v>
      </c>
      <c r="O75" s="57">
        <f t="shared" si="31"/>
        <v>9414.634146341463</v>
      </c>
      <c r="P75" s="58">
        <f t="shared" si="32"/>
        <v>9250</v>
      </c>
    </row>
    <row r="76" spans="1:16" ht="12.75">
      <c r="A76" s="44" t="s">
        <v>82</v>
      </c>
      <c r="B76" s="45">
        <v>5</v>
      </c>
      <c r="C76" s="46">
        <f>IF(OR(C77=0,C78=0,C79=0),"",SUM(C77:C79))</f>
        <v>405</v>
      </c>
      <c r="D76" s="150">
        <f>IF(OR(D77=0,D78=0,D79=0),"",SUM(D77:D79))</f>
        <v>411</v>
      </c>
      <c r="E76" s="48">
        <v>112</v>
      </c>
      <c r="F76" s="49"/>
      <c r="G76" s="50">
        <f>IF(OR(G77=0,G78=0,G79=0),"",SUM(G77:G79))</f>
      </c>
      <c r="H76" s="51">
        <f>IF(OR(H77=0,H78=0,H79=0),"",SUM(H77:H79))</f>
        <v>13857</v>
      </c>
      <c r="I76" s="83">
        <v>1912</v>
      </c>
      <c r="J76" s="53">
        <f t="shared" si="18"/>
        <v>-1.459854014598534</v>
      </c>
      <c r="K76" s="54">
        <f t="shared" si="19"/>
        <v>261.60714285714283</v>
      </c>
      <c r="L76" s="53"/>
      <c r="M76" s="55"/>
      <c r="N76" s="56"/>
      <c r="O76" s="57">
        <f t="shared" si="31"/>
        <v>33715.32846715328</v>
      </c>
      <c r="P76" s="58">
        <f t="shared" si="32"/>
        <v>17071.428571428572</v>
      </c>
    </row>
    <row r="77" spans="1:16" ht="12.75">
      <c r="A77" s="59" t="s">
        <v>83</v>
      </c>
      <c r="B77" s="45">
        <v>4</v>
      </c>
      <c r="C77" s="46">
        <v>13</v>
      </c>
      <c r="D77" s="150">
        <v>13</v>
      </c>
      <c r="E77" s="60">
        <v>17</v>
      </c>
      <c r="F77" s="49">
        <v>6</v>
      </c>
      <c r="G77" s="50">
        <v>230</v>
      </c>
      <c r="H77" s="51">
        <v>230</v>
      </c>
      <c r="I77" s="82">
        <v>302</v>
      </c>
      <c r="J77" s="53">
        <f t="shared" si="18"/>
        <v>0</v>
      </c>
      <c r="K77" s="54">
        <f t="shared" si="19"/>
        <v>-23.529411764705884</v>
      </c>
      <c r="L77" s="53">
        <f t="shared" si="20"/>
        <v>0</v>
      </c>
      <c r="M77" s="55">
        <f t="shared" si="21"/>
        <v>-23.84105960264901</v>
      </c>
      <c r="N77" s="56">
        <f t="shared" si="30"/>
        <v>17692.307692307695</v>
      </c>
      <c r="O77" s="57">
        <f t="shared" si="31"/>
        <v>17692.307692307695</v>
      </c>
      <c r="P77" s="58">
        <f t="shared" si="32"/>
        <v>17764.70588235294</v>
      </c>
    </row>
    <row r="78" spans="1:16" ht="12.75">
      <c r="A78" s="59" t="s">
        <v>84</v>
      </c>
      <c r="B78" s="45">
        <v>6</v>
      </c>
      <c r="C78" s="46">
        <v>11</v>
      </c>
      <c r="D78" s="150">
        <v>18</v>
      </c>
      <c r="E78" s="60">
        <v>34</v>
      </c>
      <c r="F78" s="49">
        <v>6</v>
      </c>
      <c r="G78" s="50">
        <v>315</v>
      </c>
      <c r="H78" s="51">
        <v>325</v>
      </c>
      <c r="I78" s="82">
        <v>649</v>
      </c>
      <c r="J78" s="53">
        <f t="shared" si="18"/>
        <v>-38.888888888888886</v>
      </c>
      <c r="K78" s="54">
        <f t="shared" si="19"/>
        <v>-67.64705882352942</v>
      </c>
      <c r="L78" s="53">
        <f t="shared" si="20"/>
        <v>-3.07692307692308</v>
      </c>
      <c r="M78" s="55">
        <f t="shared" si="21"/>
        <v>-51.463790446841294</v>
      </c>
      <c r="N78" s="56">
        <f t="shared" si="30"/>
        <v>28636.363636363636</v>
      </c>
      <c r="O78" s="57">
        <f t="shared" si="31"/>
        <v>18055.55555555556</v>
      </c>
      <c r="P78" s="58">
        <f t="shared" si="32"/>
        <v>19088.235294117647</v>
      </c>
    </row>
    <row r="79" spans="1:16" ht="12.75">
      <c r="A79" s="59" t="s">
        <v>85</v>
      </c>
      <c r="B79" s="45">
        <v>4</v>
      </c>
      <c r="C79" s="46">
        <v>381</v>
      </c>
      <c r="D79" s="150">
        <v>380</v>
      </c>
      <c r="E79" s="60">
        <v>61</v>
      </c>
      <c r="F79" s="49"/>
      <c r="G79" s="50"/>
      <c r="H79" s="51">
        <v>13302</v>
      </c>
      <c r="I79" s="82">
        <v>960</v>
      </c>
      <c r="J79" s="53">
        <f t="shared" si="18"/>
        <v>0.2631578947368354</v>
      </c>
      <c r="K79" s="54">
        <f t="shared" si="19"/>
        <v>524.5901639344262</v>
      </c>
      <c r="L79" s="53">
        <f t="shared" si="20"/>
      </c>
      <c r="M79" s="55">
        <f t="shared" si="21"/>
      </c>
      <c r="N79" s="56">
        <f t="shared" si="30"/>
        <v>0</v>
      </c>
      <c r="O79" s="57">
        <f t="shared" si="31"/>
        <v>35005.26315789474</v>
      </c>
      <c r="P79" s="58">
        <f t="shared" si="32"/>
        <v>15737.704918032787</v>
      </c>
    </row>
    <row r="80" spans="1:16" ht="12.75">
      <c r="A80" s="94" t="s">
        <v>86</v>
      </c>
      <c r="B80" s="45"/>
      <c r="C80" s="46">
        <v>0.01</v>
      </c>
      <c r="D80" s="150">
        <v>0.01</v>
      </c>
      <c r="E80" s="60">
        <v>0</v>
      </c>
      <c r="F80" s="49"/>
      <c r="G80" s="50">
        <v>0.01</v>
      </c>
      <c r="H80" s="51">
        <v>0.01</v>
      </c>
      <c r="I80" s="82">
        <v>0</v>
      </c>
      <c r="J80" s="53">
        <f t="shared" si="18"/>
      </c>
      <c r="K80" s="54">
        <f t="shared" si="19"/>
      </c>
      <c r="L80" s="53">
        <f t="shared" si="20"/>
      </c>
      <c r="M80" s="55">
        <f t="shared" si="21"/>
      </c>
      <c r="N80" s="57">
        <f t="shared" si="30"/>
        <v>1000</v>
      </c>
      <c r="O80" s="57">
        <f t="shared" si="31"/>
        <v>1000</v>
      </c>
      <c r="P80" s="58"/>
    </row>
    <row r="81" spans="1:16" ht="12.75">
      <c r="A81" s="94" t="s">
        <v>87</v>
      </c>
      <c r="B81" s="45">
        <v>4</v>
      </c>
      <c r="C81" s="46">
        <v>15</v>
      </c>
      <c r="D81" s="150">
        <v>15</v>
      </c>
      <c r="E81" s="60">
        <v>9</v>
      </c>
      <c r="F81" s="49"/>
      <c r="G81" s="50"/>
      <c r="H81" s="51">
        <v>255</v>
      </c>
      <c r="I81" s="82">
        <v>139</v>
      </c>
      <c r="J81" s="53">
        <f t="shared" si="18"/>
        <v>0</v>
      </c>
      <c r="K81" s="54">
        <f t="shared" si="19"/>
        <v>66.66666666666669</v>
      </c>
      <c r="L81" s="53">
        <f t="shared" si="20"/>
      </c>
      <c r="M81" s="55">
        <f t="shared" si="21"/>
      </c>
      <c r="N81" s="56">
        <f t="shared" si="30"/>
        <v>0</v>
      </c>
      <c r="O81" s="57">
        <f t="shared" si="31"/>
        <v>17000</v>
      </c>
      <c r="P81" s="58">
        <f>(I81/E81)*1000</f>
        <v>15444.444444444445</v>
      </c>
    </row>
    <row r="82" spans="1:16" ht="12.75">
      <c r="A82" s="94" t="s">
        <v>88</v>
      </c>
      <c r="B82" s="45"/>
      <c r="C82" s="46"/>
      <c r="D82" s="150">
        <v>37</v>
      </c>
      <c r="E82" s="60">
        <v>40</v>
      </c>
      <c r="F82" s="49"/>
      <c r="G82" s="50"/>
      <c r="H82" s="51">
        <v>471</v>
      </c>
      <c r="I82" s="82">
        <v>440</v>
      </c>
      <c r="J82" s="53">
        <f t="shared" si="18"/>
      </c>
      <c r="K82" s="54">
        <f t="shared" si="19"/>
      </c>
      <c r="L82" s="53">
        <f t="shared" si="20"/>
      </c>
      <c r="M82" s="55">
        <f t="shared" si="21"/>
      </c>
      <c r="N82" s="56"/>
      <c r="O82" s="57">
        <f t="shared" si="31"/>
        <v>12729.72972972973</v>
      </c>
      <c r="P82" s="58">
        <f>(I82/E82)*1000</f>
        <v>11000</v>
      </c>
    </row>
    <row r="83" spans="1:16" ht="12.75">
      <c r="A83" s="94" t="s">
        <v>89</v>
      </c>
      <c r="B83" s="45"/>
      <c r="C83" s="46"/>
      <c r="D83" s="150">
        <v>0.01</v>
      </c>
      <c r="E83" s="60">
        <v>0</v>
      </c>
      <c r="F83" s="49"/>
      <c r="G83" s="50"/>
      <c r="H83" s="51">
        <v>0.01</v>
      </c>
      <c r="I83" s="82">
        <v>0</v>
      </c>
      <c r="J83" s="53">
        <f t="shared" si="18"/>
      </c>
      <c r="K83" s="54">
        <f t="shared" si="19"/>
      </c>
      <c r="L83" s="53">
        <f t="shared" si="20"/>
      </c>
      <c r="M83" s="55">
        <f t="shared" si="21"/>
      </c>
      <c r="N83" s="56"/>
      <c r="O83" s="57"/>
      <c r="P83" s="58"/>
    </row>
    <row r="84" spans="1:16" ht="12.75">
      <c r="A84" s="59" t="s">
        <v>90</v>
      </c>
      <c r="B84" s="45">
        <v>5</v>
      </c>
      <c r="C84" s="46">
        <v>219</v>
      </c>
      <c r="D84" s="150">
        <v>190</v>
      </c>
      <c r="E84" s="60">
        <v>777</v>
      </c>
      <c r="F84" s="49">
        <v>5</v>
      </c>
      <c r="G84" s="50">
        <v>3810</v>
      </c>
      <c r="H84" s="51">
        <v>3452</v>
      </c>
      <c r="I84" s="82">
        <v>15516</v>
      </c>
      <c r="J84" s="53">
        <f t="shared" si="18"/>
        <v>15.26315789473685</v>
      </c>
      <c r="K84" s="54">
        <f t="shared" si="19"/>
        <v>-71.81467181467181</v>
      </c>
      <c r="L84" s="53">
        <f t="shared" si="20"/>
        <v>10.37079953650057</v>
      </c>
      <c r="M84" s="55">
        <f t="shared" si="21"/>
        <v>-75.44470224284609</v>
      </c>
      <c r="N84" s="56">
        <f aca="true" t="shared" si="33" ref="N84:P86">(G84/C84)*1000</f>
        <v>17397.260273972603</v>
      </c>
      <c r="O84" s="57">
        <f t="shared" si="33"/>
        <v>18168.42105263158</v>
      </c>
      <c r="P84" s="58">
        <f t="shared" si="33"/>
        <v>19969.111969111967</v>
      </c>
    </row>
    <row r="85" spans="1:16" ht="12.75">
      <c r="A85" s="59" t="s">
        <v>91</v>
      </c>
      <c r="B85" s="45">
        <v>6</v>
      </c>
      <c r="C85" s="46">
        <v>104</v>
      </c>
      <c r="D85" s="150">
        <v>119</v>
      </c>
      <c r="E85" s="60">
        <v>75</v>
      </c>
      <c r="F85" s="49">
        <v>6</v>
      </c>
      <c r="G85" s="50">
        <v>829</v>
      </c>
      <c r="H85" s="51">
        <v>772</v>
      </c>
      <c r="I85" s="82">
        <v>600</v>
      </c>
      <c r="J85" s="53">
        <f t="shared" si="18"/>
        <v>-12.60504201680672</v>
      </c>
      <c r="K85" s="54">
        <f t="shared" si="19"/>
        <v>38.666666666666686</v>
      </c>
      <c r="L85" s="53">
        <f t="shared" si="20"/>
        <v>7.3834196891191795</v>
      </c>
      <c r="M85" s="55">
        <f t="shared" si="21"/>
        <v>38.16666666666666</v>
      </c>
      <c r="N85" s="56">
        <f t="shared" si="33"/>
        <v>7971.153846153846</v>
      </c>
      <c r="O85" s="57">
        <f t="shared" si="33"/>
        <v>6487.394957983193</v>
      </c>
      <c r="P85" s="58">
        <f t="shared" si="33"/>
        <v>8000</v>
      </c>
    </row>
    <row r="86" spans="1:16" ht="12.75">
      <c r="A86" s="59" t="s">
        <v>92</v>
      </c>
      <c r="B86" s="45">
        <v>6</v>
      </c>
      <c r="C86" s="46">
        <v>191</v>
      </c>
      <c r="D86" s="150">
        <v>192</v>
      </c>
      <c r="E86" s="60">
        <v>295</v>
      </c>
      <c r="F86" s="49">
        <v>6</v>
      </c>
      <c r="G86" s="50">
        <v>2675</v>
      </c>
      <c r="H86" s="51">
        <v>1903</v>
      </c>
      <c r="I86" s="82">
        <v>3288</v>
      </c>
      <c r="J86" s="53">
        <f t="shared" si="18"/>
        <v>-0.5208333333333428</v>
      </c>
      <c r="K86" s="54">
        <f t="shared" si="19"/>
        <v>-35.2542372881356</v>
      </c>
      <c r="L86" s="53">
        <f t="shared" si="20"/>
        <v>40.56752496058854</v>
      </c>
      <c r="M86" s="55">
        <f t="shared" si="21"/>
        <v>-18.643552311435514</v>
      </c>
      <c r="N86" s="56">
        <f t="shared" si="33"/>
        <v>14005.23560209424</v>
      </c>
      <c r="O86" s="57">
        <f t="shared" si="33"/>
        <v>9911.458333333334</v>
      </c>
      <c r="P86" s="58">
        <f t="shared" si="33"/>
        <v>11145.762711864407</v>
      </c>
    </row>
    <row r="87" spans="1:16" ht="12.75">
      <c r="A87" s="59" t="s">
        <v>93</v>
      </c>
      <c r="B87" s="45"/>
      <c r="C87" s="46"/>
      <c r="D87" s="150">
        <v>0.01</v>
      </c>
      <c r="E87" s="60">
        <v>0</v>
      </c>
      <c r="F87" s="49"/>
      <c r="G87" s="50"/>
      <c r="H87" s="51">
        <v>0.01</v>
      </c>
      <c r="I87" s="82">
        <v>0</v>
      </c>
      <c r="J87" s="53">
        <f t="shared" si="18"/>
      </c>
      <c r="K87" s="54">
        <f t="shared" si="19"/>
      </c>
      <c r="L87" s="53">
        <f t="shared" si="20"/>
      </c>
      <c r="M87" s="55">
        <f t="shared" si="21"/>
      </c>
      <c r="N87" s="56"/>
      <c r="O87" s="57"/>
      <c r="P87" s="58"/>
    </row>
    <row r="88" spans="1:16" ht="12.75">
      <c r="A88" s="59" t="s">
        <v>94</v>
      </c>
      <c r="B88" s="45"/>
      <c r="C88" s="46"/>
      <c r="D88" s="150">
        <v>0.01</v>
      </c>
      <c r="E88" s="60">
        <v>2</v>
      </c>
      <c r="F88" s="49"/>
      <c r="G88" s="50"/>
      <c r="H88" s="51">
        <v>0.01</v>
      </c>
      <c r="I88" s="82">
        <v>140</v>
      </c>
      <c r="J88" s="53">
        <f t="shared" si="18"/>
      </c>
      <c r="K88" s="54">
        <f t="shared" si="19"/>
      </c>
      <c r="L88" s="53">
        <f t="shared" si="20"/>
      </c>
      <c r="M88" s="55">
        <f t="shared" si="21"/>
      </c>
      <c r="N88" s="56"/>
      <c r="O88" s="57">
        <f>(H88/D88)*1000</f>
        <v>1000</v>
      </c>
      <c r="P88" s="58">
        <f>(I88/E88)*1000</f>
        <v>70000</v>
      </c>
    </row>
    <row r="89" spans="1:16" s="43" customFormat="1" ht="15.75">
      <c r="A89" s="29" t="s">
        <v>95</v>
      </c>
      <c r="B89" s="68"/>
      <c r="C89" s="69"/>
      <c r="D89" s="152"/>
      <c r="E89" s="71"/>
      <c r="F89" s="72"/>
      <c r="G89" s="73"/>
      <c r="H89" s="74"/>
      <c r="I89" s="75"/>
      <c r="J89" s="76"/>
      <c r="K89" s="77"/>
      <c r="L89" s="76"/>
      <c r="M89" s="78"/>
      <c r="N89" s="79"/>
      <c r="O89" s="80"/>
      <c r="P89" s="81"/>
    </row>
    <row r="90" spans="1:16" ht="12.75">
      <c r="A90" s="59" t="s">
        <v>96</v>
      </c>
      <c r="B90" s="45">
        <v>3</v>
      </c>
      <c r="C90" s="46">
        <v>20</v>
      </c>
      <c r="D90" s="150">
        <v>18</v>
      </c>
      <c r="E90" s="60">
        <v>21</v>
      </c>
      <c r="F90" s="49">
        <v>5</v>
      </c>
      <c r="G90" s="95">
        <f>2497*12</f>
        <v>29964</v>
      </c>
      <c r="H90" s="96">
        <v>31812</v>
      </c>
      <c r="I90" s="82">
        <v>32295</v>
      </c>
      <c r="J90" s="53">
        <f>IF(OR(D90=0,C90=0,D90&lt;1),"",C90/D90*100-100)</f>
        <v>11.111111111111114</v>
      </c>
      <c r="K90" s="54">
        <f>IF(OR(E90=0,C90=0,E90&lt;1),"",C90/E90*100-100)</f>
        <v>-4.761904761904773</v>
      </c>
      <c r="L90" s="53">
        <f aca="true" t="shared" si="34" ref="L90:L99">IF(OR(H90=0,G90=0,H90&lt;1),"",G90/H90*100-100)</f>
        <v>-5.809128630705402</v>
      </c>
      <c r="M90" s="55">
        <f aca="true" t="shared" si="35" ref="M90:M99">IF(OR(I90=0,G90=0,I90&lt;1),"",G90/I90*100-100)</f>
        <v>-7.217835578262893</v>
      </c>
      <c r="N90" s="56">
        <f aca="true" t="shared" si="36" ref="N90:P91">(G90/C90)*1000</f>
        <v>1498200</v>
      </c>
      <c r="O90" s="57">
        <f t="shared" si="36"/>
        <v>1767333.3333333333</v>
      </c>
      <c r="P90" s="58">
        <f t="shared" si="36"/>
        <v>1537857.142857143</v>
      </c>
    </row>
    <row r="91" spans="1:16" ht="12.75">
      <c r="A91" s="59" t="s">
        <v>97</v>
      </c>
      <c r="B91" s="45">
        <v>3</v>
      </c>
      <c r="C91" s="97">
        <v>266</v>
      </c>
      <c r="D91" s="154">
        <v>280</v>
      </c>
      <c r="E91" s="60">
        <v>224</v>
      </c>
      <c r="F91" s="49">
        <v>2</v>
      </c>
      <c r="G91" s="95">
        <v>27675</v>
      </c>
      <c r="H91" s="96">
        <v>27675</v>
      </c>
      <c r="I91" s="82">
        <v>24358</v>
      </c>
      <c r="J91" s="53">
        <f>IF(OR(D91=0,C91=0,D91&lt;1),"",C91/D91*100-100)</f>
        <v>-5</v>
      </c>
      <c r="K91" s="54">
        <f>IF(OR(E91=0,C91=0,E91&lt;1),"",C91/E91*100-100)</f>
        <v>18.75</v>
      </c>
      <c r="L91" s="53">
        <f t="shared" si="34"/>
        <v>0</v>
      </c>
      <c r="M91" s="55">
        <f t="shared" si="35"/>
        <v>13.617702602840964</v>
      </c>
      <c r="N91" s="57">
        <f t="shared" si="36"/>
        <v>104041.35338345864</v>
      </c>
      <c r="O91" s="57">
        <f t="shared" si="36"/>
        <v>98839.28571428571</v>
      </c>
      <c r="P91" s="58">
        <f t="shared" si="36"/>
        <v>108741.07142857143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>
        <f>IF(OR(D92=0,C92=0,D92&lt;1),"",C92/D92*100-100)</f>
      </c>
      <c r="K92" s="77">
        <f>IF(OR(E92=0,C92=0,E92&lt;1),"",C92/E92*100-100)</f>
      </c>
      <c r="L92" s="76">
        <f t="shared" si="34"/>
      </c>
      <c r="M92" s="78">
        <f t="shared" si="35"/>
      </c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4777</v>
      </c>
      <c r="E93" s="60">
        <v>4703</v>
      </c>
      <c r="F93" s="49"/>
      <c r="G93" s="50"/>
      <c r="H93" s="51">
        <v>93417</v>
      </c>
      <c r="I93" s="99">
        <v>107714</v>
      </c>
      <c r="J93" s="53">
        <f>IF(OR(D93=0,C93=0,D93&lt;1),"",C93/D93*100-100)</f>
      </c>
      <c r="K93" s="54">
        <f>IF(OR(E93=0,C93=0,E93&lt;1),"",C93/E93*100-100)</f>
      </c>
      <c r="L93" s="53">
        <f t="shared" si="34"/>
      </c>
      <c r="M93" s="55">
        <f t="shared" si="35"/>
      </c>
      <c r="N93" s="56"/>
      <c r="O93" s="57">
        <f aca="true" t="shared" si="37" ref="O93:O99">(H93/D93)*1000</f>
        <v>19555.578815155954</v>
      </c>
      <c r="P93" s="58">
        <f aca="true" t="shared" si="38" ref="P93:P99">(I93/E93)*1000</f>
        <v>22903.2532426111</v>
      </c>
    </row>
    <row r="94" spans="1:16" ht="12.75">
      <c r="A94" s="44" t="s">
        <v>100</v>
      </c>
      <c r="B94" s="45"/>
      <c r="C94" s="46"/>
      <c r="D94" s="47">
        <f>SUM(D95:D97)</f>
        <v>2595</v>
      </c>
      <c r="E94" s="60">
        <v>2600</v>
      </c>
      <c r="F94" s="49"/>
      <c r="G94" s="100"/>
      <c r="H94" s="51">
        <f>IF(OR(H95=0,H96=0,H97=0),"",SUM(H95:H97))</f>
        <v>62625</v>
      </c>
      <c r="I94" s="83">
        <v>56989</v>
      </c>
      <c r="J94" s="53"/>
      <c r="K94" s="54"/>
      <c r="L94" s="53">
        <f t="shared" si="34"/>
      </c>
      <c r="M94" s="55">
        <f t="shared" si="35"/>
      </c>
      <c r="N94" s="56"/>
      <c r="O94" s="57">
        <f>(H94/D94)*1000</f>
        <v>24132.94797687861</v>
      </c>
      <c r="P94" s="58">
        <f t="shared" si="38"/>
        <v>21918.846153846152</v>
      </c>
    </row>
    <row r="95" spans="1:16" ht="12.75">
      <c r="A95" s="59" t="s">
        <v>101</v>
      </c>
      <c r="B95" s="45"/>
      <c r="C95" s="46"/>
      <c r="D95" s="47">
        <v>51</v>
      </c>
      <c r="E95" s="60">
        <v>51</v>
      </c>
      <c r="F95" s="49"/>
      <c r="G95" s="50"/>
      <c r="H95" s="51">
        <v>1283</v>
      </c>
      <c r="I95" s="99">
        <v>1075</v>
      </c>
      <c r="J95" s="53">
        <f>IF(OR(D95=0,C95=0,D95&lt;1),"",C95/D95*100-100)</f>
      </c>
      <c r="K95" s="54">
        <f>IF(OR(E95=0,C95=0,E95&lt;1),"",C95/E95*100-100)</f>
      </c>
      <c r="L95" s="53">
        <f t="shared" si="34"/>
      </c>
      <c r="M95" s="55">
        <f t="shared" si="35"/>
      </c>
      <c r="N95" s="56"/>
      <c r="O95" s="57">
        <f t="shared" si="37"/>
        <v>25156.86274509804</v>
      </c>
      <c r="P95" s="58">
        <f t="shared" si="38"/>
        <v>21078.43137254902</v>
      </c>
    </row>
    <row r="96" spans="1:16" ht="12.75">
      <c r="A96" s="59" t="s">
        <v>102</v>
      </c>
      <c r="B96" s="45"/>
      <c r="C96" s="46"/>
      <c r="D96" s="47">
        <v>1642</v>
      </c>
      <c r="E96" s="60">
        <v>1647</v>
      </c>
      <c r="F96" s="49"/>
      <c r="G96" s="50"/>
      <c r="H96" s="51">
        <v>33934</v>
      </c>
      <c r="I96" s="99">
        <v>35385</v>
      </c>
      <c r="J96" s="53">
        <f>IF(OR(D96=0,C96=0,D96&lt;1),"",C96/D96*100-100)</f>
      </c>
      <c r="K96" s="54">
        <f>IF(OR(E96=0,C96=0,E96&lt;1),"",C96/E96*100-100)</f>
      </c>
      <c r="L96" s="53">
        <f t="shared" si="34"/>
      </c>
      <c r="M96" s="55">
        <f t="shared" si="35"/>
      </c>
      <c r="N96" s="56"/>
      <c r="O96" s="57">
        <f t="shared" si="37"/>
        <v>20666.26065773447</v>
      </c>
      <c r="P96" s="58">
        <f t="shared" si="38"/>
        <v>21484.517304189434</v>
      </c>
    </row>
    <row r="97" spans="1:16" ht="12.75">
      <c r="A97" s="59" t="s">
        <v>103</v>
      </c>
      <c r="B97" s="45"/>
      <c r="C97" s="46"/>
      <c r="D97" s="47">
        <v>902</v>
      </c>
      <c r="E97" s="60">
        <v>902</v>
      </c>
      <c r="F97" s="49"/>
      <c r="G97" s="50"/>
      <c r="H97" s="51">
        <v>27408</v>
      </c>
      <c r="I97" s="99">
        <v>20530</v>
      </c>
      <c r="J97" s="53">
        <f>IF(OR(D97=0,C97=0,D97&lt;1),"",C97/D97*100-100)</f>
      </c>
      <c r="K97" s="54">
        <f>IF(OR(E97=0,C97=0,E97&lt;1),"",C97/E97*100-100)</f>
      </c>
      <c r="L97" s="53">
        <f t="shared" si="34"/>
      </c>
      <c r="M97" s="55">
        <f t="shared" si="35"/>
      </c>
      <c r="N97" s="56"/>
      <c r="O97" s="57">
        <f t="shared" si="37"/>
        <v>30385.809312638583</v>
      </c>
      <c r="P97" s="58">
        <f t="shared" si="38"/>
        <v>22760.532150776053</v>
      </c>
    </row>
    <row r="98" spans="1:16" ht="12.75">
      <c r="A98" s="59" t="s">
        <v>104</v>
      </c>
      <c r="B98" s="45"/>
      <c r="C98" s="46"/>
      <c r="D98" s="47">
        <v>1753</v>
      </c>
      <c r="E98" s="60">
        <v>1495</v>
      </c>
      <c r="F98" s="49"/>
      <c r="G98" s="50"/>
      <c r="H98" s="51">
        <v>40741</v>
      </c>
      <c r="I98" s="99">
        <v>39019</v>
      </c>
      <c r="J98" s="53">
        <f>IF(OR(D98=0,C98=0,D98&lt;1),"",C98/D98*100-100)</f>
      </c>
      <c r="K98" s="54">
        <f>IF(OR(E98=0,C98=0,E98&lt;1),"",C98/E98*100-100)</f>
      </c>
      <c r="L98" s="53">
        <f t="shared" si="34"/>
      </c>
      <c r="M98" s="55">
        <f t="shared" si="35"/>
      </c>
      <c r="N98" s="56"/>
      <c r="O98" s="57">
        <f t="shared" si="37"/>
        <v>23240.730176839705</v>
      </c>
      <c r="P98" s="58">
        <f t="shared" si="38"/>
        <v>26099.665551839465</v>
      </c>
    </row>
    <row r="99" spans="1:16" ht="12.75">
      <c r="A99" s="59" t="s">
        <v>105</v>
      </c>
      <c r="B99" s="45"/>
      <c r="C99" s="46"/>
      <c r="D99" s="47">
        <v>130</v>
      </c>
      <c r="E99" s="60">
        <v>41</v>
      </c>
      <c r="F99" s="49"/>
      <c r="G99" s="50"/>
      <c r="H99" s="51">
        <v>830</v>
      </c>
      <c r="I99" s="99">
        <v>1070</v>
      </c>
      <c r="J99" s="53">
        <f>IF(OR(D99=0,C99=0,D99&lt;1),"",C99/D99*100-100)</f>
      </c>
      <c r="K99" s="54">
        <f>IF(OR(E99=0,C99=0,E99&lt;1),"",C99/E99*100-100)</f>
      </c>
      <c r="L99" s="53">
        <f t="shared" si="34"/>
      </c>
      <c r="M99" s="55">
        <f t="shared" si="35"/>
      </c>
      <c r="N99" s="56"/>
      <c r="O99" s="57">
        <f t="shared" si="37"/>
        <v>6384.615384615385</v>
      </c>
      <c r="P99" s="58">
        <f t="shared" si="38"/>
        <v>26097.560975609755</v>
      </c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/>
      <c r="K100" s="77"/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36</v>
      </c>
      <c r="E101" s="60">
        <v>23</v>
      </c>
      <c r="F101" s="49">
        <v>6</v>
      </c>
      <c r="G101" s="50">
        <v>380</v>
      </c>
      <c r="H101" s="51">
        <v>281</v>
      </c>
      <c r="I101" s="82">
        <v>229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  <v>35.231316725978644</v>
      </c>
      <c r="M101" s="55">
        <f>IF(OR(I101=0,G101=0,I101&lt;1),"",G101/I101*100-100)</f>
        <v>65.93886462882097</v>
      </c>
      <c r="N101" s="56"/>
      <c r="O101" s="57">
        <f aca="true" t="shared" si="39" ref="O101:O114">(H101/D101)*1000</f>
        <v>7805.555555555556</v>
      </c>
      <c r="P101" s="58">
        <f aca="true" t="shared" si="40" ref="P101:P112">(I101/E101)*1000</f>
        <v>9956.521739130436</v>
      </c>
    </row>
    <row r="102" spans="1:16" ht="12.75">
      <c r="A102" s="59" t="s">
        <v>108</v>
      </c>
      <c r="B102" s="45"/>
      <c r="C102" s="46"/>
      <c r="D102" s="47">
        <v>35</v>
      </c>
      <c r="E102" s="60">
        <v>25</v>
      </c>
      <c r="F102" s="49">
        <v>6</v>
      </c>
      <c r="G102" s="50">
        <v>309</v>
      </c>
      <c r="H102" s="51">
        <v>208</v>
      </c>
      <c r="I102" s="82">
        <v>203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  <v>48.55769230769232</v>
      </c>
      <c r="M102" s="55">
        <f>IF(OR(I102=0,G102=0,I102&lt;1),"",G102/I102*100-100)</f>
        <v>52.21674876847291</v>
      </c>
      <c r="N102" s="56"/>
      <c r="O102" s="57">
        <f t="shared" si="39"/>
        <v>5942.857142857143</v>
      </c>
      <c r="P102" s="58">
        <f t="shared" si="40"/>
        <v>8119.999999999999</v>
      </c>
    </row>
    <row r="103" spans="1:16" ht="12.75">
      <c r="A103" s="59" t="s">
        <v>109</v>
      </c>
      <c r="B103" s="45"/>
      <c r="C103" s="46"/>
      <c r="D103" s="47">
        <v>9</v>
      </c>
      <c r="E103" s="60">
        <v>9</v>
      </c>
      <c r="F103" s="49">
        <v>6</v>
      </c>
      <c r="G103" s="50">
        <v>201</v>
      </c>
      <c r="H103" s="51">
        <v>218</v>
      </c>
      <c r="I103" s="82">
        <v>151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  <v>-7.798165137614674</v>
      </c>
      <c r="M103" s="55">
        <f>IF(OR(I103=0,G103=0,I103&lt;1),"",G103/I103*100-100)</f>
        <v>33.11258278145695</v>
      </c>
      <c r="N103" s="56"/>
      <c r="O103" s="57">
        <f t="shared" si="39"/>
        <v>24222.222222222223</v>
      </c>
      <c r="P103" s="58">
        <f t="shared" si="40"/>
        <v>16777.777777777777</v>
      </c>
    </row>
    <row r="104" spans="1:16" ht="12.75">
      <c r="A104" s="59" t="s">
        <v>110</v>
      </c>
      <c r="B104" s="45"/>
      <c r="C104" s="46"/>
      <c r="D104" s="47">
        <v>344</v>
      </c>
      <c r="E104" s="60">
        <v>78</v>
      </c>
      <c r="F104" s="49">
        <v>6</v>
      </c>
      <c r="G104" s="50">
        <v>2348</v>
      </c>
      <c r="H104" s="51">
        <v>1316</v>
      </c>
      <c r="I104" s="82">
        <v>545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  <v>78.419452887538</v>
      </c>
      <c r="M104" s="55">
        <f>IF(OR(I104=0,G104=0,I104&lt;1),"",G104/I104*100-100)</f>
        <v>330.8256880733945</v>
      </c>
      <c r="N104" s="56"/>
      <c r="O104" s="57">
        <f t="shared" si="39"/>
        <v>3825.5813953488373</v>
      </c>
      <c r="P104" s="58">
        <f t="shared" si="40"/>
        <v>6987.179487179487</v>
      </c>
    </row>
    <row r="105" spans="1:16" ht="12.75">
      <c r="A105" s="59" t="s">
        <v>111</v>
      </c>
      <c r="B105" s="45"/>
      <c r="C105" s="46"/>
      <c r="D105" s="47">
        <v>35</v>
      </c>
      <c r="E105" s="60">
        <v>21</v>
      </c>
      <c r="F105" s="49">
        <v>5</v>
      </c>
      <c r="G105" s="50">
        <v>186</v>
      </c>
      <c r="H105" s="51">
        <v>60</v>
      </c>
      <c r="I105" s="82">
        <v>80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  <v>210</v>
      </c>
      <c r="M105" s="55">
        <f>IF(OR(I105=0,G105=0,I105&lt;1),"",G105/I105*100-100)</f>
        <v>132.50000000000003</v>
      </c>
      <c r="N105" s="56"/>
      <c r="O105" s="57">
        <f t="shared" si="39"/>
        <v>1714.2857142857142</v>
      </c>
      <c r="P105" s="58">
        <f t="shared" si="40"/>
        <v>3809.523809523809</v>
      </c>
    </row>
    <row r="106" spans="1:16" ht="12.75">
      <c r="A106" s="44" t="s">
        <v>112</v>
      </c>
      <c r="B106" s="45"/>
      <c r="C106" s="46"/>
      <c r="D106" s="47">
        <f>SUM(D107:D108)</f>
        <v>303</v>
      </c>
      <c r="E106" s="60">
        <v>247</v>
      </c>
      <c r="F106" s="49">
        <v>6</v>
      </c>
      <c r="G106" s="50">
        <f>IF(OR(G107=0,G108=0),"",SUM(G107:G108))</f>
        <v>6125</v>
      </c>
      <c r="H106" s="51">
        <f>IF(OR(H107=0,H108=0),"",SUM(H107:H108))</f>
        <v>5841</v>
      </c>
      <c r="I106" s="83">
        <v>3852</v>
      </c>
      <c r="J106" s="53"/>
      <c r="K106" s="54"/>
      <c r="L106" s="53"/>
      <c r="M106" s="53"/>
      <c r="N106" s="56"/>
      <c r="O106" s="57">
        <f t="shared" si="39"/>
        <v>19277.227722772277</v>
      </c>
      <c r="P106" s="58">
        <f t="shared" si="40"/>
        <v>15595.141700404858</v>
      </c>
    </row>
    <row r="107" spans="1:16" ht="12.75">
      <c r="A107" s="59" t="s">
        <v>113</v>
      </c>
      <c r="B107" s="45"/>
      <c r="C107" s="46"/>
      <c r="D107" s="47">
        <v>185</v>
      </c>
      <c r="E107" s="60">
        <v>143</v>
      </c>
      <c r="F107" s="49">
        <v>6</v>
      </c>
      <c r="G107" s="50">
        <v>3880</v>
      </c>
      <c r="H107" s="51">
        <v>3243</v>
      </c>
      <c r="I107" s="82">
        <v>2144</v>
      </c>
      <c r="J107" s="53">
        <f aca="true" t="shared" si="41" ref="J107:J119">IF(OR(D107=0,C107=0,D107&lt;1),"",C107/D107*100-100)</f>
      </c>
      <c r="K107" s="54">
        <f aca="true" t="shared" si="42" ref="K107:K119">IF(OR(E107=0,C107=0,E107&lt;1),"",C107/E107*100-100)</f>
      </c>
      <c r="L107" s="53">
        <f aca="true" t="shared" si="43" ref="L107:L119">IF(OR(H107=0,G107=0,H107&lt;1),"",G107/H107*100-100)</f>
        <v>19.642306506321304</v>
      </c>
      <c r="M107" s="55">
        <f aca="true" t="shared" si="44" ref="M107:M119">IF(OR(I107=0,G107=0,I107&lt;1),"",G107/I107*100-100)</f>
        <v>80.97014925373134</v>
      </c>
      <c r="N107" s="56"/>
      <c r="O107" s="57">
        <f t="shared" si="39"/>
        <v>17529.72972972973</v>
      </c>
      <c r="P107" s="58">
        <f t="shared" si="40"/>
        <v>14993.006993006993</v>
      </c>
    </row>
    <row r="108" spans="1:16" ht="12.75">
      <c r="A108" s="59" t="s">
        <v>114</v>
      </c>
      <c r="B108" s="45"/>
      <c r="C108" s="46"/>
      <c r="D108" s="47">
        <v>118</v>
      </c>
      <c r="E108" s="60">
        <v>104</v>
      </c>
      <c r="F108" s="49">
        <v>6</v>
      </c>
      <c r="G108" s="50">
        <v>2245</v>
      </c>
      <c r="H108" s="51">
        <v>2598</v>
      </c>
      <c r="I108" s="82">
        <v>1708</v>
      </c>
      <c r="J108" s="53">
        <f t="shared" si="41"/>
      </c>
      <c r="K108" s="54">
        <f t="shared" si="42"/>
      </c>
      <c r="L108" s="53">
        <f t="shared" si="43"/>
        <v>-13.58737490377213</v>
      </c>
      <c r="M108" s="55">
        <f t="shared" si="44"/>
        <v>31.440281030444964</v>
      </c>
      <c r="N108" s="56"/>
      <c r="O108" s="57">
        <f t="shared" si="39"/>
        <v>22016.949152542373</v>
      </c>
      <c r="P108" s="58">
        <f t="shared" si="40"/>
        <v>16423.076923076922</v>
      </c>
    </row>
    <row r="109" spans="1:16" ht="12.75">
      <c r="A109" s="59" t="s">
        <v>115</v>
      </c>
      <c r="B109" s="45"/>
      <c r="C109" s="46"/>
      <c r="D109" s="47">
        <v>49</v>
      </c>
      <c r="E109" s="60">
        <v>41</v>
      </c>
      <c r="F109" s="49">
        <v>6</v>
      </c>
      <c r="G109" s="50">
        <v>605</v>
      </c>
      <c r="H109" s="51">
        <v>596</v>
      </c>
      <c r="I109" s="82">
        <v>389</v>
      </c>
      <c r="J109" s="53">
        <f t="shared" si="41"/>
      </c>
      <c r="K109" s="54">
        <f t="shared" si="42"/>
      </c>
      <c r="L109" s="53">
        <f t="shared" si="43"/>
        <v>1.5100671140939568</v>
      </c>
      <c r="M109" s="55">
        <f t="shared" si="44"/>
        <v>55.52699228791772</v>
      </c>
      <c r="N109" s="56"/>
      <c r="O109" s="57">
        <f t="shared" si="39"/>
        <v>12163.26530612245</v>
      </c>
      <c r="P109" s="58">
        <f t="shared" si="40"/>
        <v>9487.80487804878</v>
      </c>
    </row>
    <row r="110" spans="1:16" ht="12.75">
      <c r="A110" s="59" t="s">
        <v>116</v>
      </c>
      <c r="B110" s="45"/>
      <c r="C110" s="46"/>
      <c r="D110" s="47">
        <v>68</v>
      </c>
      <c r="E110" s="60">
        <v>36</v>
      </c>
      <c r="F110" s="49">
        <v>6</v>
      </c>
      <c r="G110" s="50">
        <v>18</v>
      </c>
      <c r="H110" s="51">
        <v>16</v>
      </c>
      <c r="I110" s="82">
        <v>15</v>
      </c>
      <c r="J110" s="53">
        <f t="shared" si="41"/>
      </c>
      <c r="K110" s="54">
        <f t="shared" si="42"/>
      </c>
      <c r="L110" s="53">
        <f t="shared" si="43"/>
        <v>12.5</v>
      </c>
      <c r="M110" s="55">
        <f t="shared" si="44"/>
        <v>20</v>
      </c>
      <c r="N110" s="56"/>
      <c r="O110" s="57">
        <f t="shared" si="39"/>
        <v>235.2941176470588</v>
      </c>
      <c r="P110" s="58">
        <f t="shared" si="40"/>
        <v>416.6666666666667</v>
      </c>
    </row>
    <row r="111" spans="1:16" ht="12.75">
      <c r="A111" s="59" t="s">
        <v>117</v>
      </c>
      <c r="B111" s="45"/>
      <c r="C111" s="46"/>
      <c r="D111" s="46">
        <v>0.01</v>
      </c>
      <c r="E111" s="101">
        <v>0</v>
      </c>
      <c r="F111" s="49"/>
      <c r="G111" s="50"/>
      <c r="H111" s="51">
        <v>0.01</v>
      </c>
      <c r="I111" s="82">
        <v>0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1000</v>
      </c>
      <c r="P111" s="58"/>
    </row>
    <row r="112" spans="1:16" ht="12.75">
      <c r="A112" s="59" t="s">
        <v>118</v>
      </c>
      <c r="B112" s="45"/>
      <c r="C112" s="46"/>
      <c r="D112" s="46">
        <v>6</v>
      </c>
      <c r="E112" s="101">
        <v>15</v>
      </c>
      <c r="F112" s="49"/>
      <c r="G112" s="50"/>
      <c r="H112" s="51">
        <v>60</v>
      </c>
      <c r="I112" s="82">
        <v>40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10000</v>
      </c>
      <c r="P112" s="58">
        <f t="shared" si="40"/>
        <v>2666.6666666666665</v>
      </c>
    </row>
    <row r="113" spans="1:16" ht="12.75">
      <c r="A113" s="59" t="s">
        <v>119</v>
      </c>
      <c r="B113" s="45"/>
      <c r="C113" s="46"/>
      <c r="D113" s="46">
        <v>0.01</v>
      </c>
      <c r="E113" s="101">
        <v>0</v>
      </c>
      <c r="F113" s="49"/>
      <c r="G113" s="50">
        <v>0.01</v>
      </c>
      <c r="H113" s="51">
        <v>0.01</v>
      </c>
      <c r="I113" s="82">
        <v>0</v>
      </c>
      <c r="J113" s="53">
        <f t="shared" si="41"/>
      </c>
      <c r="K113" s="54">
        <f t="shared" si="42"/>
      </c>
      <c r="L113" s="53">
        <f t="shared" si="43"/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120</v>
      </c>
      <c r="B114" s="45"/>
      <c r="C114" s="46"/>
      <c r="D114" s="46">
        <v>0.01</v>
      </c>
      <c r="E114" s="101">
        <v>0</v>
      </c>
      <c r="F114" s="49"/>
      <c r="G114" s="50"/>
      <c r="H114" s="51">
        <v>0.01</v>
      </c>
      <c r="I114" s="82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121</v>
      </c>
      <c r="B115" s="45"/>
      <c r="C115" s="46"/>
      <c r="D115" s="46">
        <v>58088</v>
      </c>
      <c r="E115" s="101">
        <v>55576</v>
      </c>
      <c r="F115" s="49">
        <v>6</v>
      </c>
      <c r="G115" s="50">
        <v>22109</v>
      </c>
      <c r="H115" s="51">
        <v>25189</v>
      </c>
      <c r="I115" s="82">
        <v>18731</v>
      </c>
      <c r="J115" s="53">
        <f t="shared" si="41"/>
      </c>
      <c r="K115" s="54">
        <f t="shared" si="42"/>
      </c>
      <c r="L115" s="53">
        <f t="shared" si="43"/>
        <v>-12.227559649053148</v>
      </c>
      <c r="M115" s="55">
        <f t="shared" si="44"/>
        <v>18.03427473172816</v>
      </c>
      <c r="N115" s="56"/>
      <c r="O115" s="57">
        <f aca="true" t="shared" si="45" ref="N115:P119">(H115/D115)*1000</f>
        <v>433.6351742184272</v>
      </c>
      <c r="P115" s="58">
        <f t="shared" si="45"/>
        <v>337.0339714984886</v>
      </c>
    </row>
    <row r="116" spans="1:16" ht="12.75">
      <c r="A116" s="59" t="s">
        <v>122</v>
      </c>
      <c r="B116" s="45"/>
      <c r="C116" s="46"/>
      <c r="D116" s="46">
        <v>90</v>
      </c>
      <c r="E116" s="101">
        <v>88</v>
      </c>
      <c r="F116" s="49"/>
      <c r="G116" s="50"/>
      <c r="H116" s="51">
        <v>381</v>
      </c>
      <c r="I116" s="82">
        <v>497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 t="shared" si="45"/>
        <v>4233.333333333333</v>
      </c>
      <c r="P116" s="58">
        <f t="shared" si="45"/>
        <v>5647.727272727272</v>
      </c>
    </row>
    <row r="117" spans="1:16" ht="12.75">
      <c r="A117" s="59" t="s">
        <v>123</v>
      </c>
      <c r="B117" s="45"/>
      <c r="C117" s="46"/>
      <c r="D117" s="46">
        <v>69</v>
      </c>
      <c r="E117" s="101">
        <v>69</v>
      </c>
      <c r="F117" s="49"/>
      <c r="G117" s="50"/>
      <c r="H117" s="51">
        <v>124</v>
      </c>
      <c r="I117" s="82">
        <v>140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 t="shared" si="45"/>
        <v>1797.1014492753623</v>
      </c>
      <c r="P117" s="58">
        <f t="shared" si="45"/>
        <v>2028.985507246377</v>
      </c>
    </row>
    <row r="118" spans="1:16" ht="12.75">
      <c r="A118" s="59" t="s">
        <v>124</v>
      </c>
      <c r="B118" s="45"/>
      <c r="C118" s="46"/>
      <c r="D118" s="46">
        <v>0.01</v>
      </c>
      <c r="E118" s="101">
        <v>0</v>
      </c>
      <c r="F118" s="49"/>
      <c r="G118" s="50">
        <v>0.01</v>
      </c>
      <c r="H118" s="51">
        <v>0.01</v>
      </c>
      <c r="I118" s="82">
        <v>0</v>
      </c>
      <c r="J118" s="53">
        <f t="shared" si="41"/>
      </c>
      <c r="K118" s="54">
        <f t="shared" si="42"/>
      </c>
      <c r="L118" s="53">
        <f t="shared" si="43"/>
      </c>
      <c r="M118" s="55">
        <f t="shared" si="44"/>
      </c>
      <c r="N118" s="56"/>
      <c r="O118" s="57">
        <f t="shared" si="45"/>
        <v>1000</v>
      </c>
      <c r="P118" s="58"/>
    </row>
    <row r="119" spans="1:16" ht="12.75">
      <c r="A119" s="59" t="s">
        <v>125</v>
      </c>
      <c r="B119" s="45"/>
      <c r="C119" s="46"/>
      <c r="D119" s="46">
        <v>1</v>
      </c>
      <c r="E119" s="101">
        <v>1</v>
      </c>
      <c r="F119" s="49">
        <v>6</v>
      </c>
      <c r="G119" s="50">
        <v>7</v>
      </c>
      <c r="H119" s="51">
        <v>7</v>
      </c>
      <c r="I119" s="82">
        <v>2</v>
      </c>
      <c r="J119" s="53">
        <f t="shared" si="41"/>
      </c>
      <c r="K119" s="54">
        <f t="shared" si="42"/>
      </c>
      <c r="L119" s="53">
        <f t="shared" si="43"/>
        <v>0</v>
      </c>
      <c r="M119" s="55">
        <f t="shared" si="44"/>
        <v>250</v>
      </c>
      <c r="N119" s="56"/>
      <c r="O119" s="57">
        <f t="shared" si="45"/>
        <v>7000</v>
      </c>
      <c r="P119" s="58"/>
    </row>
    <row r="120" spans="1:16" s="43" customFormat="1" ht="15.75">
      <c r="A120" s="29" t="s">
        <v>126</v>
      </c>
      <c r="B120" s="68"/>
      <c r="C120" s="69"/>
      <c r="D120" s="69"/>
      <c r="E120" s="102"/>
      <c r="F120" s="72"/>
      <c r="G120" s="73"/>
      <c r="H120" s="74"/>
      <c r="I120" s="75"/>
      <c r="J120" s="76"/>
      <c r="K120" s="77"/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/>
      <c r="D121" s="46">
        <v>82</v>
      </c>
      <c r="E121" s="101">
        <v>82</v>
      </c>
      <c r="F121" s="49"/>
      <c r="G121" s="50"/>
      <c r="H121" s="51">
        <v>625</v>
      </c>
      <c r="I121" s="82">
        <v>886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>
        <f aca="true" t="shared" si="46" ref="N121:P122">(H121/D121)*1000</f>
        <v>7621.951219512195</v>
      </c>
      <c r="P121" s="58">
        <f t="shared" si="46"/>
        <v>10804.878048780487</v>
      </c>
    </row>
    <row r="122" spans="1:16" ht="12.75">
      <c r="A122" s="59" t="s">
        <v>128</v>
      </c>
      <c r="B122" s="45"/>
      <c r="C122" s="46"/>
      <c r="D122" s="46">
        <v>22010</v>
      </c>
      <c r="E122" s="101">
        <v>21356</v>
      </c>
      <c r="F122" s="49"/>
      <c r="G122" s="50"/>
      <c r="H122" s="51">
        <v>66500</v>
      </c>
      <c r="I122" s="82">
        <v>73322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>
        <f t="shared" si="46"/>
        <v>3021.3539300318034</v>
      </c>
      <c r="P122" s="58">
        <f t="shared" si="46"/>
        <v>3433.320846600487</v>
      </c>
    </row>
    <row r="123" spans="1:16" ht="12.75">
      <c r="A123" s="59" t="s">
        <v>129</v>
      </c>
      <c r="B123" s="45"/>
      <c r="C123" s="46"/>
      <c r="D123" s="46"/>
      <c r="E123" s="101"/>
      <c r="F123" s="49"/>
      <c r="G123" s="50"/>
      <c r="H123" s="51">
        <v>13017</v>
      </c>
      <c r="I123" s="82">
        <v>14157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69"/>
      <c r="E124" s="102"/>
      <c r="F124" s="72"/>
      <c r="G124" s="73"/>
      <c r="H124" s="74"/>
      <c r="I124" s="75"/>
      <c r="J124" s="76"/>
      <c r="K124" s="77"/>
      <c r="L124" s="76"/>
      <c r="M124" s="78"/>
      <c r="N124" s="79"/>
      <c r="O124" s="80"/>
      <c r="P124" s="81"/>
    </row>
    <row r="125" spans="1:16" ht="12.75">
      <c r="A125" s="59" t="s">
        <v>131</v>
      </c>
      <c r="B125" s="45"/>
      <c r="C125" s="46"/>
      <c r="D125" s="46">
        <v>265</v>
      </c>
      <c r="E125" s="101">
        <v>130</v>
      </c>
      <c r="F125" s="49">
        <v>6</v>
      </c>
      <c r="G125" s="50">
        <v>2860</v>
      </c>
      <c r="H125" s="51">
        <v>2212</v>
      </c>
      <c r="I125" s="82">
        <v>2025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  <v>29.294755877034362</v>
      </c>
      <c r="M125" s="55">
        <f>IF(OR(I125=0,G125=0,I125&lt;1),"",G125/I125*100-100)</f>
        <v>41.234567901234556</v>
      </c>
      <c r="N125" s="56"/>
      <c r="O125" s="57">
        <f aca="true" t="shared" si="47" ref="N125:P127">(H125/D125)*1000</f>
        <v>8347.169811320755</v>
      </c>
      <c r="P125" s="58">
        <f t="shared" si="47"/>
        <v>15576.923076923076</v>
      </c>
    </row>
    <row r="126" spans="1:16" ht="12.75">
      <c r="A126" s="59" t="s">
        <v>132</v>
      </c>
      <c r="B126" s="45"/>
      <c r="C126" s="46"/>
      <c r="D126" s="46">
        <v>289</v>
      </c>
      <c r="E126" s="101">
        <v>1116</v>
      </c>
      <c r="F126" s="49">
        <v>6</v>
      </c>
      <c r="G126" s="50">
        <v>1601</v>
      </c>
      <c r="H126" s="51">
        <v>1557</v>
      </c>
      <c r="I126" s="82">
        <v>1502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  <v>2.825947334617851</v>
      </c>
      <c r="M126" s="55">
        <f>IF(OR(I126=0,G126=0,I126&lt;1),"",G126/I126*100-100)</f>
        <v>6.591211717709712</v>
      </c>
      <c r="N126" s="56"/>
      <c r="O126" s="57">
        <f t="shared" si="47"/>
        <v>5387.5432525951555</v>
      </c>
      <c r="P126" s="58">
        <f t="shared" si="47"/>
        <v>1345.8781362007169</v>
      </c>
    </row>
    <row r="127" spans="1:16" ht="12.75">
      <c r="A127" s="59" t="s">
        <v>133</v>
      </c>
      <c r="B127" s="45"/>
      <c r="C127" s="46"/>
      <c r="D127" s="46">
        <v>0.01</v>
      </c>
      <c r="E127" s="101">
        <v>0</v>
      </c>
      <c r="F127" s="49"/>
      <c r="G127" s="50"/>
      <c r="H127" s="51">
        <v>0.01</v>
      </c>
      <c r="I127" s="82">
        <v>0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>
        <f t="shared" si="47"/>
        <v>1000</v>
      </c>
      <c r="P127" s="58"/>
    </row>
    <row r="128" spans="1:16" ht="12.75">
      <c r="A128" s="59" t="s">
        <v>134</v>
      </c>
      <c r="B128" s="45"/>
      <c r="C128" s="46"/>
      <c r="D128" s="46"/>
      <c r="E128" s="101"/>
      <c r="F128" s="49">
        <v>6</v>
      </c>
      <c r="G128" s="50">
        <v>10830</v>
      </c>
      <c r="H128" s="51">
        <v>10830</v>
      </c>
      <c r="I128" s="82">
        <v>10212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  <v>0</v>
      </c>
      <c r="M128" s="55">
        <f>IF(OR(I128=0,G128=0,I128&lt;1),"",G128/I128*100-100)</f>
        <v>6.0517038777908425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69"/>
      <c r="E129" s="102"/>
      <c r="F129" s="72"/>
      <c r="G129" s="73"/>
      <c r="H129" s="74"/>
      <c r="I129" s="75"/>
      <c r="J129" s="76"/>
      <c r="K129" s="77"/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05">
        <v>39</v>
      </c>
      <c r="E130" s="106">
        <v>29</v>
      </c>
      <c r="F130" s="107">
        <v>4</v>
      </c>
      <c r="G130" s="108">
        <v>112</v>
      </c>
      <c r="H130" s="109">
        <v>96</v>
      </c>
      <c r="I130" s="110">
        <v>70</v>
      </c>
      <c r="J130" s="111">
        <f>IF(OR(D130=0,C130=0,D130&lt;1),"",C130/D130*100-100)</f>
      </c>
      <c r="K130" s="112">
        <f>IF(OR(E130=0,C130=0,E130&lt;1),"",C130/E130*100-100)</f>
      </c>
      <c r="L130" s="111">
        <f>IF(OR(H130=0,G130=0,H130&lt;1),"",G130/H130*100-100)</f>
        <v>16.66666666666667</v>
      </c>
      <c r="M130" s="113">
        <f>IF(OR(I130=0,G130=0,I130&lt;1),"",G130/I130*100-100)</f>
        <v>60</v>
      </c>
      <c r="N130" s="114"/>
      <c r="O130" s="115">
        <f>(H130/D130)*1000</f>
        <v>2461.538461538462</v>
      </c>
      <c r="P130" s="116">
        <f>(I130/E130)*1000</f>
        <v>2413.793103448276</v>
      </c>
    </row>
    <row r="131" ht="13.5" thickTop="1">
      <c r="A131" s="1" t="s">
        <v>137</v>
      </c>
    </row>
    <row r="132" ht="12.75"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7480314960629921" bottom="0.1968503937007874" header="0.31496062992125984" footer="0.1968503937007874"/>
  <pageSetup horizontalDpi="300" verticalDpi="300" orientation="portrait" paperSize="9" scale="70" r:id="rId2"/>
  <headerFooter alignWithMargins="0">
    <oddHeader>&amp;L&amp;"Arial,Normal"&amp;12AVANCE DE SUPERFICIES Y PRODUCCIONES A 30                        DE  JUNIO DEL AÑO 2.021</oddHeader>
    <oddFooter>&amp;L&amp;"Arial,Normal"&amp;8(*)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140" zoomScaleNormal="140" zoomScaleSheetLayoutView="75" workbookViewId="0" topLeftCell="A82">
      <selection activeCell="D3" sqref="D3"/>
    </sheetView>
  </sheetViews>
  <sheetFormatPr defaultColWidth="11.00390625" defaultRowHeight="13.5"/>
  <cols>
    <col min="1" max="1" width="29.125" style="132" customWidth="1"/>
    <col min="2" max="2" width="11.00390625" style="132" customWidth="1"/>
    <col min="3" max="3" width="9.50390625" style="132" customWidth="1"/>
    <col min="4" max="4" width="11.25390625" style="132" customWidth="1"/>
    <col min="5" max="5" width="11.125" style="132" customWidth="1"/>
    <col min="6" max="6" width="8.50390625" style="132" customWidth="1"/>
    <col min="7" max="7" width="7.25390625" style="132" customWidth="1"/>
    <col min="8" max="8" width="8.875" style="132" customWidth="1"/>
    <col min="9" max="9" width="8.625" style="132" customWidth="1"/>
    <col min="10" max="10" width="11.00390625" style="133" customWidth="1"/>
    <col min="11" max="16384" width="11.00390625" style="132" customWidth="1"/>
  </cols>
  <sheetData>
    <row r="1" spans="1:10" ht="18">
      <c r="A1" s="3" t="s">
        <v>155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.75">
      <c r="A2" s="136" t="s">
        <v>172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14.25">
      <c r="A3" s="139" t="s">
        <v>8</v>
      </c>
      <c r="B3" s="140" t="s">
        <v>156</v>
      </c>
      <c r="C3" s="140" t="s">
        <v>157</v>
      </c>
      <c r="D3" s="140" t="s">
        <v>158</v>
      </c>
      <c r="E3" s="140" t="s">
        <v>159</v>
      </c>
      <c r="F3" s="140" t="s">
        <v>160</v>
      </c>
      <c r="G3" s="140" t="s">
        <v>161</v>
      </c>
      <c r="H3" s="140" t="s">
        <v>162</v>
      </c>
      <c r="I3" s="140" t="s">
        <v>163</v>
      </c>
      <c r="J3" s="141" t="s">
        <v>165</v>
      </c>
    </row>
    <row r="4" spans="1:10" ht="15.75">
      <c r="A4" s="29" t="s">
        <v>10</v>
      </c>
      <c r="B4" s="142"/>
      <c r="C4" s="142"/>
      <c r="D4" s="142"/>
      <c r="E4" s="142"/>
      <c r="F4" s="142"/>
      <c r="G4" s="142"/>
      <c r="H4" s="142"/>
      <c r="I4" s="142"/>
      <c r="J4" s="143"/>
    </row>
    <row r="5" spans="1:10" ht="12.75">
      <c r="A5" s="44" t="s">
        <v>11</v>
      </c>
      <c r="B5" s="144">
        <f>IF(OR(Almería!C5=0),"",Almería!C5)</f>
        <v>2976</v>
      </c>
      <c r="C5" s="144">
        <f>IF(OR(Cádiz!C5=0),"",Cádiz!C5)</f>
        <v>55178</v>
      </c>
      <c r="D5" s="144">
        <f>IF(OR(Córdoba!C5=0),"",Córdoba!C5)</f>
        <v>60198</v>
      </c>
      <c r="E5" s="144">
        <f>IF(OR(Granada!C5=0),"",Granada!C5)</f>
        <v>13981</v>
      </c>
      <c r="F5" s="144">
        <f>IF(OR(Huelva!C5=0),"",Huelva!C5)</f>
        <v>14042</v>
      </c>
      <c r="G5" s="144">
        <f>IF(OR(Jaén!C5=0),"",Jaén!C5)</f>
        <v>7667</v>
      </c>
      <c r="H5" s="144">
        <f>IF(OR(Málaga!C5=0),"",Málaga!C5)</f>
        <v>17400</v>
      </c>
      <c r="I5" s="144">
        <f>IF(OR(Sevilla!C5=0),"",Sevilla!C5)</f>
        <v>137422</v>
      </c>
      <c r="J5" s="145">
        <f>IF(OR(Andalucía!C5=0),"",Andalucía!C5)</f>
        <v>308864</v>
      </c>
    </row>
    <row r="6" spans="1:10" ht="12.75">
      <c r="A6" s="59" t="s">
        <v>12</v>
      </c>
      <c r="B6" s="144">
        <f>IF(OR(Almería!C6=0),"",Almería!C6)</f>
        <v>2832</v>
      </c>
      <c r="C6" s="144">
        <f>IF(OR(Cádiz!C6=0),"",Cádiz!C6)</f>
        <v>15549</v>
      </c>
      <c r="D6" s="144">
        <f>IF(OR(Córdoba!C6=0),"",Córdoba!C6)</f>
        <v>22290</v>
      </c>
      <c r="E6" s="144">
        <f>IF(OR(Granada!C6=0),"",Granada!C6)</f>
        <v>12310</v>
      </c>
      <c r="F6" s="144">
        <f>IF(OR(Huelva!C6=0),"",Huelva!C6)</f>
        <v>5207</v>
      </c>
      <c r="G6" s="144">
        <f>IF(OR(Jaén!C6=0),"",Jaén!C6)</f>
        <v>2986</v>
      </c>
      <c r="H6" s="144">
        <f>IF(OR(Málaga!C6=0),"",Málaga!C6)</f>
        <v>6300</v>
      </c>
      <c r="I6" s="144">
        <f>IF(OR(Sevilla!C6=0),"",Sevilla!C6)</f>
        <v>64890</v>
      </c>
      <c r="J6" s="145">
        <f>IF(OR(Andalucía!C6=0),"",Andalucía!C6)</f>
        <v>132364</v>
      </c>
    </row>
    <row r="7" spans="1:10" ht="12.75">
      <c r="A7" s="62" t="s">
        <v>13</v>
      </c>
      <c r="B7" s="144">
        <f>IF(OR(Almería!C7=0),"",Almería!C7)</f>
        <v>144</v>
      </c>
      <c r="C7" s="144">
        <f>IF(OR(Cádiz!C7=0),"",Cádiz!C7)</f>
        <v>39629</v>
      </c>
      <c r="D7" s="144">
        <f>IF(OR(Córdoba!C7=0),"",Córdoba!C7)</f>
        <v>37908</v>
      </c>
      <c r="E7" s="144">
        <f>IF(OR(Granada!C7=0),"",Granada!C7)</f>
        <v>1671</v>
      </c>
      <c r="F7" s="144">
        <f>IF(OR(Huelva!C7=0),"",Huelva!C7)</f>
        <v>8835</v>
      </c>
      <c r="G7" s="144">
        <f>IF(OR(Jaén!C7=0),"",Jaén!C7)</f>
        <v>4681</v>
      </c>
      <c r="H7" s="144">
        <f>IF(OR(Málaga!C7=0),"",Málaga!C7)</f>
        <v>11100</v>
      </c>
      <c r="I7" s="144">
        <f>IF(OR(Sevilla!C7=0),"",Sevilla!C7)</f>
        <v>72532</v>
      </c>
      <c r="J7" s="145">
        <f>IF(OR(Andalucía!C7=0),"",Andalucía!C7)</f>
        <v>176500</v>
      </c>
    </row>
    <row r="8" spans="1:10" ht="12.75">
      <c r="A8" s="44" t="s">
        <v>14</v>
      </c>
      <c r="B8" s="144">
        <f>IF(OR(Almería!C8=0),"",Almería!C8)</f>
        <v>9178.01</v>
      </c>
      <c r="C8" s="144">
        <f>IF(OR(Cádiz!C8=0),"",Cádiz!C8)</f>
        <v>10093</v>
      </c>
      <c r="D8" s="144">
        <f>IF(OR(Córdoba!C8=0),"",Córdoba!C8)</f>
        <v>18076</v>
      </c>
      <c r="E8" s="144">
        <f>IF(OR(Granada!C8=0),"",Granada!C8)</f>
        <v>37859</v>
      </c>
      <c r="F8" s="144">
        <f>IF(OR(Huelva!C8=0),"",Huelva!C8)</f>
        <v>1273</v>
      </c>
      <c r="G8" s="144">
        <f>IF(OR(Jaén!C8=0),"",Jaén!C8)</f>
        <v>6157</v>
      </c>
      <c r="H8" s="144">
        <f>IF(OR(Málaga!C8=0),"",Málaga!C8)</f>
        <v>12400</v>
      </c>
      <c r="I8" s="144">
        <f>IF(OR(Sevilla!C8=0),"",Sevilla!C8)</f>
        <v>19375</v>
      </c>
      <c r="J8" s="145">
        <f>IF(OR(Andalucía!C8=0),"",Andalucía!C8)</f>
        <v>114411.01000000001</v>
      </c>
    </row>
    <row r="9" spans="1:10" ht="12.75">
      <c r="A9" s="59" t="s">
        <v>15</v>
      </c>
      <c r="B9" s="144">
        <f>IF(OR(Almería!C9=0),"",Almería!C9)</f>
        <v>0.01</v>
      </c>
      <c r="C9" s="144">
        <f>IF(OR(Cádiz!C9=0),"",Cádiz!C9)</f>
        <v>9239</v>
      </c>
      <c r="D9" s="144">
        <f>IF(OR(Córdoba!C9=0),"",Córdoba!C9)</f>
        <v>5757</v>
      </c>
      <c r="E9" s="144">
        <f>IF(OR(Granada!C9=0),"",Granada!C9)</f>
        <v>20779</v>
      </c>
      <c r="F9" s="144">
        <f>IF(OR(Huelva!C9=0),"",Huelva!C9)</f>
        <v>1153</v>
      </c>
      <c r="G9" s="144">
        <f>IF(OR(Jaén!C9=0),"",Jaén!C9)</f>
        <v>3756</v>
      </c>
      <c r="H9" s="144">
        <f>IF(OR(Málaga!C9=0),"",Málaga!C9)</f>
        <v>12100</v>
      </c>
      <c r="I9" s="144">
        <f>IF(OR(Sevilla!C9=0),"",Sevilla!C9)</f>
        <v>18368</v>
      </c>
      <c r="J9" s="145">
        <f>IF(OR(Andalucía!C9=0),"",Andalucía!C9)</f>
        <v>71152.01000000001</v>
      </c>
    </row>
    <row r="10" spans="1:10" ht="12.75">
      <c r="A10" s="62" t="s">
        <v>16</v>
      </c>
      <c r="B10" s="144">
        <f>IF(OR(Almería!C10=0),"",Almería!C10)</f>
        <v>9178</v>
      </c>
      <c r="C10" s="144">
        <f>IF(OR(Cádiz!C10=0),"",Cádiz!C10)</f>
        <v>854</v>
      </c>
      <c r="D10" s="144">
        <f>IF(OR(Córdoba!C10=0),"",Córdoba!C10)</f>
        <v>12319</v>
      </c>
      <c r="E10" s="144">
        <f>IF(OR(Granada!C10=0),"",Granada!C10)</f>
        <v>17080</v>
      </c>
      <c r="F10" s="144">
        <f>IF(OR(Huelva!C10=0),"",Huelva!C10)</f>
        <v>120</v>
      </c>
      <c r="G10" s="144">
        <f>IF(OR(Jaén!C10=0),"",Jaén!C10)</f>
        <v>2401</v>
      </c>
      <c r="H10" s="144">
        <f>IF(OR(Málaga!C10=0),"",Málaga!C10)</f>
        <v>300</v>
      </c>
      <c r="I10" s="144">
        <f>IF(OR(Sevilla!C10=0),"",Sevilla!C10)</f>
        <v>1007</v>
      </c>
      <c r="J10" s="145">
        <f>IF(OR(Andalucía!C10=0),"",Andalucía!C10)</f>
        <v>43259</v>
      </c>
    </row>
    <row r="11" spans="1:10" ht="12.75">
      <c r="A11" s="59" t="s">
        <v>17</v>
      </c>
      <c r="B11" s="144">
        <f>IF(OR(Almería!C11=0),"",Almería!C11)</f>
        <v>3331</v>
      </c>
      <c r="C11" s="144">
        <f>IF(OR(Cádiz!C11=0),"",Cádiz!C11)</f>
        <v>12795</v>
      </c>
      <c r="D11" s="144">
        <f>IF(OR(Córdoba!C11=0),"",Córdoba!C11)</f>
        <v>27477</v>
      </c>
      <c r="E11" s="144">
        <f>IF(OR(Granada!C11=0),"",Granada!C11)</f>
        <v>22383</v>
      </c>
      <c r="F11" s="144">
        <f>IF(OR(Huelva!C11=0),"",Huelva!C11)</f>
        <v>2460</v>
      </c>
      <c r="G11" s="144">
        <f>IF(OR(Jaén!C11=0),"",Jaén!C11)</f>
        <v>5034</v>
      </c>
      <c r="H11" s="144">
        <f>IF(OR(Málaga!C11=0),"",Málaga!C11)</f>
        <v>9836</v>
      </c>
      <c r="I11" s="144">
        <f>IF(OR(Sevilla!C11=0),"",Sevilla!C11)</f>
        <v>15708</v>
      </c>
      <c r="J11" s="145">
        <f>IF(OR(Andalucía!C11=0),"",Andalucía!C11)</f>
        <v>99024</v>
      </c>
    </row>
    <row r="12" spans="1:10" ht="12.75">
      <c r="A12" s="59" t="s">
        <v>18</v>
      </c>
      <c r="B12" s="144">
        <f>IF(OR(Almería!C12=0),"",Almería!C12)</f>
        <v>262</v>
      </c>
      <c r="C12" s="144">
        <f>IF(OR(Cádiz!C12=0),"",Cádiz!C12)</f>
        <v>5</v>
      </c>
      <c r="D12" s="144">
        <f>IF(OR(Córdoba!C12=0),"",Córdoba!C12)</f>
        <v>244</v>
      </c>
      <c r="E12" s="144">
        <f>IF(OR(Granada!C12=0),"",Granada!C12)</f>
        <v>502</v>
      </c>
      <c r="F12" s="144">
        <f>IF(OR(Huelva!C12=0),"",Huelva!C12)</f>
        <v>9</v>
      </c>
      <c r="G12" s="144">
        <f>IF(OR(Jaén!C12=0),"",Jaén!C12)</f>
        <v>0.01</v>
      </c>
      <c r="H12" s="144">
        <f>IF(OR(Málaga!C12=0),"",Málaga!C12)</f>
        <v>0.01</v>
      </c>
      <c r="I12" s="144">
        <f>IF(OR(Sevilla!C12=0),"",Sevilla!C12)</f>
        <v>0.01</v>
      </c>
      <c r="J12" s="145">
        <f>IF(OR(Andalucía!C12=0),"",Andalucía!C12)</f>
        <v>1022.03</v>
      </c>
    </row>
    <row r="13" spans="1:10" ht="12.75">
      <c r="A13" s="62" t="s">
        <v>19</v>
      </c>
      <c r="B13" s="144">
        <f>IF(OR(Almería!C13=0),"",Almería!C13)</f>
        <v>31</v>
      </c>
      <c r="C13" s="144">
        <f>IF(OR(Cádiz!C13=0),"",Cádiz!C13)</f>
        <v>15798</v>
      </c>
      <c r="D13" s="144">
        <f>IF(OR(Córdoba!C13=0),"",Córdoba!C13)</f>
        <v>9777</v>
      </c>
      <c r="E13" s="144">
        <f>IF(OR(Granada!C13=0),"",Granada!C13)</f>
        <v>1052</v>
      </c>
      <c r="F13" s="144">
        <f>IF(OR(Huelva!C13=0),"",Huelva!C13)</f>
        <v>6824</v>
      </c>
      <c r="G13" s="144">
        <f>IF(OR(Jaén!C13=0),"",Jaén!C13)</f>
        <v>1235</v>
      </c>
      <c r="H13" s="144">
        <f>IF(OR(Málaga!C13=0),"",Málaga!C13)</f>
        <v>2100</v>
      </c>
      <c r="I13" s="144">
        <f>IF(OR(Sevilla!C13=0),"",Sevilla!C13)</f>
        <v>24925</v>
      </c>
      <c r="J13" s="145">
        <f>IF(OR(Andalucía!C13=0),"",Andalucía!C13)</f>
        <v>61742</v>
      </c>
    </row>
    <row r="14" spans="1:10" ht="12.75">
      <c r="A14" s="59" t="s">
        <v>20</v>
      </c>
      <c r="B14" s="144">
        <f>IF(OR(Almería!C14=0),"",Almería!C14)</f>
        <v>0.01</v>
      </c>
      <c r="C14" s="144">
        <f>IF(OR(Cádiz!C14=0),"",Cádiz!C14)</f>
        <v>1552</v>
      </c>
      <c r="D14" s="144">
        <f>IF(OR(Córdoba!C14=0),"",Córdoba!C14)</f>
        <v>0.01</v>
      </c>
      <c r="E14" s="144">
        <f>IF(OR(Granada!C14=0),"",Granada!C14)</f>
        <v>0.01</v>
      </c>
      <c r="F14" s="144">
        <f>IF(OR(Huelva!C14=0),"",Huelva!C14)</f>
        <v>17</v>
      </c>
      <c r="G14" s="144">
        <f>IF(OR(Jaén!C14=0),"",Jaén!C14)</f>
        <v>0.01</v>
      </c>
      <c r="H14" s="144">
        <f>IF(OR(Málaga!C14=0),"",Málaga!C14)</f>
        <v>0.01</v>
      </c>
      <c r="I14" s="144">
        <f>IF(OR(Sevilla!C14=0),"",Sevilla!C14)</f>
        <v>20640</v>
      </c>
      <c r="J14" s="145">
        <f>IF(OR(Andalucía!C14=0),"",Andalucía!C14)</f>
        <v>22209.05</v>
      </c>
    </row>
    <row r="15" spans="1:10" ht="12.75">
      <c r="A15" s="59" t="s">
        <v>21</v>
      </c>
      <c r="B15" s="144">
        <f>IF(OR(Almería!C15=0),"",Almería!C15)</f>
        <v>7</v>
      </c>
      <c r="C15" s="144">
        <f>IF(OR(Cádiz!C15=0),"",Cádiz!C15)</f>
        <v>2033</v>
      </c>
      <c r="D15" s="144">
        <f>IF(OR(Córdoba!C15=0),"",Córdoba!C15)</f>
        <v>682</v>
      </c>
      <c r="E15" s="144">
        <f>IF(OR(Granada!C15=0),"",Granada!C15)</f>
        <v>1993</v>
      </c>
      <c r="F15" s="144">
        <f>IF(OR(Huelva!C15=0),"",Huelva!C15)</f>
        <v>135</v>
      </c>
      <c r="G15" s="144">
        <f>IF(OR(Jaén!C15=0),"",Jaén!C15)</f>
        <v>554</v>
      </c>
      <c r="H15" s="144">
        <f>IF(OR(Málaga!C15=0),"",Málaga!C15)</f>
        <v>163</v>
      </c>
      <c r="I15" s="144">
        <f>IF(OR(Sevilla!C15=0),"",Sevilla!C15)</f>
        <v>2215</v>
      </c>
      <c r="J15" s="145">
        <f>IF(OR(Andalucía!C15=0),"",Andalucía!C15)</f>
        <v>7782</v>
      </c>
    </row>
    <row r="16" spans="1:10" ht="12.75">
      <c r="A16" s="59" t="s">
        <v>22</v>
      </c>
      <c r="B16" s="144">
        <f>IF(OR(Almería!C16=0),"",Almería!C16)</f>
        <v>9</v>
      </c>
      <c r="C16" s="144">
        <f>IF(OR(Cádiz!C16=0),"",Cádiz!C16)</f>
        <v>2188</v>
      </c>
      <c r="D16" s="144">
        <f>IF(OR(Córdoba!C16=0),"",Córdoba!C16)</f>
        <v>61</v>
      </c>
      <c r="E16" s="144">
        <f>IF(OR(Granada!C16=0),"",Granada!C16)</f>
        <v>23</v>
      </c>
      <c r="F16" s="144">
        <f>IF(OR(Huelva!C16=0),"",Huelva!C16)</f>
        <v>2</v>
      </c>
      <c r="G16" s="144">
        <f>IF(OR(Jaén!C16=0),"",Jaén!C16)</f>
        <v>4</v>
      </c>
      <c r="H16" s="144">
        <f>IF(OR(Málaga!C16=0),"",Málaga!C16)</f>
        <v>23</v>
      </c>
      <c r="I16" s="144">
        <f>IF(OR(Sevilla!C16=0),"",Sevilla!C16)</f>
        <v>240</v>
      </c>
      <c r="J16" s="145">
        <f>IF(OR(Andalucía!C16=0),"",Andalucía!C16)</f>
        <v>2550</v>
      </c>
    </row>
    <row r="17" spans="1:10" ht="15.75">
      <c r="A17" s="29" t="s">
        <v>23</v>
      </c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12.75">
      <c r="A18" s="59" t="s">
        <v>24</v>
      </c>
      <c r="B18" s="144">
        <f>IF(OR(Almería!C18=0),"",Almería!C18)</f>
        <v>0.01</v>
      </c>
      <c r="C18" s="144">
        <f>IF(OR(Cádiz!C18=0),"",Cádiz!C18)</f>
        <v>1</v>
      </c>
      <c r="D18" s="144">
        <f>IF(OR(Córdoba!C18=0),"",Córdoba!C18)</f>
        <v>0.01</v>
      </c>
      <c r="E18" s="144">
        <f>IF(OR(Granada!C18=0),"",Granada!C18)</f>
        <v>15</v>
      </c>
      <c r="F18" s="144">
        <f>IF(OR(Huelva!C18=0),"",Huelva!C18)</f>
        <v>0.01</v>
      </c>
      <c r="G18" s="144">
        <f>IF(OR(Jaén!C18=0),"",Jaén!C18)</f>
        <v>0.01</v>
      </c>
      <c r="H18" s="144">
        <f>IF(OR(Málaga!C18=0),"",Málaga!C18)</f>
        <v>0.01</v>
      </c>
      <c r="I18" s="144">
        <f>IF(OR(Sevilla!C18=0),"",Sevilla!C18)</f>
        <v>15</v>
      </c>
      <c r="J18" s="145">
        <f>IF(OR(Andalucía!C18=0),"",Andalucía!C18)</f>
        <v>31.050000000000004</v>
      </c>
    </row>
    <row r="19" spans="1:10" ht="12.75">
      <c r="A19" s="59" t="s">
        <v>25</v>
      </c>
      <c r="B19" s="144">
        <f>IF(OR(Almería!C19=0),"",Almería!C19)</f>
        <v>145</v>
      </c>
      <c r="C19" s="144">
        <f>IF(OR(Cádiz!C19=0),"",Cádiz!C19)</f>
        <v>3560</v>
      </c>
      <c r="D19" s="144">
        <f>IF(OR(Córdoba!C19=0),"",Córdoba!C19)</f>
        <v>3903</v>
      </c>
      <c r="E19" s="144">
        <f>IF(OR(Granada!C19=0),"",Granada!C19)</f>
        <v>1205</v>
      </c>
      <c r="F19" s="144">
        <f>IF(OR(Huelva!C19=0),"",Huelva!C19)</f>
        <v>1275</v>
      </c>
      <c r="G19" s="144">
        <f>IF(OR(Jaén!C19=0),"",Jaén!C19)</f>
        <v>231</v>
      </c>
      <c r="H19" s="144">
        <f>IF(OR(Málaga!C19=0),"",Málaga!C19)</f>
        <v>1450</v>
      </c>
      <c r="I19" s="144">
        <f>IF(OR(Sevilla!C19=0),"",Sevilla!C19)</f>
        <v>12820</v>
      </c>
      <c r="J19" s="145">
        <f>IF(OR(Andalucía!C19=0),"",Andalucía!C19)</f>
        <v>24589</v>
      </c>
    </row>
    <row r="20" spans="1:10" ht="12.75">
      <c r="A20" s="59" t="s">
        <v>26</v>
      </c>
      <c r="B20" s="144">
        <f>IF(OR(Almería!C20=0),"",Almería!C20)</f>
        <v>0.01</v>
      </c>
      <c r="C20" s="144">
        <f>IF(OR(Cádiz!C20=0),"",Cádiz!C20)</f>
        <v>50</v>
      </c>
      <c r="D20" s="144">
        <f>IF(OR(Córdoba!C20=0),"",Córdoba!C20)</f>
        <v>0.01</v>
      </c>
      <c r="E20" s="144">
        <f>IF(OR(Granada!C20=0),"",Granada!C20)</f>
        <v>72</v>
      </c>
      <c r="F20" s="144">
        <f>IF(OR(Huelva!C20=0),"",Huelva!C20)</f>
        <v>0.01</v>
      </c>
      <c r="G20" s="144">
        <f>IF(OR(Jaén!C20=0),"",Jaén!C20)</f>
        <v>0.01</v>
      </c>
      <c r="H20" s="144">
        <f>IF(OR(Málaga!C20=0),"",Málaga!C20)</f>
        <v>0.01</v>
      </c>
      <c r="I20" s="144">
        <f>IF(OR(Sevilla!C20=0),"",Sevilla!C20)</f>
        <v>0.01</v>
      </c>
      <c r="J20" s="145">
        <f>IF(OR(Andalucía!C20=0),"",Andalucía!C20)</f>
        <v>122.06000000000002</v>
      </c>
    </row>
    <row r="21" spans="1:10" ht="12.75">
      <c r="A21" s="59" t="s">
        <v>27</v>
      </c>
      <c r="B21" s="144">
        <f>IF(OR(Almería!C21=0),"",Almería!C21)</f>
        <v>18</v>
      </c>
      <c r="C21" s="144">
        <f>IF(OR(Cádiz!C21=0),"",Cádiz!C21)</f>
        <v>2420</v>
      </c>
      <c r="D21" s="144">
        <f>IF(OR(Córdoba!C21=0),"",Córdoba!C21)</f>
        <v>2989</v>
      </c>
      <c r="E21" s="144">
        <f>IF(OR(Granada!C21=0),"",Granada!C21)</f>
        <v>113</v>
      </c>
      <c r="F21" s="144">
        <f>IF(OR(Huelva!C21=0),"",Huelva!C21)</f>
        <v>201</v>
      </c>
      <c r="G21" s="144">
        <f>IF(OR(Jaén!C21=0),"",Jaén!C21)</f>
        <v>224</v>
      </c>
      <c r="H21" s="144">
        <f>IF(OR(Málaga!C21=0),"",Málaga!C21)</f>
        <v>1770</v>
      </c>
      <c r="I21" s="144">
        <f>IF(OR(Sevilla!C21=0),"",Sevilla!C21)</f>
        <v>5000</v>
      </c>
      <c r="J21" s="145">
        <f>IF(OR(Andalucía!C21=0),"",Andalucía!C21)</f>
        <v>12735</v>
      </c>
    </row>
    <row r="22" spans="1:10" ht="12.75">
      <c r="A22" s="59" t="s">
        <v>28</v>
      </c>
      <c r="B22" s="144">
        <f>IF(OR(Almería!C22=0),"",Almería!C22)</f>
        <v>43</v>
      </c>
      <c r="C22" s="144">
        <f>IF(OR(Cádiz!C22=0),"",Cádiz!C22)</f>
        <v>1274</v>
      </c>
      <c r="D22" s="144">
        <f>IF(OR(Córdoba!C22=0),"",Córdoba!C22)</f>
        <v>6125</v>
      </c>
      <c r="E22" s="144">
        <f>IF(OR(Granada!C22=0),"",Granada!C22)</f>
        <v>1311</v>
      </c>
      <c r="F22" s="144">
        <f>IF(OR(Huelva!C22=0),"",Huelva!C22)</f>
        <v>145</v>
      </c>
      <c r="G22" s="144">
        <f>IF(OR(Jaén!C22=0),"",Jaén!C22)</f>
        <v>182</v>
      </c>
      <c r="H22" s="144">
        <f>IF(OR(Málaga!C22=0),"",Málaga!C22)</f>
        <v>1420</v>
      </c>
      <c r="I22" s="144">
        <f>IF(OR(Sevilla!C22=0),"",Sevilla!C22)</f>
        <v>5875</v>
      </c>
      <c r="J22" s="145">
        <f>IF(OR(Andalucía!C22=0),"",Andalucía!C22)</f>
        <v>16375</v>
      </c>
    </row>
    <row r="23" spans="1:10" ht="12.75">
      <c r="A23" s="59" t="s">
        <v>29</v>
      </c>
      <c r="B23" s="144">
        <f>IF(OR(Almería!C23=0),"",Almería!C23)</f>
        <v>155</v>
      </c>
      <c r="C23" s="144">
        <f>IF(OR(Cádiz!C23=0),"",Cádiz!C23)</f>
        <v>1040</v>
      </c>
      <c r="D23" s="144">
        <f>IF(OR(Córdoba!C23=0),"",Córdoba!C23)</f>
        <v>406</v>
      </c>
      <c r="E23" s="144">
        <f>IF(OR(Granada!C23=0),"",Granada!C23)</f>
        <v>4121</v>
      </c>
      <c r="F23" s="144">
        <f>IF(OR(Huelva!C23=0),"",Huelva!C23)</f>
        <v>60</v>
      </c>
      <c r="G23" s="144">
        <f>IF(OR(Jaén!C23=0),"",Jaén!C23)</f>
        <v>116</v>
      </c>
      <c r="H23" s="144">
        <f>IF(OR(Málaga!C23=0),"",Málaga!C23)</f>
        <v>3090</v>
      </c>
      <c r="I23" s="144">
        <f>IF(OR(Sevilla!C23=0),"",Sevilla!C23)</f>
        <v>1115</v>
      </c>
      <c r="J23" s="145">
        <f>IF(OR(Andalucía!C23=0),"",Andalucía!C23)</f>
        <v>10103</v>
      </c>
    </row>
    <row r="24" spans="1:10" ht="12.75">
      <c r="A24" s="59" t="s">
        <v>30</v>
      </c>
      <c r="B24" s="144">
        <f>IF(OR(Almería!C24=0),"",Almería!C24)</f>
        <v>179</v>
      </c>
      <c r="C24" s="144">
        <f>IF(OR(Cádiz!C24=0),"",Cádiz!C24)</f>
        <v>78</v>
      </c>
      <c r="D24" s="144">
        <f>IF(OR(Córdoba!C24=0),"",Córdoba!C24)</f>
        <v>38</v>
      </c>
      <c r="E24" s="144">
        <f>IF(OR(Granada!C24=0),"",Granada!C24)</f>
        <v>373</v>
      </c>
      <c r="F24" s="144">
        <f>IF(OR(Huelva!C24=0),"",Huelva!C24)</f>
        <v>0.01</v>
      </c>
      <c r="G24" s="144">
        <f>IF(OR(Jaén!C24=0),"",Jaén!C24)</f>
        <v>19</v>
      </c>
      <c r="H24" s="144">
        <f>IF(OR(Málaga!C24=0),"",Málaga!C24)</f>
        <v>105</v>
      </c>
      <c r="I24" s="144">
        <f>IF(OR(Sevilla!C24=0),"",Sevilla!C24)</f>
        <v>0.01</v>
      </c>
      <c r="J24" s="145">
        <f>IF(OR(Andalucía!C24=0),"",Andalucía!C24)</f>
        <v>792.02</v>
      </c>
    </row>
    <row r="25" spans="1:10" ht="12.75">
      <c r="A25" s="59" t="s">
        <v>31</v>
      </c>
      <c r="B25" s="144">
        <f>IF(OR(Almería!C25=0),"",Almería!C25)</f>
        <v>0.01</v>
      </c>
      <c r="C25" s="144">
        <f>IF(OR(Cádiz!C25=0),"",Cádiz!C25)</f>
        <v>35</v>
      </c>
      <c r="D25" s="144">
        <f>IF(OR(Córdoba!C25=0),"",Córdoba!C25)</f>
        <v>1</v>
      </c>
      <c r="E25" s="144">
        <f>IF(OR(Granada!C25=0),"",Granada!C25)</f>
        <v>0.01</v>
      </c>
      <c r="F25" s="144">
        <f>IF(OR(Huelva!C25=0),"",Huelva!C25)</f>
        <v>650</v>
      </c>
      <c r="G25" s="144">
        <f>IF(OR(Jaén!C25=0),"",Jaén!C25)</f>
        <v>0.01</v>
      </c>
      <c r="H25" s="144">
        <f>IF(OR(Málaga!C25=0),"",Málaga!C25)</f>
        <v>0.01</v>
      </c>
      <c r="I25" s="144">
        <f>IF(OR(Sevilla!C25=0),"",Sevilla!C25)</f>
        <v>595</v>
      </c>
      <c r="J25" s="145">
        <f>IF(OR(Andalucía!C25=0),"",Andalucía!C25)</f>
        <v>1281.04</v>
      </c>
    </row>
    <row r="26" spans="1:10" ht="15.75">
      <c r="A26" s="29" t="s">
        <v>32</v>
      </c>
      <c r="B26" s="146"/>
      <c r="C26" s="146"/>
      <c r="D26" s="146"/>
      <c r="E26" s="146"/>
      <c r="F26" s="146"/>
      <c r="G26" s="146"/>
      <c r="H26" s="146"/>
      <c r="I26" s="146"/>
      <c r="J26" s="147"/>
    </row>
    <row r="27" spans="1:10" ht="12.75">
      <c r="A27" s="44" t="s">
        <v>33</v>
      </c>
      <c r="B27" s="144">
        <f>IF(OR(Almería!C27=0),"",Almería!C27)</f>
        <v>443</v>
      </c>
      <c r="C27" s="144">
        <f>IF(OR(Cádiz!C27=0),"",Cádiz!C27)</f>
        <v>1944</v>
      </c>
      <c r="D27" s="144">
        <f>IF(OR(Córdoba!C27=0),"",Córdoba!C27)</f>
        <v>599.01</v>
      </c>
      <c r="E27" s="144">
        <f>IF(OR(Granada!C27=0),"",Granada!C27)</f>
        <v>671</v>
      </c>
      <c r="F27" s="144">
        <f>IF(OR(Huelva!C27=0),"",Huelva!C27)</f>
        <v>250</v>
      </c>
      <c r="G27" s="144">
        <f>IF(OR(Jaén!C27=0),"",Jaén!C27)</f>
        <v>76.00999999999999</v>
      </c>
      <c r="H27" s="144">
        <f>IF(OR(Málaga!C27=0),"",Málaga!C27)</f>
        <v>808</v>
      </c>
      <c r="I27" s="144">
        <f>IF(OR(Sevilla!C27=0),"",Sevilla!C27)</f>
        <v>4850</v>
      </c>
      <c r="J27" s="145">
        <f>IF(OR(Andalucía!C27=0),"",Andalucía!C27)</f>
        <v>9641.02</v>
      </c>
    </row>
    <row r="28" spans="1:10" ht="12.75">
      <c r="A28" s="59" t="s">
        <v>34</v>
      </c>
      <c r="B28" s="144">
        <f>IF(OR(Almería!C28=0),"",Almería!C28)</f>
        <v>41</v>
      </c>
      <c r="C28" s="144">
        <f>IF(OR(Cádiz!C28=0),"",Cádiz!C28)</f>
        <v>550</v>
      </c>
      <c r="D28" s="144">
        <f>IF(OR(Córdoba!C28=0),"",Córdoba!C28)</f>
        <v>0.01</v>
      </c>
      <c r="E28" s="144">
        <f>IF(OR(Granada!C28=0),"",Granada!C28)</f>
        <v>40</v>
      </c>
      <c r="F28" s="144">
        <f>IF(OR(Huelva!C28=0),"",Huelva!C28)</f>
        <v>10</v>
      </c>
      <c r="G28" s="144">
        <f>IF(OR(Jaén!C28=0),"",Jaén!C28)</f>
        <v>0.01</v>
      </c>
      <c r="H28" s="144">
        <f>IF(OR(Málaga!C28=0),"",Málaga!C28)</f>
        <v>145</v>
      </c>
      <c r="I28" s="144">
        <f>IF(OR(Sevilla!C28=0),"",Sevilla!C28)</f>
        <v>150</v>
      </c>
      <c r="J28" s="145">
        <f>IF(OR(Andalucía!C28=0),"",Andalucía!C28)</f>
        <v>936.02</v>
      </c>
    </row>
    <row r="29" spans="1:10" ht="12.75">
      <c r="A29" s="59" t="s">
        <v>35</v>
      </c>
      <c r="B29" s="144">
        <f>IF(OR(Almería!C29=0),"",Almería!C29)</f>
        <v>185</v>
      </c>
      <c r="C29" s="144">
        <f>IF(OR(Cádiz!C29=0),"",Cádiz!C29)</f>
        <v>969</v>
      </c>
      <c r="D29" s="144">
        <f>IF(OR(Córdoba!C29=0),"",Córdoba!C29)</f>
        <v>122</v>
      </c>
      <c r="E29" s="144">
        <f>IF(OR(Granada!C29=0),"",Granada!C29)</f>
        <v>51</v>
      </c>
      <c r="F29" s="144">
        <f>IF(OR(Huelva!C29=0),"",Huelva!C29)</f>
        <v>105</v>
      </c>
      <c r="G29" s="144">
        <f>IF(OR(Jaén!C29=0),"",Jaén!C29)</f>
        <v>1</v>
      </c>
      <c r="H29" s="144">
        <f>IF(OR(Málaga!C29=0),"",Málaga!C29)</f>
        <v>63</v>
      </c>
      <c r="I29" s="144">
        <f>IF(OR(Sevilla!C29=0),"",Sevilla!C29)</f>
        <v>3800</v>
      </c>
      <c r="J29" s="145">
        <f>IF(OR(Andalucía!C29=0),"",Andalucía!C29)</f>
        <v>5296</v>
      </c>
    </row>
    <row r="30" spans="1:10" ht="12.75">
      <c r="A30" s="59" t="s">
        <v>36</v>
      </c>
      <c r="B30" s="144">
        <f>IF(OR(Almería!C30=0),"",Almería!C30)</f>
        <v>148</v>
      </c>
      <c r="C30" s="144">
        <f>IF(OR(Cádiz!C30=0),"",Cádiz!C30)</f>
        <v>120</v>
      </c>
      <c r="D30" s="144">
        <f>IF(OR(Córdoba!C30=0),"",Córdoba!C30)</f>
        <v>417</v>
      </c>
      <c r="E30" s="144">
        <f>IF(OR(Granada!C30=0),"",Granada!C30)</f>
        <v>553</v>
      </c>
      <c r="F30" s="144">
        <f>IF(OR(Huelva!C30=0),"",Huelva!C30)</f>
        <v>115</v>
      </c>
      <c r="G30" s="144">
        <f>IF(OR(Jaén!C30=0),"",Jaén!C30)</f>
        <v>60</v>
      </c>
      <c r="H30" s="144">
        <f>IF(OR(Málaga!C30=0),"",Málaga!C30)</f>
        <v>400</v>
      </c>
      <c r="I30" s="144">
        <f>IF(OR(Sevilla!C30=0),"",Sevilla!C30)</f>
        <v>600</v>
      </c>
      <c r="J30" s="145">
        <f>IF(OR(Andalucía!C30=0),"",Andalucía!C30)</f>
        <v>2413</v>
      </c>
    </row>
    <row r="31" spans="1:10" ht="12.75">
      <c r="A31" s="59" t="s">
        <v>37</v>
      </c>
      <c r="B31" s="144">
        <f>IF(OR(Almería!C31=0),"",Almería!C31)</f>
        <v>69</v>
      </c>
      <c r="C31" s="144">
        <f>IF(OR(Cádiz!C31=0),"",Cádiz!C31)</f>
        <v>305</v>
      </c>
      <c r="D31" s="144">
        <f>IF(OR(Córdoba!C31=0),"",Córdoba!C31)</f>
        <v>60</v>
      </c>
      <c r="E31" s="144">
        <f>IF(OR(Granada!C31=0),"",Granada!C31)</f>
        <v>27</v>
      </c>
      <c r="F31" s="144">
        <f>IF(OR(Huelva!C31=0),"",Huelva!C31)</f>
        <v>20</v>
      </c>
      <c r="G31" s="144">
        <f>IF(OR(Jaén!C31=0),"",Jaén!C31)</f>
        <v>15</v>
      </c>
      <c r="H31" s="144">
        <f>IF(OR(Málaga!C31=0),"",Málaga!C31)</f>
        <v>200</v>
      </c>
      <c r="I31" s="144">
        <f>IF(OR(Sevilla!C31=0),"",Sevilla!C31)</f>
        <v>300</v>
      </c>
      <c r="J31" s="145">
        <f>IF(OR(Andalucía!C31=0),"",Andalucía!C31)</f>
        <v>996</v>
      </c>
    </row>
    <row r="32" spans="1:10" ht="15.75">
      <c r="A32" s="29" t="s">
        <v>38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ht="12.75">
      <c r="A33" s="59" t="s">
        <v>39</v>
      </c>
      <c r="B33" s="144">
        <f>IF(OR(Almería!C33=0),"",Almería!C33)</f>
        <v>0.01</v>
      </c>
      <c r="C33" s="144">
        <f>IF(OR(Cádiz!C33=0),"",Cádiz!C33)</f>
        <v>4806</v>
      </c>
      <c r="D33" s="144">
        <f>IF(OR(Córdoba!C33=0),"",Córdoba!C33)</f>
        <v>16</v>
      </c>
      <c r="E33" s="144">
        <f>IF(OR(Granada!C33=0),"",Granada!C33)</f>
        <v>0.01</v>
      </c>
      <c r="F33" s="144">
        <f>IF(OR(Huelva!C33=0),"",Huelva!C33)</f>
        <v>1</v>
      </c>
      <c r="G33" s="144">
        <f>IF(OR(Jaén!C33=0),"",Jaén!C33)</f>
        <v>0.01</v>
      </c>
      <c r="H33" s="144">
        <f>IF(OR(Málaga!C33=0),"",Málaga!C33)</f>
        <v>0.01</v>
      </c>
      <c r="I33" s="144">
        <f>IF(OR(Sevilla!C33=0),"",Sevilla!C33)</f>
        <v>4090</v>
      </c>
      <c r="J33" s="145">
        <f>IF(OR(Andalucía!C33=0),"",Andalucía!C33)</f>
        <v>8913.04</v>
      </c>
    </row>
    <row r="34" spans="1:10" ht="12.75">
      <c r="A34" s="59" t="s">
        <v>40</v>
      </c>
      <c r="B34" s="144">
        <f>IF(OR(Almería!C34=0),"",Almería!C34)</f>
        <v>0.01</v>
      </c>
      <c r="C34" s="144">
        <f>IF(OR(Cádiz!C34=0),"",Cádiz!C34)</f>
        <v>12115</v>
      </c>
      <c r="D34" s="144">
        <f>IF(OR(Córdoba!C34=0),"",Córdoba!C34)</f>
        <v>3452</v>
      </c>
      <c r="E34" s="144">
        <f>IF(OR(Granada!C34=0),"",Granada!C34)</f>
        <v>0.01</v>
      </c>
      <c r="F34" s="144">
        <f>IF(OR(Huelva!C34=0),"",Huelva!C34)</f>
        <v>295</v>
      </c>
      <c r="G34" s="144">
        <f>IF(OR(Jaén!C34=0),"",Jaén!C34)</f>
        <v>3093</v>
      </c>
      <c r="H34" s="144">
        <f>IF(OR(Málaga!C34=0),"",Málaga!C34)</f>
        <v>0.01</v>
      </c>
      <c r="I34" s="144">
        <f>IF(OR(Sevilla!C34=0),"",Sevilla!C34)</f>
        <v>38155</v>
      </c>
      <c r="J34" s="145">
        <f>IF(OR(Andalucía!C34=0),"",Andalucía!C34)</f>
        <v>57110.03</v>
      </c>
    </row>
    <row r="35" spans="1:10" ht="12.75">
      <c r="A35" s="59" t="s">
        <v>41</v>
      </c>
      <c r="B35" s="144">
        <f>IF(OR(Almería!C35=0),"",Almería!C35)</f>
        <v>1</v>
      </c>
      <c r="C35" s="144">
        <f>IF(OR(Cádiz!C35=0),"",Cádiz!C35)</f>
        <v>52582</v>
      </c>
      <c r="D35" s="144">
        <f>IF(OR(Córdoba!C35=0),"",Córdoba!C35)</f>
        <v>25091</v>
      </c>
      <c r="E35" s="144">
        <f>IF(OR(Granada!C35=0),"",Granada!C35)</f>
        <v>695</v>
      </c>
      <c r="F35" s="144">
        <f>IF(OR(Huelva!C35=0),"",Huelva!C35)</f>
        <v>15096</v>
      </c>
      <c r="G35" s="144">
        <f>IF(OR(Jaén!C35=0),"",Jaén!C35)</f>
        <v>525</v>
      </c>
      <c r="H35" s="144">
        <f>IF(OR(Málaga!C35=0),"",Málaga!C35)</f>
        <v>770</v>
      </c>
      <c r="I35" s="144">
        <f>IF(OR(Sevilla!C35=0),"",Sevilla!C35)</f>
        <v>99275</v>
      </c>
      <c r="J35" s="145">
        <f>IF(OR(Andalucía!C35=0),"",Andalucía!C35)</f>
        <v>194035</v>
      </c>
    </row>
    <row r="36" spans="1:10" ht="12.75">
      <c r="A36" s="59" t="s">
        <v>42</v>
      </c>
      <c r="B36" s="144">
        <f>IF(OR(Almería!C36=0),"",Almería!C36)</f>
        <v>0.01</v>
      </c>
      <c r="C36" s="144">
        <f>IF(OR(Cádiz!C36=0),"",Cádiz!C36)</f>
        <v>2</v>
      </c>
      <c r="D36" s="144">
        <f>IF(OR(Córdoba!C36=0),"",Córdoba!C36)</f>
        <v>0.01</v>
      </c>
      <c r="E36" s="144">
        <f>IF(OR(Granada!C36=0),"",Granada!C36)</f>
        <v>3</v>
      </c>
      <c r="F36" s="144">
        <f>IF(OR(Huelva!C36=0),"",Huelva!C36)</f>
        <v>0.01</v>
      </c>
      <c r="G36" s="144">
        <f>IF(OR(Jaén!C36=0),"",Jaén!C36)</f>
        <v>0.01</v>
      </c>
      <c r="H36" s="144">
        <f>IF(OR(Málaga!C36=0),"",Málaga!C36)</f>
        <v>0.01</v>
      </c>
      <c r="I36" s="144">
        <f>IF(OR(Sevilla!C36=0),"",Sevilla!C36)</f>
        <v>0.01</v>
      </c>
      <c r="J36" s="145">
        <f>IF(OR(Andalucía!C36=0),"",Andalucía!C36)</f>
        <v>5.059999999999999</v>
      </c>
    </row>
    <row r="37" spans="1:10" ht="12.75">
      <c r="A37" s="59" t="s">
        <v>43</v>
      </c>
      <c r="B37" s="144">
        <f>IF(OR(Almería!C37=0),"",Almería!C37)</f>
        <v>55</v>
      </c>
      <c r="C37" s="144">
        <f>IF(OR(Cádiz!C37=0),"",Cádiz!C37)</f>
        <v>286</v>
      </c>
      <c r="D37" s="144">
        <f>IF(OR(Córdoba!C37=0),"",Córdoba!C37)</f>
        <v>60</v>
      </c>
      <c r="E37" s="144">
        <f>IF(OR(Granada!C37=0),"",Granada!C37)</f>
        <v>13</v>
      </c>
      <c r="F37" s="144">
        <f>IF(OR(Huelva!C37=0),"",Huelva!C37)</f>
        <v>32</v>
      </c>
      <c r="G37" s="144">
        <f>IF(OR(Jaén!C37=0),"",Jaén!C37)</f>
        <v>1</v>
      </c>
      <c r="H37" s="144">
        <f>IF(OR(Málaga!C37=0),"",Málaga!C37)</f>
        <v>290</v>
      </c>
      <c r="I37" s="144">
        <f>IF(OR(Sevilla!C37=0),"",Sevilla!C37)</f>
        <v>1950</v>
      </c>
      <c r="J37" s="145">
        <f>IF(OR(Andalucía!C37=0),"",Andalucía!C37)</f>
        <v>2687</v>
      </c>
    </row>
    <row r="38" spans="1:10" ht="12.75">
      <c r="A38" s="59" t="s">
        <v>44</v>
      </c>
      <c r="B38" s="144">
        <f>IF(OR(Almería!C38=0),"",Almería!C38)</f>
        <v>0.01</v>
      </c>
      <c r="C38" s="144">
        <f>IF(OR(Cádiz!C38=0),"",Cádiz!C38)</f>
        <v>282</v>
      </c>
      <c r="D38" s="144">
        <f>IF(OR(Córdoba!C38=0),"",Córdoba!C38)</f>
        <v>1086</v>
      </c>
      <c r="E38" s="144">
        <f>IF(OR(Granada!C38=0),"",Granada!C38)</f>
        <v>4</v>
      </c>
      <c r="F38" s="144">
        <f>IF(OR(Huelva!C38=0),"",Huelva!C38)</f>
        <v>96</v>
      </c>
      <c r="G38" s="144">
        <f>IF(OR(Jaén!C38=0),"",Jaén!C38)</f>
        <v>4</v>
      </c>
      <c r="H38" s="144">
        <f>IF(OR(Málaga!C38=0),"",Málaga!C38)</f>
        <v>180</v>
      </c>
      <c r="I38" s="144">
        <f>IF(OR(Sevilla!C38=0),"",Sevilla!C38)</f>
        <v>1300</v>
      </c>
      <c r="J38" s="145">
        <f>IF(OR(Andalucía!C38=0),"",Andalucía!C38)</f>
        <v>2952.01</v>
      </c>
    </row>
    <row r="39" spans="1:10" ht="12.75">
      <c r="A39" s="59" t="s">
        <v>45</v>
      </c>
      <c r="B39" s="144">
        <f>IF(OR(Almería!C39=0),"",Almería!C39)</f>
        <v>0.01</v>
      </c>
      <c r="C39" s="144">
        <f>IF(OR(Cádiz!C39=0),"",Cádiz!C39)</f>
        <v>0.01</v>
      </c>
      <c r="D39" s="144">
        <f>IF(OR(Córdoba!C39=0),"",Córdoba!C39)</f>
        <v>0.01</v>
      </c>
      <c r="E39" s="144">
        <f>IF(OR(Granada!C39=0),"",Granada!C39)</f>
        <v>55</v>
      </c>
      <c r="F39" s="144">
        <f>IF(OR(Huelva!C39=0),"",Huelva!C39)</f>
        <v>0.01</v>
      </c>
      <c r="G39" s="144">
        <f>IF(OR(Jaén!C39=0),"",Jaén!C39)</f>
        <v>0.01</v>
      </c>
      <c r="H39" s="144">
        <f>IF(OR(Málaga!C39=0),"",Málaga!C39)</f>
        <v>0.01</v>
      </c>
      <c r="I39" s="144">
        <f>IF(OR(Sevilla!C39=0),"",Sevilla!C39)</f>
        <v>1</v>
      </c>
      <c r="J39" s="145">
        <f>IF(OR(Andalucía!C39=0),"",Andalucía!C39)</f>
        <v>56.059999999999995</v>
      </c>
    </row>
    <row r="40" spans="1:10" ht="15.75">
      <c r="A40" s="29" t="s">
        <v>46</v>
      </c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12.75">
      <c r="A41" s="59" t="s">
        <v>47</v>
      </c>
      <c r="B41" s="144">
        <f>IF(OR(Almería!C41=0),"",Almería!C41)</f>
        <v>2</v>
      </c>
      <c r="C41" s="144">
        <f>IF(OR(Cádiz!C41=0),"",Cádiz!C41)</f>
        <v>300</v>
      </c>
      <c r="D41" s="144">
        <f>IF(OR(Córdoba!C41=0),"",Córdoba!C41)</f>
        <v>80</v>
      </c>
      <c r="E41" s="144">
        <f>IF(OR(Granada!C41=0),"",Granada!C41)</f>
        <v>98</v>
      </c>
      <c r="F41" s="144">
        <f>IF(OR(Huelva!C41=0),"",Huelva!C41)</f>
        <v>160</v>
      </c>
      <c r="G41" s="144">
        <f>IF(OR(Jaén!C41=0),"",Jaén!C41)</f>
        <v>350</v>
      </c>
      <c r="H41" s="144">
        <f>IF(OR(Málaga!C41=0),"",Málaga!C41)</f>
        <v>0.01</v>
      </c>
      <c r="I41" s="144">
        <f>IF(OR(Sevilla!C41=0),"",Sevilla!C41)</f>
        <v>270</v>
      </c>
      <c r="J41" s="145">
        <f>IF(OR(Andalucía!C41=0),"",Andalucía!C41)</f>
        <v>1260.01</v>
      </c>
    </row>
    <row r="42" spans="1:10" ht="12.75">
      <c r="A42" s="59" t="s">
        <v>48</v>
      </c>
      <c r="B42" s="144">
        <f>IF(OR(Almería!C42=0),"",Almería!C42)</f>
        <v>112</v>
      </c>
      <c r="C42" s="144">
        <f>IF(OR(Cádiz!C42=0),"",Cádiz!C42)</f>
        <v>1853</v>
      </c>
      <c r="D42" s="144">
        <f>IF(OR(Córdoba!C42=0),"",Córdoba!C42)</f>
        <v>1000</v>
      </c>
      <c r="E42" s="144">
        <f>IF(OR(Granada!C42=0),"",Granada!C42)</f>
        <v>2401</v>
      </c>
      <c r="F42" s="144">
        <f>IF(OR(Huelva!C42=0),"",Huelva!C42)</f>
        <v>150</v>
      </c>
      <c r="G42" s="144">
        <f>IF(OR(Jaén!C42=0),"",Jaén!C42)</f>
        <v>709</v>
      </c>
      <c r="H42" s="144">
        <f>IF(OR(Málaga!C42=0),"",Málaga!C42)</f>
        <v>243</v>
      </c>
      <c r="I42" s="144">
        <f>IF(OR(Sevilla!C42=0),"",Sevilla!C42)</f>
        <v>2300</v>
      </c>
      <c r="J42" s="145">
        <f>IF(OR(Andalucía!C42=0),"",Andalucía!C42)</f>
        <v>8768</v>
      </c>
    </row>
    <row r="43" spans="1:10" ht="12.75">
      <c r="A43" s="59" t="s">
        <v>49</v>
      </c>
      <c r="B43" s="144">
        <f>IF(OR(Almería!C43=0),"",Almería!C43)</f>
        <v>21</v>
      </c>
      <c r="C43" s="144">
        <f>IF(OR(Cádiz!C43=0),"",Cádiz!C43)</f>
        <v>11</v>
      </c>
      <c r="D43" s="144">
        <f>IF(OR(Córdoba!C43=0),"",Córdoba!C43)</f>
        <v>100</v>
      </c>
      <c r="E43" s="144">
        <f>IF(OR(Granada!C43=0),"",Granada!C43)</f>
        <v>377</v>
      </c>
      <c r="F43" s="144">
        <f>IF(OR(Huelva!C43=0),"",Huelva!C43)</f>
        <v>310</v>
      </c>
      <c r="G43" s="144">
        <f>IF(OR(Jaén!C43=0),"",Jaén!C43)</f>
        <v>116</v>
      </c>
      <c r="H43" s="144">
        <f>IF(OR(Málaga!C43=0),"",Málaga!C43)</f>
        <v>2000</v>
      </c>
      <c r="I43" s="144">
        <f>IF(OR(Sevilla!C43=0),"",Sevilla!C43)</f>
        <v>4000</v>
      </c>
      <c r="J43" s="145">
        <f>IF(OR(Andalucía!C43=0),"",Andalucía!C43)</f>
        <v>6935</v>
      </c>
    </row>
    <row r="44" spans="1:10" ht="15.75">
      <c r="A44" s="29" t="s">
        <v>50</v>
      </c>
      <c r="B44" s="146"/>
      <c r="C44" s="146"/>
      <c r="D44" s="146"/>
      <c r="E44" s="146"/>
      <c r="F44" s="146"/>
      <c r="G44" s="146"/>
      <c r="H44" s="146"/>
      <c r="I44" s="146"/>
      <c r="J44" s="147"/>
    </row>
    <row r="45" spans="1:10" ht="12.75">
      <c r="A45" s="59" t="s">
        <v>51</v>
      </c>
      <c r="B45" s="144">
        <f>IF(OR(Almería!C45=0),"",Almería!C45)</f>
      </c>
      <c r="C45" s="144">
        <f>IF(OR(Cádiz!C45=0),"",Cádiz!C45)</f>
      </c>
      <c r="D45" s="144">
        <f>IF(OR(Córdoba!C45=0),"",Córdoba!C45)</f>
      </c>
      <c r="E45" s="144">
        <f>IF(OR(Granada!C45=0),"",Granada!C45)</f>
      </c>
      <c r="F45" s="144">
        <f>IF(OR(Huelva!C45=0),"",Huelva!C45)</f>
      </c>
      <c r="G45" s="144">
        <f>IF(OR(Jaén!C45=0),"",Jaén!C45)</f>
      </c>
      <c r="H45" s="144">
        <f>IF(OR(Málaga!C45=0),"",Málaga!C45)</f>
      </c>
      <c r="I45" s="144">
        <f>IF(OR(Sevilla!C45=0),"",Sevilla!C45)</f>
      </c>
      <c r="J45" s="145">
        <f>IF(OR(Andalucía!C45=0),"",Andalucía!C45)</f>
      </c>
    </row>
    <row r="46" spans="1:10" ht="12.75">
      <c r="A46" s="59" t="s">
        <v>52</v>
      </c>
      <c r="B46" s="144">
        <f>IF(OR(Almería!C46=0),"",Almería!C46)</f>
      </c>
      <c r="C46" s="144">
        <f>IF(OR(Cádiz!C46=0),"",Cádiz!C46)</f>
      </c>
      <c r="D46" s="144">
        <f>IF(OR(Córdoba!C46=0),"",Córdoba!C46)</f>
      </c>
      <c r="E46" s="144">
        <f>IF(OR(Granada!C46=0),"",Granada!C46)</f>
      </c>
      <c r="F46" s="144">
        <f>IF(OR(Huelva!C46=0),"",Huelva!C46)</f>
      </c>
      <c r="G46" s="144">
        <f>IF(OR(Jaén!C46=0),"",Jaén!C46)</f>
      </c>
      <c r="H46" s="144">
        <f>IF(OR(Málaga!C46=0),"",Málaga!C46)</f>
      </c>
      <c r="I46" s="144">
        <f>IF(OR(Sevilla!C46=0),"",Sevilla!C46)</f>
      </c>
      <c r="J46" s="145">
        <f>IF(OR(Andalucía!C46=0),"",Andalucía!C46)</f>
      </c>
    </row>
    <row r="47" spans="1:10" ht="12.75">
      <c r="A47" s="59" t="s">
        <v>53</v>
      </c>
      <c r="B47" s="144">
        <f>IF(OR(Almería!C47=0),"",Almería!C47)</f>
        <v>60</v>
      </c>
      <c r="C47" s="144">
        <f>IF(OR(Cádiz!C47=0),"",Cádiz!C47)</f>
        <v>385</v>
      </c>
      <c r="D47" s="144">
        <f>IF(OR(Córdoba!C47=0),"",Córdoba!C47)</f>
        <v>278</v>
      </c>
      <c r="E47" s="144">
        <f>IF(OR(Granada!C47=0),"",Granada!C47)</f>
        <v>7182</v>
      </c>
      <c r="F47" s="144">
        <f>IF(OR(Huelva!C47=0),"",Huelva!C47)</f>
        <v>120</v>
      </c>
      <c r="G47" s="144">
        <f>IF(OR(Jaén!C47=0),"",Jaén!C47)</f>
        <v>563</v>
      </c>
      <c r="H47" s="144">
        <f>IF(OR(Málaga!C47=0),"",Málaga!C47)</f>
        <v>850</v>
      </c>
      <c r="I47" s="144">
        <f>IF(OR(Sevilla!C47=0),"",Sevilla!C47)</f>
        <v>570</v>
      </c>
      <c r="J47" s="145">
        <f>IF(OR(Andalucía!C47=0),"",Andalucía!C47)</f>
        <v>10008</v>
      </c>
    </row>
    <row r="48" spans="1:10" ht="12.75">
      <c r="A48" s="59" t="s">
        <v>54</v>
      </c>
      <c r="B48" s="144">
        <f>IF(OR(Almería!C48=0),"",Almería!C48)</f>
      </c>
      <c r="C48" s="144">
        <f>IF(OR(Cádiz!C48=0),"",Cádiz!C48)</f>
      </c>
      <c r="D48" s="144">
        <f>IF(OR(Córdoba!C48=0),"",Córdoba!C48)</f>
      </c>
      <c r="E48" s="144">
        <f>IF(OR(Granada!C48=0),"",Granada!C48)</f>
      </c>
      <c r="F48" s="144">
        <f>IF(OR(Huelva!C48=0),"",Huelva!C48)</f>
      </c>
      <c r="G48" s="144">
        <f>IF(OR(Jaén!C48=0),"",Jaén!C48)</f>
      </c>
      <c r="H48" s="144">
        <f>IF(OR(Málaga!C48=0),"",Málaga!C48)</f>
      </c>
      <c r="I48" s="144">
        <f>IF(OR(Sevilla!C48=0),"",Sevilla!C48)</f>
      </c>
      <c r="J48" s="145">
        <f>IF(OR(Andalucía!C48=0),"",Andalucía!C48)</f>
      </c>
    </row>
    <row r="49" spans="1:10" ht="12.75">
      <c r="A49" s="62" t="s">
        <v>55</v>
      </c>
      <c r="B49" s="144">
        <f>IF(OR(Almería!C49=0),"",Almería!C49)</f>
        <v>7672</v>
      </c>
      <c r="C49" s="144">
        <f>IF(OR(Cádiz!C49=0),"",Cádiz!C49)</f>
        <v>96</v>
      </c>
      <c r="D49" s="144">
        <f>IF(OR(Córdoba!C49=0),"",Córdoba!C49)</f>
        <v>24</v>
      </c>
      <c r="E49" s="144">
        <f>IF(OR(Granada!C49=0),"",Granada!C49)</f>
        <v>2525</v>
      </c>
      <c r="F49" s="144">
        <f>IF(OR(Huelva!C49=0),"",Huelva!C49)</f>
        <v>110</v>
      </c>
      <c r="G49" s="144">
        <f>IF(OR(Jaén!C49=0),"",Jaén!C49)</f>
        <v>30</v>
      </c>
      <c r="H49" s="144">
        <f>IF(OR(Málaga!C49=0),"",Málaga!C49)</f>
        <v>200</v>
      </c>
      <c r="I49" s="144">
        <f>IF(OR(Sevilla!C49=0),"",Sevilla!C49)</f>
        <v>80</v>
      </c>
      <c r="J49" s="145">
        <f>IF(OR(Andalucía!C49=0),"",Andalucía!C49)</f>
        <v>10737</v>
      </c>
    </row>
    <row r="50" spans="1:10" ht="12.75">
      <c r="A50" s="62" t="s">
        <v>56</v>
      </c>
      <c r="B50" s="144">
        <f>IF(OR(Almería!C50=0),"",Almería!C50)</f>
        <v>568</v>
      </c>
      <c r="C50" s="144">
        <f>IF(OR(Cádiz!C50=0),"",Cádiz!C50)</f>
        <v>6</v>
      </c>
      <c r="D50" s="144">
        <f>IF(OR(Córdoba!C50=0),"",Córdoba!C50)</f>
        <v>0.01</v>
      </c>
      <c r="E50" s="144">
        <f>IF(OR(Granada!C50=0),"",Granada!C50)</f>
        <v>481</v>
      </c>
      <c r="F50" s="144">
        <f>IF(OR(Huelva!C50=0),"",Huelva!C50)</f>
        <v>0.01</v>
      </c>
      <c r="G50" s="144">
        <f>IF(OR(Jaén!C50=0),"",Jaén!C50)</f>
        <v>4</v>
      </c>
      <c r="H50" s="144">
        <f>IF(OR(Málaga!C50=0),"",Málaga!C50)</f>
        <v>0.01</v>
      </c>
      <c r="I50" s="144">
        <f>IF(OR(Sevilla!C50=0),"",Sevilla!C50)</f>
        <v>0.01</v>
      </c>
      <c r="J50" s="145">
        <f>IF(OR(Andalucía!C50=0),"",Andalucía!C50)</f>
        <v>1059.04</v>
      </c>
    </row>
    <row r="51" spans="1:10" ht="12.75">
      <c r="A51" s="62" t="s">
        <v>57</v>
      </c>
      <c r="B51" s="144">
        <f>IF(OR(Almería!C51=0),"",Almería!C51)</f>
        <v>880</v>
      </c>
      <c r="C51" s="144">
        <f>IF(OR(Cádiz!C51=0),"",Cádiz!C51)</f>
        <v>43</v>
      </c>
      <c r="D51" s="144">
        <f>IF(OR(Córdoba!C51=0),"",Córdoba!C51)</f>
        <v>178</v>
      </c>
      <c r="E51" s="144">
        <f>IF(OR(Granada!C51=0),"",Granada!C51)</f>
        <v>64</v>
      </c>
      <c r="F51" s="144">
        <f>IF(OR(Huelva!C51=0),"",Huelva!C51)</f>
        <v>0.01</v>
      </c>
      <c r="G51" s="144">
        <f>IF(OR(Jaén!C51=0),"",Jaén!C51)</f>
        <v>15</v>
      </c>
      <c r="H51" s="144">
        <f>IF(OR(Málaga!C51=0),"",Málaga!C51)</f>
        <v>15</v>
      </c>
      <c r="I51" s="144">
        <f>IF(OR(Sevilla!C51=0),"",Sevilla!C51)</f>
        <v>180</v>
      </c>
      <c r="J51" s="145">
        <f>IF(OR(Andalucía!C51=0),"",Andalucía!C51)</f>
        <v>1375.01</v>
      </c>
    </row>
    <row r="52" spans="1:10" ht="12.75">
      <c r="A52" s="62" t="s">
        <v>58</v>
      </c>
      <c r="B52" s="144">
        <f>IF(OR(Almería!C52=0),"",Almería!C52)</f>
        <v>0.01</v>
      </c>
      <c r="C52" s="144">
        <f>IF(OR(Cádiz!C52=0),"",Cádiz!C52)</f>
        <v>0.01</v>
      </c>
      <c r="D52" s="144">
        <f>IF(OR(Córdoba!C52=0),"",Córdoba!C52)</f>
        <v>0.01</v>
      </c>
      <c r="E52" s="144">
        <f>IF(OR(Granada!C52=0),"",Granada!C52)</f>
        <v>0.01</v>
      </c>
      <c r="F52" s="144">
        <f>IF(OR(Huelva!C52=0),"",Huelva!C52)</f>
        <v>0.01</v>
      </c>
      <c r="G52" s="144">
        <f>IF(OR(Jaén!C52=0),"",Jaén!C52)</f>
        <v>0.01</v>
      </c>
      <c r="H52" s="144">
        <f>IF(OR(Málaga!C52=0),"",Málaga!C52)</f>
        <v>0.01</v>
      </c>
      <c r="I52" s="144">
        <f>IF(OR(Sevilla!C52=0),"",Sevilla!C52)</f>
        <v>0.01</v>
      </c>
      <c r="J52" s="145">
        <f>IF(OR(Andalucía!C52=0),"",Andalucía!C52)</f>
        <v>0.08</v>
      </c>
    </row>
    <row r="53" spans="1:10" ht="12.75">
      <c r="A53" s="59" t="s">
        <v>59</v>
      </c>
      <c r="B53" s="144">
        <f>IF(OR(Almería!C53=0),"",Almería!C53)</f>
        <v>12220</v>
      </c>
      <c r="C53" s="144">
        <f>IF(OR(Cádiz!C53=0),"",Cádiz!C53)</f>
        <v>188</v>
      </c>
      <c r="D53" s="144">
        <f>IF(OR(Córdoba!C53=0),"",Córdoba!C53)</f>
        <v>450</v>
      </c>
      <c r="E53" s="144">
        <f>IF(OR(Granada!C53=0),"",Granada!C53)</f>
        <v>540</v>
      </c>
      <c r="F53" s="144">
        <f>IF(OR(Huelva!C53=0),"",Huelva!C53)</f>
        <v>84</v>
      </c>
      <c r="G53" s="144">
        <f>IF(OR(Jaén!C53=0),"",Jaén!C53)</f>
        <v>26</v>
      </c>
      <c r="H53" s="144">
        <f>IF(OR(Málaga!C53=0),"",Málaga!C53)</f>
        <v>40</v>
      </c>
      <c r="I53" s="144">
        <f>IF(OR(Sevilla!C53=0),"",Sevilla!C53)</f>
        <v>1100</v>
      </c>
      <c r="J53" s="145">
        <f>IF(OR(Andalucía!C53=0),"",Andalucía!C53)</f>
        <v>14648</v>
      </c>
    </row>
    <row r="54" spans="1:10" ht="12.75">
      <c r="A54" s="59" t="s">
        <v>60</v>
      </c>
      <c r="B54" s="144">
        <f>IF(OR(Almería!C54=0),"",Almería!C54)</f>
        <v>2965</v>
      </c>
      <c r="C54" s="144">
        <f>IF(OR(Cádiz!C54=0),"",Cádiz!C54)</f>
        <v>503</v>
      </c>
      <c r="D54" s="144">
        <f>IF(OR(Córdoba!C54=0),"",Córdoba!C54)</f>
        <v>250</v>
      </c>
      <c r="E54" s="144">
        <f>IF(OR(Granada!C54=0),"",Granada!C54)</f>
        <v>239</v>
      </c>
      <c r="F54" s="144">
        <f>IF(OR(Huelva!C54=0),"",Huelva!C54)</f>
        <v>78</v>
      </c>
      <c r="G54" s="144">
        <f>IF(OR(Jaén!C54=0),"",Jaén!C54)</f>
        <v>37</v>
      </c>
      <c r="H54" s="144">
        <f>IF(OR(Málaga!C54=0),"",Málaga!C54)</f>
        <v>20</v>
      </c>
      <c r="I54" s="144">
        <f>IF(OR(Sevilla!C54=0),"",Sevilla!C54)</f>
        <v>580</v>
      </c>
      <c r="J54" s="145">
        <f>IF(OR(Andalucía!C54=0),"",Andalucía!C54)</f>
        <v>4672</v>
      </c>
    </row>
    <row r="55" spans="1:10" ht="12.75">
      <c r="A55" s="59" t="s">
        <v>61</v>
      </c>
      <c r="B55" s="144">
        <f>IF(OR(Almería!C55=0),"",Almería!C55)</f>
        <v>40</v>
      </c>
      <c r="C55" s="144">
        <f>IF(OR(Cádiz!C55=0),"",Cádiz!C55)</f>
        <v>61</v>
      </c>
      <c r="D55" s="144">
        <f>IF(OR(Córdoba!C55=0),"",Córdoba!C55)</f>
        <v>45</v>
      </c>
      <c r="E55" s="144">
        <f>IF(OR(Granada!C55=0),"",Granada!C55)</f>
        <v>91</v>
      </c>
      <c r="F55" s="144">
        <f>IF(OR(Huelva!C55=0),"",Huelva!C55)</f>
        <v>40</v>
      </c>
      <c r="G55" s="144">
        <f>IF(OR(Jaén!C55=0),"",Jaén!C55)</f>
        <v>7</v>
      </c>
      <c r="H55" s="144">
        <f>IF(OR(Málaga!C55=0),"",Málaga!C55)</f>
        <v>10</v>
      </c>
      <c r="I55" s="144">
        <f>IF(OR(Sevilla!C55=0),"",Sevilla!C55)</f>
        <v>190</v>
      </c>
      <c r="J55" s="145">
        <f>IF(OR(Andalucía!C55=0),"",Andalucía!C55)</f>
        <v>484</v>
      </c>
    </row>
    <row r="56" spans="1:10" ht="12.75">
      <c r="A56" s="44" t="s">
        <v>62</v>
      </c>
      <c r="B56" s="144">
        <f>IF(OR(Almería!C56=0),"",Almería!C56)</f>
        <v>8160</v>
      </c>
      <c r="C56" s="144">
        <f>IF(OR(Cádiz!C56=0),"",Cádiz!C56)</f>
        <v>220</v>
      </c>
      <c r="D56" s="144">
        <f>IF(OR(Córdoba!C56=0),"",Córdoba!C56)</f>
        <v>79.01</v>
      </c>
      <c r="E56" s="144">
        <f>IF(OR(Granada!C56=0),"",Granada!C56)</f>
        <v>351</v>
      </c>
      <c r="F56" s="144">
        <f>IF(OR(Huelva!C56=0),"",Huelva!C56)</f>
        <v>6.01</v>
      </c>
      <c r="G56" s="144">
        <f>IF(OR(Jaén!C56=0),"",Jaén!C56)</f>
        <v>36.01</v>
      </c>
      <c r="H56" s="144">
        <f>IF(OR(Málaga!C56=0),"",Málaga!C56)</f>
        <v>210.01</v>
      </c>
      <c r="I56" s="144">
        <f>IF(OR(Sevilla!C56=0),"",Sevilla!C56)</f>
        <v>50.01</v>
      </c>
      <c r="J56" s="145">
        <f>IF(OR(Andalucía!C56=0),"",Andalucía!C56)</f>
        <v>9112.050000000001</v>
      </c>
    </row>
    <row r="57" spans="1:10" ht="12.75">
      <c r="A57" s="59" t="s">
        <v>63</v>
      </c>
      <c r="B57" s="144">
        <f>IF(OR(Almería!C57=0),"",Almería!C57)</f>
        <v>8092</v>
      </c>
      <c r="C57" s="144">
        <f>IF(OR(Cádiz!C57=0),"",Cádiz!C57)</f>
        <v>35</v>
      </c>
      <c r="D57" s="144">
        <f>IF(OR(Córdoba!C57=0),"",Córdoba!C57)</f>
        <v>0.01</v>
      </c>
      <c r="E57" s="144">
        <f>IF(OR(Granada!C57=0),"",Granada!C57)</f>
        <v>139</v>
      </c>
      <c r="F57" s="144">
        <f>IF(OR(Huelva!C57=0),"",Huelva!C57)</f>
        <v>0.01</v>
      </c>
      <c r="G57" s="144">
        <f>IF(OR(Jaén!C57=0),"",Jaén!C57)</f>
        <v>0.01</v>
      </c>
      <c r="H57" s="144">
        <f>IF(OR(Málaga!C57=0),"",Málaga!C57)</f>
        <v>210</v>
      </c>
      <c r="I57" s="144">
        <f>IF(OR(Sevilla!C57=0),"",Sevilla!C57)</f>
        <v>0.01</v>
      </c>
      <c r="J57" s="145">
        <f>IF(OR(Andalucía!C57=0),"",Andalucía!C57)</f>
        <v>8476.04</v>
      </c>
    </row>
    <row r="58" spans="1:10" ht="12.75">
      <c r="A58" s="59" t="s">
        <v>64</v>
      </c>
      <c r="B58" s="144">
        <f>IF(OR(Almería!C58=0),"",Almería!C58)</f>
        <v>68</v>
      </c>
      <c r="C58" s="144">
        <f>IF(OR(Cádiz!C58=0),"",Cádiz!C58)</f>
        <v>185</v>
      </c>
      <c r="D58" s="144">
        <f>IF(OR(Córdoba!C58=0),"",Córdoba!C58)</f>
        <v>79</v>
      </c>
      <c r="E58" s="144">
        <f>IF(OR(Granada!C58=0),"",Granada!C58)</f>
        <v>212</v>
      </c>
      <c r="F58" s="144">
        <f>IF(OR(Huelva!C58=0),"",Huelva!C58)</f>
        <v>6</v>
      </c>
      <c r="G58" s="144">
        <f>IF(OR(Jaén!C58=0),"",Jaén!C58)</f>
        <v>36</v>
      </c>
      <c r="H58" s="144">
        <f>IF(OR(Málaga!C58=0),"",Málaga!C58)</f>
        <v>0.01</v>
      </c>
      <c r="I58" s="144">
        <f>IF(OR(Sevilla!C58=0),"",Sevilla!C58)</f>
        <v>50</v>
      </c>
      <c r="J58" s="145">
        <f>IF(OR(Andalucía!C58=0),"",Andalucía!C58)</f>
        <v>636.01</v>
      </c>
    </row>
    <row r="59" spans="1:10" ht="12.75">
      <c r="A59" s="44" t="s">
        <v>65</v>
      </c>
      <c r="B59" s="144">
        <f>IF(OR(Almería!C59=0),"",Almería!C59)</f>
        <v>5490.01</v>
      </c>
      <c r="C59" s="144">
        <f>IF(OR(Cádiz!C59=0),"",Cádiz!C59)</f>
        <v>81</v>
      </c>
      <c r="D59" s="144">
        <f>IF(OR(Córdoba!C59=0),"",Córdoba!C59)</f>
        <v>0.02</v>
      </c>
      <c r="E59" s="144">
        <f>IF(OR(Granada!C59=0),"",Granada!C59)</f>
        <v>1064</v>
      </c>
      <c r="F59" s="144">
        <f>IF(OR(Huelva!C59=0),"",Huelva!C59)</f>
        <v>2.01</v>
      </c>
      <c r="G59" s="144">
        <f>IF(OR(Jaén!C59=0),"",Jaén!C59)</f>
        <v>19.01</v>
      </c>
      <c r="H59" s="144">
        <f>IF(OR(Málaga!C59=0),"",Málaga!C59)</f>
        <v>140</v>
      </c>
      <c r="I59" s="144">
        <f>IF(OR(Sevilla!C59=0),"",Sevilla!C59)</f>
        <v>6.01</v>
      </c>
      <c r="J59" s="145">
        <f>IF(OR(Andalucía!C59=0),"",Andalucía!C59)</f>
        <v>6802.060000000001</v>
      </c>
    </row>
    <row r="60" spans="1:10" ht="12.75">
      <c r="A60" s="59" t="s">
        <v>66</v>
      </c>
      <c r="B60" s="144">
        <f>IF(OR(Almería!C60=0),"",Almería!C60)</f>
        <v>5490</v>
      </c>
      <c r="C60" s="144">
        <f>IF(OR(Cádiz!C60=0),"",Cádiz!C60)</f>
        <v>10</v>
      </c>
      <c r="D60" s="144">
        <f>IF(OR(Córdoba!C60=0),"",Córdoba!C60)</f>
        <v>0.01</v>
      </c>
      <c r="E60" s="144">
        <f>IF(OR(Granada!C60=0),"",Granada!C60)</f>
        <v>1008</v>
      </c>
      <c r="F60" s="144">
        <f>IF(OR(Huelva!C60=0),"",Huelva!C60)</f>
        <v>0.01</v>
      </c>
      <c r="G60" s="144">
        <f>IF(OR(Jaén!C60=0),"",Jaén!C60)</f>
        <v>0.01</v>
      </c>
      <c r="H60" s="144">
        <f>IF(OR(Málaga!C60=0),"",Málaga!C60)</f>
        <v>130</v>
      </c>
      <c r="I60" s="144">
        <f>IF(OR(Sevilla!C60=0),"",Sevilla!C60)</f>
        <v>0.01</v>
      </c>
      <c r="J60" s="145">
        <f>IF(OR(Andalucía!C60=0),"",Andalucía!C60)</f>
        <v>6638.040000000001</v>
      </c>
    </row>
    <row r="61" spans="1:10" ht="12.75">
      <c r="A61" s="59" t="s">
        <v>67</v>
      </c>
      <c r="B61" s="144">
        <f>IF(OR(Almería!C61=0),"",Almería!C61)</f>
        <v>0.01</v>
      </c>
      <c r="C61" s="144">
        <f>IF(OR(Cádiz!C61=0),"",Cádiz!C61)</f>
        <v>71</v>
      </c>
      <c r="D61" s="144">
        <f>IF(OR(Córdoba!C61=0),"",Córdoba!C61)</f>
        <v>0.01</v>
      </c>
      <c r="E61" s="144">
        <f>IF(OR(Granada!C61=0),"",Granada!C61)</f>
        <v>56</v>
      </c>
      <c r="F61" s="144">
        <f>IF(OR(Huelva!C61=0),"",Huelva!C61)</f>
        <v>2</v>
      </c>
      <c r="G61" s="144">
        <f>IF(OR(Jaén!C61=0),"",Jaén!C61)</f>
        <v>19</v>
      </c>
      <c r="H61" s="144">
        <f>IF(OR(Málaga!C61=0),"",Málaga!C61)</f>
        <v>10</v>
      </c>
      <c r="I61" s="144">
        <f>IF(OR(Sevilla!C61=0),"",Sevilla!C61)</f>
        <v>6</v>
      </c>
      <c r="J61" s="145">
        <f>IF(OR(Andalucía!C61=0),"",Andalucía!C61)</f>
        <v>164.02</v>
      </c>
    </row>
    <row r="62" spans="1:10" ht="12.75">
      <c r="A62" s="59" t="s">
        <v>68</v>
      </c>
      <c r="B62" s="144">
        <f>IF(OR(Almería!C62=0),"",Almería!C62)</f>
        <v>0.01</v>
      </c>
      <c r="C62" s="144">
        <f>IF(OR(Cádiz!C62=0),"",Cádiz!C62)</f>
        <v>0.01</v>
      </c>
      <c r="D62" s="144">
        <f>IF(OR(Córdoba!C62=0),"",Córdoba!C62)</f>
        <v>0.01</v>
      </c>
      <c r="E62" s="144">
        <f>IF(OR(Granada!C62=0),"",Granada!C62)</f>
        <v>0.01</v>
      </c>
      <c r="F62" s="144">
        <f>IF(OR(Huelva!C62=0),"",Huelva!C62)</f>
        <v>0.01</v>
      </c>
      <c r="G62" s="144">
        <f>IF(OR(Jaén!C62=0),"",Jaén!C62)</f>
        <v>1</v>
      </c>
      <c r="H62" s="144">
        <f>IF(OR(Málaga!C62=0),"",Málaga!C62)</f>
        <v>0.01</v>
      </c>
      <c r="I62" s="144">
        <f>IF(OR(Sevilla!C62=0),"",Sevilla!C62)</f>
        <v>0.01</v>
      </c>
      <c r="J62" s="145">
        <f>IF(OR(Andalucía!C62=0),"",Andalucía!C62)</f>
        <v>1.07</v>
      </c>
    </row>
    <row r="63" spans="1:10" ht="12.75">
      <c r="A63" s="44" t="s">
        <v>69</v>
      </c>
      <c r="B63" s="144">
        <f>IF(OR(Almería!C63=0),"",Almería!C63)</f>
        <v>2278.01</v>
      </c>
      <c r="C63" s="144">
        <f>IF(OR(Cádiz!C63=0),"",Cádiz!C63)</f>
        <v>141</v>
      </c>
      <c r="D63" s="144">
        <f>IF(OR(Córdoba!C63=0),"",Córdoba!C63)</f>
        <v>20.01</v>
      </c>
      <c r="E63" s="144">
        <f>IF(OR(Granada!C63=0),"",Granada!C63)</f>
        <v>104</v>
      </c>
      <c r="F63" s="144">
        <f>IF(OR(Huelva!C63=0),"",Huelva!C63)</f>
        <v>1</v>
      </c>
      <c r="G63" s="144">
        <f>IF(OR(Jaén!C63=0),"",Jaén!C63)</f>
        <v>36.01</v>
      </c>
      <c r="H63" s="144">
        <f>IF(OR(Málaga!C63=0),"",Málaga!C63)</f>
        <v>125.01</v>
      </c>
      <c r="I63" s="144">
        <f>IF(OR(Sevilla!C63=0),"",Sevilla!C63)</f>
        <v>12</v>
      </c>
      <c r="J63" s="145">
        <f>IF(OR(Andalucía!C63=0),"",Andalucía!C63)</f>
        <v>2717.040000000001</v>
      </c>
    </row>
    <row r="64" spans="1:10" ht="12.75">
      <c r="A64" s="59" t="s">
        <v>70</v>
      </c>
      <c r="B64" s="144">
        <f>IF(OR(Almería!C64=0),"",Almería!C64)</f>
        <v>0.01</v>
      </c>
      <c r="C64" s="144">
        <f>IF(OR(Cádiz!C64=0),"",Cádiz!C64)</f>
        <v>121</v>
      </c>
      <c r="D64" s="144">
        <f>IF(OR(Córdoba!C64=0),"",Córdoba!C64)</f>
        <v>20</v>
      </c>
      <c r="E64" s="144">
        <f>IF(OR(Granada!C64=0),"",Granada!C64)</f>
        <v>22</v>
      </c>
      <c r="F64" s="144">
        <f>IF(OR(Huelva!C64=0),"",Huelva!C64)</f>
        <v>1</v>
      </c>
      <c r="G64" s="144">
        <f>IF(OR(Jaén!C64=0),"",Jaén!C64)</f>
        <v>36</v>
      </c>
      <c r="H64" s="144">
        <f>IF(OR(Málaga!C64=0),"",Málaga!C64)</f>
        <v>0.01</v>
      </c>
      <c r="I64" s="144">
        <f>IF(OR(Sevilla!C64=0),"",Sevilla!C64)</f>
        <v>10</v>
      </c>
      <c r="J64" s="145">
        <f>IF(OR(Andalucía!C64=0),"",Andalucía!C64)</f>
        <v>210.01999999999998</v>
      </c>
    </row>
    <row r="65" spans="1:10" ht="12.75">
      <c r="A65" s="59" t="s">
        <v>71</v>
      </c>
      <c r="B65" s="144">
        <f>IF(OR(Almería!C65=0),"",Almería!C65)</f>
        <v>2278</v>
      </c>
      <c r="C65" s="144">
        <f>IF(OR(Cádiz!C65=0),"",Cádiz!C65)</f>
        <v>20</v>
      </c>
      <c r="D65" s="144">
        <f>IF(OR(Córdoba!C65=0),"",Córdoba!C65)</f>
        <v>0.01</v>
      </c>
      <c r="E65" s="144">
        <f>IF(OR(Granada!C65=0),"",Granada!C65)</f>
        <v>82</v>
      </c>
      <c r="F65" s="144">
        <f>IF(OR(Huelva!C65=0),"",Huelva!C65)</f>
        <v>0.01</v>
      </c>
      <c r="G65" s="144">
        <f>IF(OR(Jaén!C65=0),"",Jaén!C65)</f>
        <v>0.01</v>
      </c>
      <c r="H65" s="144">
        <f>IF(OR(Málaga!C65=0),"",Málaga!C65)</f>
        <v>125</v>
      </c>
      <c r="I65" s="144">
        <f>IF(OR(Sevilla!C65=0),"",Sevilla!C65)</f>
        <v>2</v>
      </c>
      <c r="J65" s="145">
        <f>IF(OR(Andalucía!C65=0),"",Andalucía!C65)</f>
        <v>2507.0300000000007</v>
      </c>
    </row>
    <row r="66" spans="1:10" ht="12.75">
      <c r="A66" s="44" t="s">
        <v>72</v>
      </c>
      <c r="B66" s="144">
        <f>IF(OR(Almería!C66=0),"",Almería!C66)</f>
        <v>8700</v>
      </c>
      <c r="C66" s="144">
        <f>IF(OR(Cádiz!C66=0),"",Cádiz!C66)</f>
      </c>
      <c r="D66" s="144">
        <f>IF(OR(Córdoba!C66=0),"",Córdoba!C66)</f>
        <v>147.01999999999998</v>
      </c>
      <c r="E66" s="144">
        <f>IF(OR(Granada!C66=0),"",Granada!C66)</f>
        <v>3622</v>
      </c>
      <c r="F66" s="144">
        <f>IF(OR(Huelva!C66=0),"",Huelva!C66)</f>
        <v>42</v>
      </c>
      <c r="G66" s="144">
        <f>IF(OR(Jaén!C66=0),"",Jaén!C66)</f>
        <v>171.01</v>
      </c>
      <c r="H66" s="144">
        <f>IF(OR(Málaga!C66=0),"",Málaga!C66)</f>
        <v>905</v>
      </c>
      <c r="I66" s="144">
        <f>IF(OR(Sevilla!C66=0),"",Sevilla!C66)</f>
        <v>5560</v>
      </c>
      <c r="J66" s="145">
        <f>IF(OR(Andalucía!C66=0),"",Andalucía!C66)</f>
      </c>
    </row>
    <row r="67" spans="1:10" ht="12.75">
      <c r="A67" s="59" t="s">
        <v>73</v>
      </c>
      <c r="B67" s="144">
        <f>IF(OR(Almería!C67=0),"",Almería!C67)</f>
        <v>6000</v>
      </c>
      <c r="C67" s="144">
        <f>IF(OR(Cádiz!C67=0),"",Cádiz!C67)</f>
        <v>344</v>
      </c>
      <c r="D67" s="144">
        <f>IF(OR(Córdoba!C67=0),"",Córdoba!C67)</f>
        <v>0.01</v>
      </c>
      <c r="E67" s="144">
        <f>IF(OR(Granada!C67=0),"",Granada!C67)</f>
        <v>1327</v>
      </c>
      <c r="F67" s="144">
        <f>IF(OR(Huelva!C67=0),"",Huelva!C67)</f>
        <v>5</v>
      </c>
      <c r="G67" s="144">
        <f>IF(OR(Jaén!C67=0),"",Jaén!C67)</f>
        <v>0.01</v>
      </c>
      <c r="H67" s="144">
        <f>IF(OR(Málaga!C67=0),"",Málaga!C67)</f>
        <v>280</v>
      </c>
      <c r="I67" s="144">
        <f>IF(OR(Sevilla!C67=0),"",Sevilla!C67)</f>
        <v>90</v>
      </c>
      <c r="J67" s="145">
        <f>IF(OR(Andalucía!C67=0),"",Andalucía!C67)</f>
        <v>8046.02</v>
      </c>
    </row>
    <row r="68" spans="1:10" ht="12.75">
      <c r="A68" s="59" t="s">
        <v>74</v>
      </c>
      <c r="B68" s="144">
        <f>IF(OR(Almería!C68=0),"",Almería!C68)</f>
        <v>900</v>
      </c>
      <c r="C68" s="144">
        <f>IF(OR(Cádiz!C68=0),"",Cádiz!C68)</f>
        <v>1085</v>
      </c>
      <c r="D68" s="144">
        <f>IF(OR(Córdoba!C68=0),"",Córdoba!C68)</f>
        <v>147</v>
      </c>
      <c r="E68" s="144">
        <f>IF(OR(Granada!C68=0),"",Granada!C68)</f>
        <v>2029</v>
      </c>
      <c r="F68" s="144">
        <f>IF(OR(Huelva!C68=0),"",Huelva!C68)</f>
        <v>30</v>
      </c>
      <c r="G68" s="144">
        <f>IF(OR(Jaén!C68=0),"",Jaén!C68)</f>
        <v>154</v>
      </c>
      <c r="H68" s="144">
        <f>IF(OR(Málaga!C68=0),"",Málaga!C68)</f>
        <v>325</v>
      </c>
      <c r="I68" s="144">
        <f>IF(OR(Sevilla!C68=0),"",Sevilla!C68)</f>
        <v>5380</v>
      </c>
      <c r="J68" s="145">
        <f>IF(OR(Andalucía!C68=0),"",Andalucía!C68)</f>
        <v>10050</v>
      </c>
    </row>
    <row r="69" spans="1:10" ht="12.75">
      <c r="A69" s="59" t="s">
        <v>75</v>
      </c>
      <c r="B69" s="144">
        <f>IF(OR(Almería!C69=0),"",Almería!C69)</f>
        <v>1800</v>
      </c>
      <c r="C69" s="144">
        <f>IF(OR(Cádiz!C69=0),"",Cádiz!C69)</f>
      </c>
      <c r="D69" s="144">
        <f>IF(OR(Córdoba!C69=0),"",Córdoba!C69)</f>
        <v>0.01</v>
      </c>
      <c r="E69" s="144">
        <f>IF(OR(Granada!C69=0),"",Granada!C69)</f>
        <v>266</v>
      </c>
      <c r="F69" s="144">
        <f>IF(OR(Huelva!C69=0),"",Huelva!C69)</f>
        <v>7</v>
      </c>
      <c r="G69" s="144">
        <f>IF(OR(Jaén!C69=0),"",Jaén!C69)</f>
        <v>17</v>
      </c>
      <c r="H69" s="144">
        <f>IF(OR(Málaga!C69=0),"",Málaga!C69)</f>
        <v>300</v>
      </c>
      <c r="I69" s="144">
        <f>IF(OR(Sevilla!C69=0),"",Sevilla!C69)</f>
        <v>90</v>
      </c>
      <c r="J69" s="145">
        <f>IF(OR(Andalucía!C69=0),"",Andalucía!C69)</f>
      </c>
    </row>
    <row r="70" spans="1:10" ht="12.75">
      <c r="A70" s="59" t="s">
        <v>76</v>
      </c>
      <c r="B70" s="144">
        <f>IF(OR(Almería!C70=0),"",Almería!C70)</f>
        <v>4</v>
      </c>
      <c r="C70" s="144">
        <f>IF(OR(Cádiz!C70=0),"",Cádiz!C70)</f>
        <v>1085</v>
      </c>
      <c r="D70" s="144">
        <f>IF(OR(Córdoba!C70=0),"",Córdoba!C70)</f>
        <v>113</v>
      </c>
      <c r="E70" s="144">
        <f>IF(OR(Granada!C70=0),"",Granada!C70)</f>
        <v>5</v>
      </c>
      <c r="F70" s="144">
        <f>IF(OR(Huelva!C70=0),"",Huelva!C70)</f>
        <v>0.01</v>
      </c>
      <c r="G70" s="144">
        <f>IF(OR(Jaén!C70=0),"",Jaén!C70)</f>
        <v>26</v>
      </c>
      <c r="H70" s="144">
        <f>IF(OR(Málaga!C70=0),"",Málaga!C70)</f>
        <v>0.01</v>
      </c>
      <c r="I70" s="144">
        <f>IF(OR(Sevilla!C70=0),"",Sevilla!C70)</f>
        <v>6240</v>
      </c>
      <c r="J70" s="145">
        <f>IF(OR(Andalucía!C70=0),"",Andalucía!C70)</f>
        <v>7473.02</v>
      </c>
    </row>
    <row r="71" spans="1:10" ht="12.75">
      <c r="A71" s="59" t="s">
        <v>77</v>
      </c>
      <c r="B71" s="144">
        <f>IF(OR(Almería!C71=0),"",Almería!C71)</f>
        <v>12310</v>
      </c>
      <c r="C71" s="144">
        <f>IF(OR(Cádiz!C71=0),"",Cádiz!C71)</f>
        <v>450</v>
      </c>
      <c r="D71" s="144">
        <f>IF(OR(Córdoba!C71=0),"",Córdoba!C71)</f>
        <v>80</v>
      </c>
      <c r="E71" s="144">
        <f>IF(OR(Granada!C71=0),"",Granada!C71)</f>
        <v>669</v>
      </c>
      <c r="F71" s="144">
        <f>IF(OR(Huelva!C71=0),"",Huelva!C71)</f>
        <v>40</v>
      </c>
      <c r="G71" s="144">
        <f>IF(OR(Jaén!C71=0),"",Jaén!C71)</f>
        <v>108</v>
      </c>
      <c r="H71" s="144">
        <f>IF(OR(Málaga!C71=0),"",Málaga!C71)</f>
        <v>420</v>
      </c>
      <c r="I71" s="144">
        <f>IF(OR(Sevilla!C71=0),"",Sevilla!C71)</f>
        <v>360</v>
      </c>
      <c r="J71" s="145">
        <f>IF(OR(Andalucía!C71=0),"",Andalucía!C71)</f>
        <v>14437</v>
      </c>
    </row>
    <row r="72" spans="1:10" ht="12.75">
      <c r="A72" s="59" t="s">
        <v>78</v>
      </c>
      <c r="B72" s="144">
        <f>IF(OR(Almería!C72=0),"",Almería!C72)</f>
        <v>2</v>
      </c>
      <c r="C72" s="144">
        <f>IF(OR(Cádiz!C72=0),"",Cádiz!C72)</f>
        <v>13</v>
      </c>
      <c r="D72" s="144">
        <f>IF(OR(Córdoba!C72=0),"",Córdoba!C72)</f>
        <v>0.01</v>
      </c>
      <c r="E72" s="144">
        <f>IF(OR(Granada!C72=0),"",Granada!C72)</f>
        <v>61</v>
      </c>
      <c r="F72" s="144">
        <f>IF(OR(Huelva!C72=0),"",Huelva!C72)</f>
        <v>6716</v>
      </c>
      <c r="G72" s="144">
        <f>IF(OR(Jaén!C72=0),"",Jaén!C72)</f>
        <v>2</v>
      </c>
      <c r="H72" s="144">
        <f>IF(OR(Málaga!C72=0),"",Málaga!C72)</f>
        <v>5</v>
      </c>
      <c r="I72" s="144">
        <f>IF(OR(Sevilla!C72=0),"",Sevilla!C72)</f>
        <v>10</v>
      </c>
      <c r="J72" s="145">
        <f>IF(OR(Andalucía!C72=0),"",Andalucía!C72)</f>
        <v>6809.01</v>
      </c>
    </row>
    <row r="73" spans="1:10" ht="12.75">
      <c r="A73" s="59" t="s">
        <v>79</v>
      </c>
      <c r="B73" s="144">
        <f>IF(OR(Almería!C73=0),"",Almería!C73)</f>
        <v>312</v>
      </c>
      <c r="C73" s="144">
        <f>IF(OR(Cádiz!C73=0),"",Cádiz!C73)</f>
        <v>197</v>
      </c>
      <c r="D73" s="144">
        <f>IF(OR(Córdoba!C73=0),"",Córdoba!C73)</f>
        <v>21</v>
      </c>
      <c r="E73" s="144">
        <f>IF(OR(Granada!C73=0),"",Granada!C73)</f>
        <v>403</v>
      </c>
      <c r="F73" s="144">
        <f>IF(OR(Huelva!C73=0),"",Huelva!C73)</f>
        <v>5</v>
      </c>
      <c r="G73" s="144">
        <f>IF(OR(Jaén!C73=0),"",Jaén!C73)</f>
        <v>25</v>
      </c>
      <c r="H73" s="144">
        <f>IF(OR(Málaga!C73=0),"",Málaga!C73)</f>
        <v>340</v>
      </c>
      <c r="I73" s="144">
        <f>IF(OR(Sevilla!C73=0),"",Sevilla!C73)</f>
        <v>330</v>
      </c>
      <c r="J73" s="145">
        <f>IF(OR(Andalucía!C73=0),"",Andalucía!C73)</f>
        <v>1633</v>
      </c>
    </row>
    <row r="74" spans="1:10" ht="12.75">
      <c r="A74" s="59" t="s">
        <v>80</v>
      </c>
      <c r="B74" s="144">
        <f>IF(OR(Almería!C74=0),"",Almería!C74)</f>
        <v>754</v>
      </c>
      <c r="C74" s="144">
        <f>IF(OR(Cádiz!C74=0),"",Cádiz!C74)</f>
        <v>194</v>
      </c>
      <c r="D74" s="144">
        <f>IF(OR(Córdoba!C74=0),"",Córdoba!C74)</f>
        <v>0.01</v>
      </c>
      <c r="E74" s="144">
        <f>IF(OR(Granada!C74=0),"",Granada!C74)</f>
        <v>565</v>
      </c>
      <c r="F74" s="144">
        <f>IF(OR(Huelva!C74=0),"",Huelva!C74)</f>
        <v>3</v>
      </c>
      <c r="G74" s="144">
        <f>IF(OR(Jaén!C74=0),"",Jaén!C74)</f>
        <v>10</v>
      </c>
      <c r="H74" s="144">
        <f>IF(OR(Málaga!C74=0),"",Málaga!C74)</f>
        <v>80</v>
      </c>
      <c r="I74" s="144">
        <f>IF(OR(Sevilla!C74=0),"",Sevilla!C74)</f>
        <v>800</v>
      </c>
      <c r="J74" s="145">
        <f>IF(OR(Andalucía!C74=0),"",Andalucía!C74)</f>
        <v>2406.01</v>
      </c>
    </row>
    <row r="75" spans="1:10" ht="12.75">
      <c r="A75" s="59" t="s">
        <v>81</v>
      </c>
      <c r="B75" s="144">
        <f>IF(OR(Almería!C75=0),"",Almería!C75)</f>
        <v>44</v>
      </c>
      <c r="C75" s="144">
        <f>IF(OR(Cádiz!C75=0),"",Cádiz!C75)</f>
        <v>78</v>
      </c>
      <c r="D75" s="144">
        <f>IF(OR(Córdoba!C75=0),"",Córdoba!C75)</f>
        <v>1980</v>
      </c>
      <c r="E75" s="144">
        <f>IF(OR(Granada!C75=0),"",Granada!C75)</f>
        <v>843</v>
      </c>
      <c r="F75" s="144">
        <f>IF(OR(Huelva!C75=0),"",Huelva!C75)</f>
        <v>2</v>
      </c>
      <c r="G75" s="144">
        <f>IF(OR(Jaén!C75=0),"",Jaén!C75)</f>
        <v>310</v>
      </c>
      <c r="H75" s="144">
        <f>IF(OR(Málaga!C75=0),"",Málaga!C75)</f>
        <v>680</v>
      </c>
      <c r="I75" s="144">
        <f>IF(OR(Sevilla!C75=0),"",Sevilla!C75)</f>
        <v>950</v>
      </c>
      <c r="J75" s="145">
        <f>IF(OR(Andalucía!C75=0),"",Andalucía!C75)</f>
        <v>4887</v>
      </c>
    </row>
    <row r="76" spans="1:10" ht="12.75">
      <c r="A76" s="44" t="s">
        <v>82</v>
      </c>
      <c r="B76" s="144">
        <f>IF(OR(Almería!C76=0),"",Almería!C76)</f>
        <v>405</v>
      </c>
      <c r="C76" s="144">
        <f>IF(OR(Cádiz!C76=0),"",Cádiz!C76)</f>
        <v>232</v>
      </c>
      <c r="D76" s="144">
        <f>IF(OR(Córdoba!C76=0),"",Córdoba!C76)</f>
        <v>1038</v>
      </c>
      <c r="E76" s="144">
        <f>IF(OR(Granada!C76=0),"",Granada!C76)</f>
        <v>230.01</v>
      </c>
      <c r="F76" s="144">
        <f>IF(OR(Huelva!C76=0),"",Huelva!C76)</f>
        <v>50</v>
      </c>
      <c r="G76" s="144">
        <f>IF(OR(Jaén!C76=0),"",Jaén!C76)</f>
        <v>210</v>
      </c>
      <c r="H76" s="144">
        <f>IF(OR(Málaga!C76=0),"",Málaga!C76)</f>
        <v>650.01</v>
      </c>
      <c r="I76" s="144">
        <f>IF(OR(Sevilla!C76=0),"",Sevilla!C76)</f>
        <v>1600</v>
      </c>
      <c r="J76" s="145">
        <f>IF(OR(Andalucía!C76=0),"",Andalucía!C76)</f>
        <v>4415.02</v>
      </c>
    </row>
    <row r="77" spans="1:10" ht="12.75">
      <c r="A77" s="59" t="s">
        <v>83</v>
      </c>
      <c r="B77" s="144">
        <f>IF(OR(Almería!C77=0),"",Almería!C77)</f>
        <v>13</v>
      </c>
      <c r="C77" s="144">
        <f>IF(OR(Cádiz!C77=0),"",Cádiz!C77)</f>
        <v>80</v>
      </c>
      <c r="D77" s="144">
        <f>IF(OR(Córdoba!C77=0),"",Córdoba!C77)</f>
        <v>519</v>
      </c>
      <c r="E77" s="144">
        <f>IF(OR(Granada!C77=0),"",Granada!C77)</f>
        <v>45</v>
      </c>
      <c r="F77" s="144">
        <f>IF(OR(Huelva!C77=0),"",Huelva!C77)</f>
        <v>35</v>
      </c>
      <c r="G77" s="144">
        <f>IF(OR(Jaén!C77=0),"",Jaén!C77)</f>
        <v>181</v>
      </c>
      <c r="H77" s="144">
        <f>IF(OR(Málaga!C77=0),"",Málaga!C77)</f>
        <v>200</v>
      </c>
      <c r="I77" s="144">
        <f>IF(OR(Sevilla!C77=0),"",Sevilla!C77)</f>
        <v>1200</v>
      </c>
      <c r="J77" s="145">
        <f>IF(OR(Andalucía!C77=0),"",Andalucía!C77)</f>
        <v>2273</v>
      </c>
    </row>
    <row r="78" spans="1:10" ht="12.75">
      <c r="A78" s="59" t="s">
        <v>84</v>
      </c>
      <c r="B78" s="144">
        <f>IF(OR(Almería!C78=0),"",Almería!C78)</f>
        <v>11</v>
      </c>
      <c r="C78" s="144">
        <f>IF(OR(Cádiz!C78=0),"",Cádiz!C78)</f>
        <v>84</v>
      </c>
      <c r="D78" s="144">
        <f>IF(OR(Córdoba!C78=0),"",Córdoba!C78)</f>
        <v>363</v>
      </c>
      <c r="E78" s="144">
        <f>IF(OR(Granada!C78=0),"",Granada!C78)</f>
        <v>185</v>
      </c>
      <c r="F78" s="144">
        <f>IF(OR(Huelva!C78=0),"",Huelva!C78)</f>
        <v>11</v>
      </c>
      <c r="G78" s="144">
        <f>IF(OR(Jaén!C78=0),"",Jaén!C78)</f>
        <v>9</v>
      </c>
      <c r="H78" s="144">
        <f>IF(OR(Málaga!C78=0),"",Málaga!C78)</f>
        <v>450</v>
      </c>
      <c r="I78" s="144">
        <f>IF(OR(Sevilla!C78=0),"",Sevilla!C78)</f>
        <v>300</v>
      </c>
      <c r="J78" s="145">
        <f>IF(OR(Andalucía!C78=0),"",Andalucía!C78)</f>
        <v>1413</v>
      </c>
    </row>
    <row r="79" spans="1:10" ht="12.75">
      <c r="A79" s="59" t="s">
        <v>85</v>
      </c>
      <c r="B79" s="144">
        <f>IF(OR(Almería!C79=0),"",Almería!C79)</f>
        <v>381</v>
      </c>
      <c r="C79" s="144">
        <f>IF(OR(Cádiz!C79=0),"",Cádiz!C79)</f>
        <v>68</v>
      </c>
      <c r="D79" s="144">
        <f>IF(OR(Córdoba!C79=0),"",Córdoba!C79)</f>
        <v>156</v>
      </c>
      <c r="E79" s="144">
        <f>IF(OR(Granada!C79=0),"",Granada!C79)</f>
        <v>0.01</v>
      </c>
      <c r="F79" s="144">
        <f>IF(OR(Huelva!C79=0),"",Huelva!C79)</f>
        <v>4</v>
      </c>
      <c r="G79" s="144">
        <f>IF(OR(Jaén!C79=0),"",Jaén!C79)</f>
        <v>20</v>
      </c>
      <c r="H79" s="144">
        <f>IF(OR(Málaga!C79=0),"",Málaga!C79)</f>
        <v>0.01</v>
      </c>
      <c r="I79" s="144">
        <f>IF(OR(Sevilla!C79=0),"",Sevilla!C79)</f>
        <v>100</v>
      </c>
      <c r="J79" s="145">
        <f>IF(OR(Andalucía!C79=0),"",Andalucía!C79)</f>
        <v>729.02</v>
      </c>
    </row>
    <row r="80" spans="1:10" ht="12.75">
      <c r="A80" s="94" t="s">
        <v>86</v>
      </c>
      <c r="B80" s="144">
        <f>IF(OR(Almería!C80=0),"",Almería!C80)</f>
        <v>0.01</v>
      </c>
      <c r="C80" s="144">
        <f>IF(OR(Cádiz!C80=0),"",Cádiz!C80)</f>
        <v>2071</v>
      </c>
      <c r="D80" s="144">
        <f>IF(OR(Córdoba!C80=0),"",Córdoba!C80)</f>
        <v>32</v>
      </c>
      <c r="E80" s="144">
        <f>IF(OR(Granada!C80=0),"",Granada!C80)</f>
        <v>2</v>
      </c>
      <c r="F80" s="144">
        <f>IF(OR(Huelva!C80=0),"",Huelva!C80)</f>
        <v>46</v>
      </c>
      <c r="G80" s="144">
        <f>IF(OR(Jaén!C80=0),"",Jaén!C80)</f>
        <v>4</v>
      </c>
      <c r="H80" s="144">
        <f>IF(OR(Málaga!C80=0),"",Málaga!C80)</f>
        <v>70</v>
      </c>
      <c r="I80" s="144">
        <f>IF(OR(Sevilla!C80=0),"",Sevilla!C80)</f>
        <v>780</v>
      </c>
      <c r="J80" s="145">
        <f>IF(OR(Andalucía!C80=0),"",Andalucía!C80)</f>
        <v>3005.01</v>
      </c>
    </row>
    <row r="81" spans="1:10" ht="12.75">
      <c r="A81" s="94" t="s">
        <v>87</v>
      </c>
      <c r="B81" s="144">
        <f>IF(OR(Almería!C81=0),"",Almería!C81)</f>
        <v>15</v>
      </c>
      <c r="C81" s="144">
        <f>IF(OR(Cádiz!C81=0),"",Cádiz!C81)</f>
        <v>390</v>
      </c>
      <c r="D81" s="144">
        <f>IF(OR(Córdoba!C81=0),"",Córdoba!C81)</f>
        <v>5</v>
      </c>
      <c r="E81" s="144">
        <f>IF(OR(Granada!C81=0),"",Granada!C81)</f>
        <v>13</v>
      </c>
      <c r="F81" s="144">
        <f>IF(OR(Huelva!C81=0),"",Huelva!C81)</f>
        <v>60</v>
      </c>
      <c r="G81" s="144">
        <f>IF(OR(Jaén!C81=0),"",Jaén!C81)</f>
        <v>0.01</v>
      </c>
      <c r="H81" s="144">
        <f>IF(OR(Málaga!C81=0),"",Málaga!C81)</f>
        <v>40</v>
      </c>
      <c r="I81" s="144">
        <f>IF(OR(Sevilla!C81=0),"",Sevilla!C81)</f>
        <v>780</v>
      </c>
      <c r="J81" s="145">
        <f>IF(OR(Andalucía!C81=0),"",Andalucía!C81)</f>
        <v>1303.01</v>
      </c>
    </row>
    <row r="82" spans="1:10" ht="12.75">
      <c r="A82" s="94" t="s">
        <v>88</v>
      </c>
      <c r="B82" s="144">
        <f>IF(OR(Almería!C82=0),"",Almería!C82)</f>
      </c>
      <c r="C82" s="144">
        <f>IF(OR(Cádiz!C82=0),"",Cádiz!C82)</f>
      </c>
      <c r="D82" s="144">
        <f>IF(OR(Córdoba!C82=0),"",Córdoba!C82)</f>
      </c>
      <c r="E82" s="144">
        <f>IF(OR(Granada!C82=0),"",Granada!C82)</f>
      </c>
      <c r="F82" s="144">
        <f>IF(OR(Huelva!C82=0),"",Huelva!C82)</f>
      </c>
      <c r="G82" s="144">
        <f>IF(OR(Jaén!C82=0),"",Jaén!C82)</f>
      </c>
      <c r="H82" s="144">
        <f>IF(OR(Málaga!C82=0),"",Málaga!C82)</f>
      </c>
      <c r="I82" s="144">
        <f>IF(OR(Sevilla!C82=0),"",Sevilla!C82)</f>
      </c>
      <c r="J82" s="145">
        <f>IF(OR(Andalucía!C82=0),"",Andalucía!C82)</f>
      </c>
    </row>
    <row r="83" spans="1:10" ht="12.75">
      <c r="A83" s="94" t="s">
        <v>89</v>
      </c>
      <c r="B83" s="144">
        <f>IF(OR(Almería!C83=0),"",Almería!C83)</f>
      </c>
      <c r="C83" s="144">
        <f>IF(OR(Cádiz!C83=0),"",Cádiz!C83)</f>
      </c>
      <c r="D83" s="144">
        <f>IF(OR(Córdoba!C83=0),"",Córdoba!C83)</f>
      </c>
      <c r="E83" s="144">
        <f>IF(OR(Granada!C83=0),"",Granada!C83)</f>
      </c>
      <c r="F83" s="144">
        <f>IF(OR(Huelva!C83=0),"",Huelva!C83)</f>
      </c>
      <c r="G83" s="144">
        <f>IF(OR(Jaén!C83=0),"",Jaén!C83)</f>
      </c>
      <c r="H83" s="144">
        <f>IF(OR(Málaga!C83=0),"",Málaga!C83)</f>
      </c>
      <c r="I83" s="144">
        <f>IF(OR(Sevilla!C83=0),"",Sevilla!C83)</f>
      </c>
      <c r="J83" s="145">
        <f>IF(OR(Andalucía!C83=0),"",Andalucía!C83)</f>
      </c>
    </row>
    <row r="84" spans="1:10" ht="12.75">
      <c r="A84" s="59" t="s">
        <v>90</v>
      </c>
      <c r="B84" s="144">
        <f>IF(OR(Almería!C84=0),"",Almería!C84)</f>
        <v>219</v>
      </c>
      <c r="C84" s="144">
        <f>IF(OR(Cádiz!C84=0),"",Cádiz!C84)</f>
        <v>60</v>
      </c>
      <c r="D84" s="144">
        <f>IF(OR(Córdoba!C84=0),"",Córdoba!C84)</f>
        <v>0.01</v>
      </c>
      <c r="E84" s="144">
        <f>IF(OR(Granada!C84=0),"",Granada!C84)</f>
        <v>935</v>
      </c>
      <c r="F84" s="144">
        <f>IF(OR(Huelva!C84=0),"",Huelva!C84)</f>
        <v>0.01</v>
      </c>
      <c r="G84" s="144">
        <f>IF(OR(Jaén!C84=0),"",Jaén!C84)</f>
        <v>12</v>
      </c>
      <c r="H84" s="144">
        <f>IF(OR(Málaga!C84=0),"",Málaga!C84)</f>
        <v>500</v>
      </c>
      <c r="I84" s="144">
        <f>IF(OR(Sevilla!C84=0),"",Sevilla!C84)</f>
        <v>6</v>
      </c>
      <c r="J84" s="145">
        <f>IF(OR(Andalucía!C84=0),"",Andalucía!C84)</f>
        <v>1732.02</v>
      </c>
    </row>
    <row r="85" spans="1:10" ht="12.75">
      <c r="A85" s="59" t="s">
        <v>91</v>
      </c>
      <c r="B85" s="144">
        <f>IF(OR(Almería!C85=0),"",Almería!C85)</f>
        <v>104</v>
      </c>
      <c r="C85" s="144">
        <f>IF(OR(Cádiz!C85=0),"",Cádiz!C85)</f>
        <v>56</v>
      </c>
      <c r="D85" s="144">
        <f>IF(OR(Córdoba!C85=0),"",Córdoba!C85)</f>
        <v>0.01</v>
      </c>
      <c r="E85" s="144">
        <f>IF(OR(Granada!C85=0),"",Granada!C85)</f>
        <v>133</v>
      </c>
      <c r="F85" s="144">
        <f>IF(OR(Huelva!C85=0),"",Huelva!C85)</f>
        <v>0.01</v>
      </c>
      <c r="G85" s="144">
        <f>IF(OR(Jaén!C85=0),"",Jaén!C85)</f>
        <v>18</v>
      </c>
      <c r="H85" s="144">
        <f>IF(OR(Málaga!C85=0),"",Málaga!C85)</f>
        <v>100</v>
      </c>
      <c r="I85" s="144">
        <f>IF(OR(Sevilla!C85=0),"",Sevilla!C85)</f>
        <v>20</v>
      </c>
      <c r="J85" s="145">
        <f>IF(OR(Andalucía!C85=0),"",Andalucía!C85)</f>
        <v>431.02</v>
      </c>
    </row>
    <row r="86" spans="1:10" ht="12.75">
      <c r="A86" s="59" t="s">
        <v>92</v>
      </c>
      <c r="B86" s="144">
        <f>IF(OR(Almería!C86=0),"",Almería!C86)</f>
        <v>191</v>
      </c>
      <c r="C86" s="144">
        <f>IF(OR(Cádiz!C86=0),"",Cádiz!C86)</f>
        <v>84</v>
      </c>
      <c r="D86" s="144">
        <f>IF(OR(Córdoba!C86=0),"",Córdoba!C86)</f>
        <v>0.01</v>
      </c>
      <c r="E86" s="144">
        <f>IF(OR(Granada!C86=0),"",Granada!C86)</f>
        <v>225</v>
      </c>
      <c r="F86" s="144">
        <f>IF(OR(Huelva!C86=0),"",Huelva!C86)</f>
        <v>80</v>
      </c>
      <c r="G86" s="144">
        <f>IF(OR(Jaén!C86=0),"",Jaén!C86)</f>
        <v>120</v>
      </c>
      <c r="H86" s="144">
        <f>IF(OR(Málaga!C86=0),"",Málaga!C86)</f>
        <v>850</v>
      </c>
      <c r="I86" s="144">
        <f>IF(OR(Sevilla!C86=0),"",Sevilla!C86)</f>
        <v>80</v>
      </c>
      <c r="J86" s="145">
        <f>IF(OR(Andalucía!C86=0),"",Andalucía!C86)</f>
        <v>1630.01</v>
      </c>
    </row>
    <row r="87" spans="1:10" ht="12.75">
      <c r="A87" s="59" t="s">
        <v>93</v>
      </c>
      <c r="B87" s="144">
        <f>IF(OR(Almería!C87=0),"",Almería!C87)</f>
      </c>
      <c r="C87" s="144">
        <f>IF(OR(Cádiz!C87=0),"",Cádiz!C87)</f>
      </c>
      <c r="D87" s="144">
        <f>IF(OR(Córdoba!C87=0),"",Córdoba!C87)</f>
      </c>
      <c r="E87" s="144">
        <f>IF(OR(Granada!C87=0),"",Granada!C87)</f>
      </c>
      <c r="F87" s="144">
        <f>IF(OR(Huelva!C87=0),"",Huelva!C87)</f>
      </c>
      <c r="G87" s="144">
        <f>IF(OR(Jaén!C87=0),"",Jaén!C87)</f>
      </c>
      <c r="H87" s="144">
        <f>IF(OR(Málaga!C87=0),"",Málaga!C87)</f>
      </c>
      <c r="I87" s="144">
        <f>IF(OR(Sevilla!C87=0),"",Sevilla!C87)</f>
      </c>
      <c r="J87" s="145">
        <f>IF(OR(Andalucía!C87=0),"",Andalucía!C87)</f>
      </c>
    </row>
    <row r="88" spans="1:10" ht="12.75">
      <c r="A88" s="59" t="s">
        <v>94</v>
      </c>
      <c r="B88" s="144">
        <f>IF(OR(Almería!C88=0),"",Almería!C88)</f>
      </c>
      <c r="C88" s="144">
        <f>IF(OR(Cádiz!C88=0),"",Cádiz!C88)</f>
      </c>
      <c r="D88" s="144">
        <f>IF(OR(Córdoba!C88=0),"",Córdoba!C88)</f>
      </c>
      <c r="E88" s="144">
        <f>IF(OR(Granada!C88=0),"",Granada!C88)</f>
      </c>
      <c r="F88" s="144">
        <f>IF(OR(Huelva!C88=0),"",Huelva!C88)</f>
      </c>
      <c r="G88" s="144">
        <f>IF(OR(Jaén!C88=0),"",Jaén!C88)</f>
      </c>
      <c r="H88" s="144">
        <f>IF(OR(Málaga!C88=0),"",Málaga!C88)</f>
      </c>
      <c r="I88" s="144">
        <f>IF(OR(Sevilla!C88=0),"",Sevilla!C88)</f>
      </c>
      <c r="J88" s="145">
        <f>IF(OR(Andalucía!C88=0),"",Andalucía!C88)</f>
      </c>
    </row>
    <row r="89" spans="1:10" ht="15.75">
      <c r="A89" s="29" t="s">
        <v>95</v>
      </c>
      <c r="B89" s="146"/>
      <c r="C89" s="146"/>
      <c r="D89" s="146"/>
      <c r="E89" s="146"/>
      <c r="F89" s="146"/>
      <c r="G89" s="146"/>
      <c r="H89" s="146"/>
      <c r="I89" s="146"/>
      <c r="J89" s="147"/>
    </row>
    <row r="90" spans="1:10" ht="12.75">
      <c r="A90" s="59" t="s">
        <v>96</v>
      </c>
      <c r="B90" s="144">
        <f>IF(OR(Almería!C90=0),"",Almería!C90)</f>
        <v>20</v>
      </c>
      <c r="C90" s="144">
        <f>IF(OR(Cádiz!C90=0),"",Cádiz!C90)</f>
        <v>235</v>
      </c>
      <c r="D90" s="144">
        <f>IF(OR(Córdoba!C90=0),"",Córdoba!C90)</f>
        <v>24</v>
      </c>
      <c r="E90" s="144">
        <f>IF(OR(Granada!C90=0),"",Granada!C90)</f>
        <v>14</v>
      </c>
      <c r="F90" s="144">
        <f>IF(OR(Huelva!C90=0),"",Huelva!C90)</f>
        <v>45</v>
      </c>
      <c r="G90" s="144">
        <f>IF(OR(Jaén!C90=0),"",Jaén!C90)</f>
        <v>0.01</v>
      </c>
      <c r="H90" s="144">
        <f>IF(OR(Málaga!C90=0),"",Málaga!C90)</f>
        <v>14</v>
      </c>
      <c r="I90" s="144">
        <f>IF(OR(Sevilla!C90=0),"",Sevilla!C90)</f>
        <v>70</v>
      </c>
      <c r="J90" s="145">
        <f>IF(OR(Andalucía!C90=0),"",Andalucía!C90)</f>
        <v>422.01</v>
      </c>
    </row>
    <row r="91" spans="1:10" ht="18" customHeight="1">
      <c r="A91" s="59" t="s">
        <v>97</v>
      </c>
      <c r="B91" s="144">
        <f>IF(OR(Almería!C91=0),"",Almería!C91)</f>
        <v>266</v>
      </c>
      <c r="C91" s="144">
        <f>IF(OR(Cádiz!C91=0),"",Cádiz!C91)</f>
        <v>25</v>
      </c>
      <c r="D91" s="144">
        <f>IF(OR(Córdoba!C91=0),"",Córdoba!C91)</f>
        <v>33</v>
      </c>
      <c r="E91" s="144">
        <f>IF(OR(Granada!C91=0),"",Granada!C91)</f>
        <v>94</v>
      </c>
      <c r="F91" s="144">
        <f>IF(OR(Huelva!C91=0),"",Huelva!C91)</f>
        <v>17</v>
      </c>
      <c r="G91" s="144">
        <f>IF(OR(Jaén!C91=0),"",Jaén!C91)</f>
        <v>0.01</v>
      </c>
      <c r="H91" s="144">
        <f>IF(OR(Málaga!C91=0),"",Málaga!C91)</f>
        <v>108</v>
      </c>
      <c r="I91" s="144">
        <f>IF(OR(Sevilla!C91=0),"",Sevilla!C91)</f>
        <v>125</v>
      </c>
      <c r="J91" s="145">
        <f>IF(OR(Andalucía!C91=0),"",Andalucía!C91)</f>
        <v>668.01</v>
      </c>
    </row>
    <row r="92" spans="1:10" ht="15.75">
      <c r="A92" s="29" t="s">
        <v>98</v>
      </c>
      <c r="B92" s="146"/>
      <c r="C92" s="146"/>
      <c r="D92" s="146"/>
      <c r="E92" s="146"/>
      <c r="F92" s="146"/>
      <c r="G92" s="146"/>
      <c r="H92" s="146"/>
      <c r="I92" s="146"/>
      <c r="J92" s="147"/>
    </row>
    <row r="93" spans="1:10" ht="12.75">
      <c r="A93" s="59" t="s">
        <v>99</v>
      </c>
      <c r="B93" s="144">
        <f>IF(OR(Almería!C93=0),"",Almería!C93)</f>
      </c>
      <c r="C93" s="144">
        <f>IF(OR(Cádiz!C93=0),"",Cádiz!C93)</f>
      </c>
      <c r="D93" s="144">
        <f>IF(OR(Córdoba!C93=0),"",Córdoba!C93)</f>
      </c>
      <c r="E93" s="144">
        <f>IF(OR(Granada!C93=0),"",Granada!C93)</f>
      </c>
      <c r="F93" s="144">
        <f>IF(OR(Huelva!C93=0),"",Huelva!C93)</f>
      </c>
      <c r="G93" s="144">
        <f>IF(OR(Jaén!C93=0),"",Jaén!C93)</f>
      </c>
      <c r="H93" s="144">
        <f>IF(OR(Málaga!C93=0),"",Málaga!C93)</f>
      </c>
      <c r="I93" s="144">
        <f>IF(OR(Sevilla!C93=0),"",Sevilla!C93)</f>
      </c>
      <c r="J93" s="145">
        <f>IF(OR(Andalucía!C93=0),"",Andalucía!C93)</f>
      </c>
    </row>
    <row r="94" spans="1:10" ht="12.75">
      <c r="A94" s="44" t="s">
        <v>100</v>
      </c>
      <c r="B94" s="144">
        <f>IF(OR(Almería!C94=0),"",Almería!C94)</f>
      </c>
      <c r="C94" s="144">
        <f>IF(OR(Cádiz!C94=0),"",Cádiz!C94)</f>
      </c>
      <c r="D94" s="144">
        <f>IF(OR(Córdoba!C94=0),"",Córdoba!C94)</f>
      </c>
      <c r="E94" s="144">
        <f>IF(OR(Granada!C94=0),"",Granada!C94)</f>
      </c>
      <c r="F94" s="144">
        <f>IF(OR(Huelva!C94=0),"",Huelva!C94)</f>
      </c>
      <c r="G94" s="144">
        <f>IF(OR(Jaén!C94=0),"",Jaén!C94)</f>
      </c>
      <c r="H94" s="144">
        <f>IF(OR(Málaga!C94=0),"",Málaga!C94)</f>
      </c>
      <c r="I94" s="144">
        <f>IF(OR(Sevilla!C94=0),"",Sevilla!C94)</f>
      </c>
      <c r="J94" s="145">
        <f>IF(OR(Andalucía!C94=0),"",Andalucía!C94)</f>
      </c>
    </row>
    <row r="95" spans="1:10" ht="12.75">
      <c r="A95" s="59" t="s">
        <v>101</v>
      </c>
      <c r="B95" s="144"/>
      <c r="C95" s="144"/>
      <c r="D95" s="144"/>
      <c r="E95" s="144"/>
      <c r="F95" s="144"/>
      <c r="G95" s="144"/>
      <c r="H95" s="144"/>
      <c r="I95" s="144"/>
      <c r="J95" s="145"/>
    </row>
    <row r="96" spans="1:10" ht="12.75">
      <c r="A96" s="59" t="s">
        <v>102</v>
      </c>
      <c r="B96" s="144"/>
      <c r="C96" s="144"/>
      <c r="D96" s="144"/>
      <c r="E96" s="144"/>
      <c r="F96" s="144"/>
      <c r="G96" s="144"/>
      <c r="H96" s="144"/>
      <c r="I96" s="144"/>
      <c r="J96" s="145"/>
    </row>
    <row r="97" spans="1:10" ht="12.75">
      <c r="A97" s="59" t="s">
        <v>103</v>
      </c>
      <c r="B97" s="144"/>
      <c r="C97" s="144"/>
      <c r="D97" s="144"/>
      <c r="E97" s="144"/>
      <c r="F97" s="144"/>
      <c r="G97" s="144"/>
      <c r="H97" s="144"/>
      <c r="I97" s="144"/>
      <c r="J97" s="145"/>
    </row>
    <row r="98" spans="1:10" ht="12.75">
      <c r="A98" s="59" t="s">
        <v>104</v>
      </c>
      <c r="B98" s="144">
        <f>IF(OR(Almería!C98=0),"",Almería!C98)</f>
      </c>
      <c r="C98" s="144">
        <f>IF(OR(Cádiz!C98=0),"",Cádiz!C98)</f>
      </c>
      <c r="D98" s="144">
        <f>IF(OR(Córdoba!C98=0),"",Córdoba!C98)</f>
      </c>
      <c r="E98" s="144">
        <f>IF(OR(Granada!C98=0),"",Granada!C98)</f>
      </c>
      <c r="F98" s="144">
        <f>IF(OR(Huelva!C98=0),"",Huelva!C98)</f>
      </c>
      <c r="G98" s="144">
        <f>IF(OR(Jaén!C98=0),"",Jaén!C98)</f>
      </c>
      <c r="H98" s="144">
        <f>IF(OR(Málaga!C98=0),"",Málaga!C98)</f>
      </c>
      <c r="I98" s="144">
        <f>IF(OR(Sevilla!C98=0),"",Sevilla!C98)</f>
      </c>
      <c r="J98" s="145">
        <f>IF(OR(Andalucía!C98=0),"",Andalucía!C98)</f>
      </c>
    </row>
    <row r="99" spans="1:10" ht="12.75">
      <c r="A99" s="59" t="s">
        <v>105</v>
      </c>
      <c r="B99" s="144"/>
      <c r="C99" s="144"/>
      <c r="D99" s="144"/>
      <c r="E99" s="144"/>
      <c r="F99" s="144"/>
      <c r="G99" s="144"/>
      <c r="H99" s="144"/>
      <c r="I99" s="144"/>
      <c r="J99" s="145"/>
    </row>
    <row r="100" spans="1:10" ht="15.75">
      <c r="A100" s="29" t="s">
        <v>106</v>
      </c>
      <c r="B100" s="146"/>
      <c r="C100" s="146"/>
      <c r="D100" s="146"/>
      <c r="E100" s="146"/>
      <c r="F100" s="146"/>
      <c r="G100" s="146"/>
      <c r="H100" s="146"/>
      <c r="I100" s="146"/>
      <c r="J100" s="147"/>
    </row>
    <row r="101" spans="1:10" ht="12.75">
      <c r="A101" s="59" t="s">
        <v>107</v>
      </c>
      <c r="B101" s="144">
        <f>IF(OR(Almería!C101=0),"",Almería!C101)</f>
      </c>
      <c r="C101" s="144">
        <f>IF(OR(Cádiz!C101=0),"",Cádiz!C101)</f>
      </c>
      <c r="D101" s="144">
        <f>IF(OR(Córdoba!C101=0),"",Córdoba!C101)</f>
      </c>
      <c r="E101" s="144">
        <f>IF(OR(Granada!C101=0),"",Granada!C101)</f>
      </c>
      <c r="F101" s="144">
        <f>IF(OR(Huelva!C101=0),"",Huelva!C101)</f>
      </c>
      <c r="G101" s="144">
        <f>IF(OR(Jaén!C101=0),"",Jaén!C101)</f>
      </c>
      <c r="H101" s="144">
        <f>IF(OR(Málaga!C101=0),"",Málaga!C101)</f>
      </c>
      <c r="I101" s="144">
        <f>IF(OR(Sevilla!C101=0),"",Sevilla!C101)</f>
      </c>
      <c r="J101" s="145">
        <f>IF(OR(Andalucía!C101=0),"",Andalucía!C101)</f>
      </c>
    </row>
    <row r="102" spans="1:10" ht="12.75">
      <c r="A102" s="59" t="s">
        <v>108</v>
      </c>
      <c r="B102" s="144">
        <f>IF(OR(Almería!C102=0),"",Almería!C102)</f>
      </c>
      <c r="C102" s="144">
        <f>IF(OR(Cádiz!C102=0),"",Cádiz!C102)</f>
      </c>
      <c r="D102" s="144">
        <f>IF(OR(Córdoba!C102=0),"",Córdoba!C102)</f>
      </c>
      <c r="E102" s="144">
        <f>IF(OR(Granada!C102=0),"",Granada!C102)</f>
      </c>
      <c r="F102" s="144">
        <f>IF(OR(Huelva!C102=0),"",Huelva!C102)</f>
      </c>
      <c r="G102" s="144">
        <f>IF(OR(Jaén!C102=0),"",Jaén!C102)</f>
      </c>
      <c r="H102" s="144">
        <f>IF(OR(Málaga!C102=0),"",Málaga!C102)</f>
      </c>
      <c r="I102" s="144">
        <f>IF(OR(Sevilla!C102=0),"",Sevilla!C102)</f>
      </c>
      <c r="J102" s="145">
        <f>IF(OR(Andalucía!C102=0),"",Andalucía!C102)</f>
      </c>
    </row>
    <row r="103" spans="1:10" ht="12.75">
      <c r="A103" s="59" t="s">
        <v>109</v>
      </c>
      <c r="B103" s="144">
        <f>IF(OR(Almería!C103=0),"",Almería!C103)</f>
      </c>
      <c r="C103" s="144">
        <f>IF(OR(Cádiz!C103=0),"",Cádiz!C103)</f>
      </c>
      <c r="D103" s="144">
        <f>IF(OR(Córdoba!C103=0),"",Córdoba!C103)</f>
      </c>
      <c r="E103" s="144">
        <f>IF(OR(Granada!C103=0),"",Granada!C103)</f>
      </c>
      <c r="F103" s="144">
        <f>IF(OR(Huelva!C103=0),"",Huelva!C103)</f>
      </c>
      <c r="G103" s="144">
        <f>IF(OR(Jaén!C103=0),"",Jaén!C103)</f>
      </c>
      <c r="H103" s="144">
        <f>IF(OR(Málaga!C103=0),"",Málaga!C103)</f>
      </c>
      <c r="I103" s="144">
        <f>IF(OR(Sevilla!C103=0),"",Sevilla!C103)</f>
      </c>
      <c r="J103" s="145">
        <f>IF(OR(Andalucía!C103=0),"",Andalucía!C103)</f>
      </c>
    </row>
    <row r="104" spans="1:10" ht="12.75">
      <c r="A104" s="59" t="s">
        <v>110</v>
      </c>
      <c r="B104" s="144">
        <f>IF(OR(Almería!C104=0),"",Almería!C104)</f>
      </c>
      <c r="C104" s="144">
        <f>IF(OR(Cádiz!C104=0),"",Cádiz!C104)</f>
      </c>
      <c r="D104" s="144">
        <f>IF(OR(Córdoba!C104=0),"",Córdoba!C104)</f>
      </c>
      <c r="E104" s="144">
        <f>IF(OR(Granada!C104=0),"",Granada!C104)</f>
      </c>
      <c r="F104" s="144">
        <f>IF(OR(Huelva!C104=0),"",Huelva!C104)</f>
      </c>
      <c r="G104" s="144">
        <f>IF(OR(Jaén!C104=0),"",Jaén!C104)</f>
      </c>
      <c r="H104" s="144">
        <f>IF(OR(Málaga!C104=0),"",Málaga!C104)</f>
      </c>
      <c r="I104" s="144">
        <f>IF(OR(Sevilla!C104=0),"",Sevilla!C104)</f>
      </c>
      <c r="J104" s="145">
        <f>IF(OR(Andalucía!C104=0),"",Andalucía!C104)</f>
      </c>
    </row>
    <row r="105" spans="1:10" ht="12.75">
      <c r="A105" s="59" t="s">
        <v>111</v>
      </c>
      <c r="B105" s="144">
        <f>IF(OR(Almería!C105=0),"",Almería!C105)</f>
      </c>
      <c r="C105" s="144">
        <f>IF(OR(Cádiz!C105=0),"",Cádiz!C105)</f>
      </c>
      <c r="D105" s="144">
        <f>IF(OR(Córdoba!C105=0),"",Córdoba!C105)</f>
      </c>
      <c r="E105" s="144">
        <f>IF(OR(Granada!C105=0),"",Granada!C105)</f>
      </c>
      <c r="F105" s="144">
        <f>IF(OR(Huelva!C105=0),"",Huelva!C105)</f>
      </c>
      <c r="G105" s="144">
        <f>IF(OR(Jaén!C105=0),"",Jaén!C105)</f>
      </c>
      <c r="H105" s="144">
        <f>IF(OR(Málaga!C105=0),"",Málaga!C105)</f>
      </c>
      <c r="I105" s="144">
        <f>IF(OR(Sevilla!C105=0),"",Sevilla!C105)</f>
      </c>
      <c r="J105" s="145">
        <f>IF(OR(Andalucía!C105=0),"",Andalucía!C105)</f>
      </c>
    </row>
    <row r="106" spans="1:10" ht="12.75">
      <c r="A106" s="44" t="s">
        <v>112</v>
      </c>
      <c r="B106" s="144">
        <f>IF(OR(Almería!C106=0),"",Almería!C106)</f>
      </c>
      <c r="C106" s="144">
        <f>IF(OR(Cádiz!C106=0),"",Cádiz!C106)</f>
      </c>
      <c r="D106" s="144">
        <f>IF(OR(Córdoba!C106=0),"",Córdoba!C106)</f>
      </c>
      <c r="E106" s="144">
        <f>IF(OR(Granada!C106=0),"",Granada!C106)</f>
      </c>
      <c r="F106" s="144">
        <f>IF(OR(Huelva!C106=0),"",Huelva!C106)</f>
      </c>
      <c r="G106" s="144">
        <f>IF(OR(Jaén!C106=0),"",Jaén!C106)</f>
      </c>
      <c r="H106" s="144">
        <f>IF(OR(Málaga!C106=0),"",Málaga!C106)</f>
      </c>
      <c r="I106" s="144">
        <f>IF(OR(Sevilla!C106=0),"",Sevilla!C106)</f>
      </c>
      <c r="J106" s="145">
        <f>IF(OR(Andalucía!C106=0),"",Andalucía!C106)</f>
      </c>
    </row>
    <row r="107" spans="1:10" ht="12.75">
      <c r="A107" s="59" t="s">
        <v>113</v>
      </c>
      <c r="B107" s="144">
        <f>IF(OR(Almería!C107=0),"",Almería!C107)</f>
      </c>
      <c r="C107" s="144">
        <f>IF(OR(Cádiz!C107=0),"",Cádiz!C107)</f>
      </c>
      <c r="D107" s="144">
        <f>IF(OR(Córdoba!C107=0),"",Córdoba!C107)</f>
      </c>
      <c r="E107" s="144">
        <f>IF(OR(Granada!C107=0),"",Granada!C107)</f>
      </c>
      <c r="F107" s="144">
        <f>IF(OR(Huelva!C107=0),"",Huelva!C107)</f>
      </c>
      <c r="G107" s="144">
        <f>IF(OR(Jaén!C107=0),"",Jaén!C107)</f>
      </c>
      <c r="H107" s="144">
        <f>IF(OR(Málaga!C107=0),"",Málaga!C107)</f>
      </c>
      <c r="I107" s="144">
        <f>IF(OR(Sevilla!C107=0),"",Sevilla!C107)</f>
      </c>
      <c r="J107" s="145">
        <f>IF(OR(Andalucía!C107=0),"",Andalucía!C107)</f>
      </c>
    </row>
    <row r="108" spans="1:10" ht="12.75">
      <c r="A108" s="59" t="s">
        <v>114</v>
      </c>
      <c r="B108" s="144">
        <f>IF(OR(Almería!C108=0),"",Almería!C108)</f>
      </c>
      <c r="C108" s="144">
        <f>IF(OR(Cádiz!C108=0),"",Cádiz!C108)</f>
      </c>
      <c r="D108" s="144">
        <f>IF(OR(Córdoba!C108=0),"",Córdoba!C108)</f>
      </c>
      <c r="E108" s="144">
        <f>IF(OR(Granada!C108=0),"",Granada!C108)</f>
      </c>
      <c r="F108" s="144">
        <f>IF(OR(Huelva!C108=0),"",Huelva!C108)</f>
      </c>
      <c r="G108" s="144">
        <f>IF(OR(Jaén!C108=0),"",Jaén!C108)</f>
      </c>
      <c r="H108" s="144">
        <f>IF(OR(Málaga!C108=0),"",Málaga!C108)</f>
      </c>
      <c r="I108" s="144">
        <f>IF(OR(Sevilla!C108=0),"",Sevilla!C108)</f>
      </c>
      <c r="J108" s="145">
        <f>IF(OR(Andalucía!C108=0),"",Andalucía!C108)</f>
      </c>
    </row>
    <row r="109" spans="1:10" ht="12.75">
      <c r="A109" s="59" t="s">
        <v>115</v>
      </c>
      <c r="B109" s="144">
        <f>IF(OR(Almería!C109=0),"",Almería!C109)</f>
      </c>
      <c r="C109" s="144">
        <f>IF(OR(Cádiz!C109=0),"",Cádiz!C109)</f>
      </c>
      <c r="D109" s="144">
        <f>IF(OR(Córdoba!C109=0),"",Córdoba!C109)</f>
      </c>
      <c r="E109" s="144">
        <f>IF(OR(Granada!C109=0),"",Granada!C109)</f>
      </c>
      <c r="F109" s="144">
        <f>IF(OR(Huelva!C109=0),"",Huelva!C109)</f>
      </c>
      <c r="G109" s="144">
        <f>IF(OR(Jaén!C109=0),"",Jaén!C109)</f>
      </c>
      <c r="H109" s="144">
        <f>IF(OR(Málaga!C109=0),"",Málaga!C109)</f>
      </c>
      <c r="I109" s="144">
        <f>IF(OR(Sevilla!C109=0),"",Sevilla!C109)</f>
      </c>
      <c r="J109" s="145">
        <f>IF(OR(Andalucía!C109=0),"",Andalucía!C109)</f>
      </c>
    </row>
    <row r="110" spans="1:10" ht="12.75">
      <c r="A110" s="59" t="s">
        <v>116</v>
      </c>
      <c r="B110" s="144"/>
      <c r="C110" s="144"/>
      <c r="D110" s="144"/>
      <c r="E110" s="144"/>
      <c r="F110" s="144"/>
      <c r="G110" s="144"/>
      <c r="H110" s="144"/>
      <c r="I110" s="144"/>
      <c r="J110" s="145"/>
    </row>
    <row r="111" spans="1:10" ht="12.75" hidden="1">
      <c r="A111" s="59" t="s">
        <v>117</v>
      </c>
      <c r="B111" s="144">
        <f>IF(OR(Almería!C111=0),"",Almería!C111)</f>
      </c>
      <c r="C111" s="144">
        <f>IF(OR(Cádiz!C111=0),"",Cádiz!C111)</f>
      </c>
      <c r="D111" s="144">
        <f>IF(OR(Córdoba!C111=0),"",Córdoba!C111)</f>
      </c>
      <c r="E111" s="144">
        <f>IF(OR(Granada!C111=0),"",Granada!C111)</f>
      </c>
      <c r="F111" s="144">
        <f>IF(OR(Huelva!C111=0),"",Huelva!C111)</f>
      </c>
      <c r="G111" s="144">
        <f>IF(OR(Jaén!C111=0),"",Jaén!C111)</f>
      </c>
      <c r="H111" s="144">
        <f>IF(OR(Málaga!C111=0),"",Málaga!C111)</f>
      </c>
      <c r="I111" s="144">
        <f>IF(OR(Sevilla!C111=0),"",Sevilla!C111)</f>
      </c>
      <c r="J111" s="145">
        <f>IF(OR(Andalucía!C111=0),"",Andalucía!C111)</f>
      </c>
    </row>
    <row r="112" spans="1:10" ht="12.75" hidden="1">
      <c r="A112" s="59" t="s">
        <v>118</v>
      </c>
      <c r="B112" s="144">
        <f>IF(OR(Almería!C112=0),"",Almería!C112)</f>
      </c>
      <c r="C112" s="144">
        <f>IF(OR(Cádiz!C112=0),"",Cádiz!C112)</f>
      </c>
      <c r="D112" s="144">
        <f>IF(OR(Córdoba!C112=0),"",Córdoba!C112)</f>
      </c>
      <c r="E112" s="144">
        <f>IF(OR(Granada!C112=0),"",Granada!C112)</f>
      </c>
      <c r="F112" s="144">
        <f>IF(OR(Huelva!C112=0),"",Huelva!C112)</f>
      </c>
      <c r="G112" s="144">
        <f>IF(OR(Jaén!C112=0),"",Jaén!C112)</f>
      </c>
      <c r="H112" s="144">
        <f>IF(OR(Málaga!C112=0),"",Málaga!C112)</f>
      </c>
      <c r="I112" s="144">
        <f>IF(OR(Sevilla!C112=0),"",Sevilla!C112)</f>
      </c>
      <c r="J112" s="145">
        <f>IF(OR(Andalucía!C112=0),"",Andalucía!C112)</f>
      </c>
    </row>
    <row r="113" spans="1:10" ht="12.75">
      <c r="A113" s="59" t="s">
        <v>119</v>
      </c>
      <c r="B113" s="144"/>
      <c r="C113" s="144"/>
      <c r="D113" s="144"/>
      <c r="E113" s="144"/>
      <c r="F113" s="144"/>
      <c r="G113" s="144"/>
      <c r="H113" s="144"/>
      <c r="I113" s="144"/>
      <c r="J113" s="145"/>
    </row>
    <row r="114" spans="1:10" ht="12.75">
      <c r="A114" s="59" t="s">
        <v>120</v>
      </c>
      <c r="B114" s="144"/>
      <c r="C114" s="144"/>
      <c r="D114" s="144"/>
      <c r="E114" s="144"/>
      <c r="F114" s="144"/>
      <c r="G114" s="144"/>
      <c r="H114" s="144"/>
      <c r="I114" s="144"/>
      <c r="J114" s="145"/>
    </row>
    <row r="115" spans="1:10" ht="12.75" hidden="1">
      <c r="A115" s="59" t="s">
        <v>121</v>
      </c>
      <c r="B115" s="144">
        <f>IF(OR(Almería!C115=0),"",Almería!C115)</f>
      </c>
      <c r="C115" s="144">
        <f>IF(OR(Cádiz!C115=0),"",Cádiz!C115)</f>
      </c>
      <c r="D115" s="144">
        <f>IF(OR(Córdoba!C115=0),"",Córdoba!C115)</f>
      </c>
      <c r="E115" s="144">
        <f>IF(OR(Granada!C115=0),"",Granada!C115)</f>
      </c>
      <c r="F115" s="144">
        <f>IF(OR(Huelva!C115=0),"",Huelva!C115)</f>
      </c>
      <c r="G115" s="144">
        <f>IF(OR(Jaén!C115=0),"",Jaén!C115)</f>
      </c>
      <c r="H115" s="144">
        <f>IF(OR(Málaga!C115=0),"",Málaga!C115)</f>
      </c>
      <c r="I115" s="144">
        <f>IF(OR(Sevilla!C115=0),"",Sevilla!C115)</f>
      </c>
      <c r="J115" s="145">
        <f>IF(OR(Andalucía!C115=0),"",Andalucía!C115)</f>
      </c>
    </row>
    <row r="116" spans="1:10" ht="12.75">
      <c r="A116" s="59" t="s">
        <v>122</v>
      </c>
      <c r="B116" s="144"/>
      <c r="C116" s="144"/>
      <c r="D116" s="144"/>
      <c r="E116" s="144"/>
      <c r="F116" s="144"/>
      <c r="G116" s="144"/>
      <c r="H116" s="144"/>
      <c r="I116" s="144"/>
      <c r="J116" s="145"/>
    </row>
    <row r="117" spans="1:10" ht="12.75">
      <c r="A117" s="59" t="s">
        <v>123</v>
      </c>
      <c r="B117" s="144"/>
      <c r="C117" s="144"/>
      <c r="D117" s="144"/>
      <c r="E117" s="144"/>
      <c r="F117" s="144"/>
      <c r="G117" s="144"/>
      <c r="H117" s="144"/>
      <c r="I117" s="144"/>
      <c r="J117" s="145"/>
    </row>
    <row r="118" spans="1:10" ht="12.75">
      <c r="A118" s="59" t="s">
        <v>124</v>
      </c>
      <c r="B118" s="144"/>
      <c r="C118" s="144"/>
      <c r="D118" s="144"/>
      <c r="E118" s="144"/>
      <c r="F118" s="144"/>
      <c r="G118" s="144"/>
      <c r="H118" s="144"/>
      <c r="I118" s="144"/>
      <c r="J118" s="145"/>
    </row>
    <row r="119" spans="1:10" ht="12.75">
      <c r="A119" s="59" t="s">
        <v>125</v>
      </c>
      <c r="B119" s="144"/>
      <c r="C119" s="144"/>
      <c r="D119" s="144"/>
      <c r="E119" s="144"/>
      <c r="F119" s="144"/>
      <c r="G119" s="144"/>
      <c r="H119" s="144"/>
      <c r="I119" s="144"/>
      <c r="J119" s="145"/>
    </row>
    <row r="120" spans="1:10" ht="15.75">
      <c r="A120" s="29" t="s">
        <v>126</v>
      </c>
      <c r="B120" s="146"/>
      <c r="C120" s="146"/>
      <c r="D120" s="146"/>
      <c r="E120" s="146"/>
      <c r="F120" s="146"/>
      <c r="G120" s="146"/>
      <c r="H120" s="146"/>
      <c r="I120" s="146"/>
      <c r="J120" s="147"/>
    </row>
    <row r="121" spans="1:10" ht="12.75">
      <c r="A121" s="59" t="s">
        <v>127</v>
      </c>
      <c r="B121" s="144">
        <f>IF(OR(Almería!C121=0),"",Almería!C121)</f>
      </c>
      <c r="C121" s="144">
        <f>IF(OR(Cádiz!C121=0),"",Cádiz!C121)</f>
      </c>
      <c r="D121" s="144">
        <f>IF(OR(Córdoba!C121=0),"",Córdoba!C121)</f>
      </c>
      <c r="E121" s="144">
        <f>IF(OR(Granada!C121=0),"",Granada!C121)</f>
      </c>
      <c r="F121" s="144">
        <f>IF(OR(Huelva!C121=0),"",Huelva!C121)</f>
      </c>
      <c r="G121" s="144">
        <f>IF(OR(Jaén!C121=0),"",Jaén!C121)</f>
      </c>
      <c r="H121" s="144">
        <f>IF(OR(Málaga!C121=0),"",Málaga!C121)</f>
      </c>
      <c r="I121" s="144">
        <f>IF(OR(Sevilla!C121=0),"",Sevilla!C121)</f>
      </c>
      <c r="J121" s="145">
        <f>IF(OR(Andalucía!C121=0),"",Andalucía!C121)</f>
      </c>
    </row>
    <row r="122" spans="1:10" ht="12.75">
      <c r="A122" s="59" t="s">
        <v>128</v>
      </c>
      <c r="B122" s="144">
        <f>IF(OR(Almería!C122=0),"",Almería!C122)</f>
      </c>
      <c r="C122" s="144">
        <f>IF(OR(Cádiz!C122=0),"",Cádiz!C122)</f>
      </c>
      <c r="D122" s="144">
        <f>IF(OR(Córdoba!C122=0),"",Córdoba!C122)</f>
      </c>
      <c r="E122" s="144">
        <f>IF(OR(Granada!C122=0),"",Granada!C122)</f>
      </c>
      <c r="F122" s="144">
        <f>IF(OR(Huelva!C122=0),"",Huelva!C122)</f>
      </c>
      <c r="G122" s="144">
        <f>IF(OR(Jaén!C122=0),"",Jaén!C122)</f>
      </c>
      <c r="H122" s="144">
        <f>IF(OR(Málaga!C122=0),"",Málaga!C122)</f>
      </c>
      <c r="I122" s="144">
        <f>IF(OR(Sevilla!C122=0),"",Sevilla!C122)</f>
      </c>
      <c r="J122" s="145">
        <f>IF(OR(Andalucía!C122=0),"",Andalucía!C122)</f>
      </c>
    </row>
    <row r="123" spans="1:10" ht="12.75">
      <c r="A123" s="59" t="s">
        <v>129</v>
      </c>
      <c r="B123" s="144">
        <f>IF(OR(Almería!C123=0),"",Almería!C123)</f>
      </c>
      <c r="C123" s="144">
        <f>IF(OR(Cádiz!C123=0),"",Cádiz!C123)</f>
      </c>
      <c r="D123" s="144">
        <f>IF(OR(Córdoba!C123=0),"",Córdoba!C123)</f>
      </c>
      <c r="E123" s="144">
        <f>IF(OR(Granada!C123=0),"",Granada!C123)</f>
      </c>
      <c r="F123" s="144">
        <f>IF(OR(Huelva!C123=0),"",Huelva!C123)</f>
      </c>
      <c r="G123" s="144">
        <f>IF(OR(Jaén!C123=0),"",Jaén!C123)</f>
      </c>
      <c r="H123" s="144">
        <f>IF(OR(Málaga!C123=0),"",Málaga!C123)</f>
      </c>
      <c r="I123" s="144">
        <f>IF(OR(Sevilla!C123=0),"",Sevilla!C123)</f>
      </c>
      <c r="J123" s="145">
        <f>IF(OR(Andalucía!C123=0),"",Andalucía!C123)</f>
      </c>
    </row>
    <row r="124" spans="1:10" ht="15.75">
      <c r="A124" s="29" t="s">
        <v>130</v>
      </c>
      <c r="B124" s="146"/>
      <c r="C124" s="146"/>
      <c r="D124" s="146"/>
      <c r="E124" s="146"/>
      <c r="F124" s="146"/>
      <c r="G124" s="146"/>
      <c r="H124" s="146"/>
      <c r="I124" s="146"/>
      <c r="J124" s="147"/>
    </row>
    <row r="125" spans="1:10" ht="12.75">
      <c r="A125" s="59" t="s">
        <v>131</v>
      </c>
      <c r="B125" s="144">
        <f>IF(OR(Almería!C125=0),"",Almería!C125)</f>
      </c>
      <c r="C125" s="144">
        <f>IF(OR(Cádiz!C125=0),"",Cádiz!C125)</f>
      </c>
      <c r="D125" s="144">
        <f>IF(OR(Córdoba!C125=0),"",Córdoba!C125)</f>
      </c>
      <c r="E125" s="144">
        <f>IF(OR(Granada!C125=0),"",Granada!C125)</f>
      </c>
      <c r="F125" s="144">
        <f>IF(OR(Huelva!C125=0),"",Huelva!C125)</f>
      </c>
      <c r="G125" s="144">
        <f>IF(OR(Jaén!C125=0),"",Jaén!C125)</f>
      </c>
      <c r="H125" s="144">
        <f>IF(OR(Málaga!C125=0),"",Málaga!C125)</f>
      </c>
      <c r="I125" s="144">
        <f>IF(OR(Sevilla!C125=0),"",Sevilla!C125)</f>
      </c>
      <c r="J125" s="145">
        <f>IF(OR(Andalucía!C125=0),"",Andalucía!C125)</f>
      </c>
    </row>
    <row r="126" spans="1:10" ht="12.75">
      <c r="A126" s="59" t="s">
        <v>132</v>
      </c>
      <c r="B126" s="144">
        <f>IF(OR(Almería!C126=0),"",Almería!C126)</f>
      </c>
      <c r="C126" s="144">
        <f>IF(OR(Cádiz!C126=0),"",Cádiz!C126)</f>
      </c>
      <c r="D126" s="144">
        <f>IF(OR(Córdoba!C126=0),"",Córdoba!C126)</f>
      </c>
      <c r="E126" s="144">
        <f>IF(OR(Granada!C126=0),"",Granada!C126)</f>
      </c>
      <c r="F126" s="144">
        <f>IF(OR(Huelva!C126=0),"",Huelva!C126)</f>
      </c>
      <c r="G126" s="144">
        <f>IF(OR(Jaén!C126=0),"",Jaén!C126)</f>
      </c>
      <c r="H126" s="144">
        <f>IF(OR(Málaga!C126=0),"",Málaga!C126)</f>
      </c>
      <c r="I126" s="144">
        <f>IF(OR(Sevilla!C126=0),"",Sevilla!C126)</f>
      </c>
      <c r="J126" s="145">
        <f>IF(OR(Andalucía!C126=0),"",Andalucía!C126)</f>
      </c>
    </row>
    <row r="127" spans="1:10" ht="12.75">
      <c r="A127" s="59" t="s">
        <v>133</v>
      </c>
      <c r="B127" s="144"/>
      <c r="C127" s="144"/>
      <c r="D127" s="144"/>
      <c r="E127" s="144"/>
      <c r="F127" s="144"/>
      <c r="G127" s="144"/>
      <c r="H127" s="144"/>
      <c r="I127" s="144"/>
      <c r="J127" s="145"/>
    </row>
    <row r="128" spans="1:10" ht="12.75">
      <c r="A128" s="59" t="s">
        <v>134</v>
      </c>
      <c r="B128" s="144">
        <f>IF(OR(Almería!C128=0),"",Almería!C128)</f>
      </c>
      <c r="C128" s="144">
        <f>IF(OR(Cádiz!C128=0),"",Cádiz!C128)</f>
      </c>
      <c r="D128" s="144">
        <f>IF(OR(Córdoba!C128=0),"",Córdoba!C128)</f>
      </c>
      <c r="E128" s="144">
        <f>IF(OR(Granada!C128=0),"",Granada!C128)</f>
      </c>
      <c r="F128" s="144">
        <f>IF(OR(Huelva!C128=0),"",Huelva!C128)</f>
      </c>
      <c r="G128" s="144">
        <f>IF(OR(Jaén!C128=0),"",Jaén!C128)</f>
      </c>
      <c r="H128" s="144">
        <f>IF(OR(Málaga!C128=0),"",Málaga!C128)</f>
      </c>
      <c r="I128" s="144">
        <f>IF(OR(Sevilla!C128=0),"",Sevilla!C128)</f>
      </c>
      <c r="J128" s="145">
        <f>IF(OR(Andalucía!C128=0),"",Andalucía!C128)</f>
      </c>
    </row>
    <row r="129" spans="1:10" ht="15.75">
      <c r="A129" s="29" t="s">
        <v>135</v>
      </c>
      <c r="B129" s="146"/>
      <c r="C129" s="146"/>
      <c r="D129" s="146"/>
      <c r="E129" s="146"/>
      <c r="F129" s="146"/>
      <c r="G129" s="146"/>
      <c r="H129" s="146"/>
      <c r="I129" s="146"/>
      <c r="J129" s="147"/>
    </row>
    <row r="130" spans="1:10" ht="12.75">
      <c r="A130" s="103" t="s">
        <v>136</v>
      </c>
      <c r="B130" s="148">
        <f>IF(OR(Almería!C130=0),"",Almería!C130)</f>
      </c>
      <c r="C130" s="148">
        <f>IF(OR(Cádiz!C130=0),"",Cádiz!C130)</f>
      </c>
      <c r="D130" s="148">
        <f>IF(OR(Córdoba!C130=0),"",Córdoba!C130)</f>
      </c>
      <c r="E130" s="148">
        <f>IF(OR(Granada!C130=0),"",Granada!C130)</f>
      </c>
      <c r="F130" s="148">
        <f>IF(OR(Huelva!C130=0),"",Huelva!C130)</f>
      </c>
      <c r="G130" s="148">
        <f>IF(OR(Jaén!C130=0),"",Jaén!C130)</f>
      </c>
      <c r="H130" s="148">
        <f>IF(OR(Málaga!C130=0),"",Málaga!C130)</f>
      </c>
      <c r="I130" s="148">
        <f>IF(OR(Sevilla!C130=0),"",Sevilla!C130)</f>
      </c>
      <c r="J130" s="149">
        <f>IF(OR(Andalucía!C130=0),"",Andalucía!C130)</f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1" fitToWidth="1" horizontalDpi="600" verticalDpi="600" orientation="portrait" scale="61" r:id="rId1"/>
  <headerFooter alignWithMargins="0">
    <oddHeader>&amp;LAVANCE DE SUPERFICIES Y PRODUCCIONES A 30 DE JUNIO DEL AÑO 2021.
</oddHeader>
    <oddFooter>&amp;L(*)Mes al que corresponde la última estimación.
Datos de 2.020 provisionales y del 2.021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130" zoomScaleNormal="130" zoomScaleSheetLayoutView="75" workbookViewId="0" topLeftCell="A1">
      <selection activeCell="J76" sqref="J76"/>
    </sheetView>
  </sheetViews>
  <sheetFormatPr defaultColWidth="11.00390625" defaultRowHeight="13.5"/>
  <cols>
    <col min="1" max="1" width="29.125" style="132" customWidth="1"/>
    <col min="2" max="2" width="11.00390625" style="132" customWidth="1"/>
    <col min="3" max="3" width="9.50390625" style="132" customWidth="1"/>
    <col min="4" max="4" width="11.25390625" style="132" customWidth="1"/>
    <col min="5" max="5" width="11.125" style="132" customWidth="1"/>
    <col min="6" max="6" width="8.50390625" style="132" customWidth="1"/>
    <col min="7" max="7" width="7.25390625" style="132" customWidth="1"/>
    <col min="8" max="8" width="8.875" style="132" customWidth="1"/>
    <col min="9" max="9" width="8.625" style="132" customWidth="1"/>
    <col min="10" max="10" width="11.00390625" style="133" customWidth="1"/>
    <col min="11" max="16384" width="11.00390625" style="132" customWidth="1"/>
  </cols>
  <sheetData>
    <row r="1" spans="1:10" ht="18">
      <c r="A1" s="3" t="s">
        <v>164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.75">
      <c r="A2" s="136" t="s">
        <v>172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14.25">
      <c r="A3" s="139" t="s">
        <v>8</v>
      </c>
      <c r="B3" s="140" t="s">
        <v>156</v>
      </c>
      <c r="C3" s="140" t="s">
        <v>157</v>
      </c>
      <c r="D3" s="140" t="s">
        <v>158</v>
      </c>
      <c r="E3" s="140" t="s">
        <v>159</v>
      </c>
      <c r="F3" s="140" t="s">
        <v>160</v>
      </c>
      <c r="G3" s="140" t="s">
        <v>161</v>
      </c>
      <c r="H3" s="140" t="s">
        <v>162</v>
      </c>
      <c r="I3" s="140" t="s">
        <v>163</v>
      </c>
      <c r="J3" s="141" t="s">
        <v>165</v>
      </c>
    </row>
    <row r="4" spans="1:10" ht="15.75">
      <c r="A4" s="29" t="s">
        <v>10</v>
      </c>
      <c r="B4" s="142"/>
      <c r="C4" s="142"/>
      <c r="D4" s="142"/>
      <c r="E4" s="142"/>
      <c r="F4" s="142"/>
      <c r="G4" s="142"/>
      <c r="H4" s="142"/>
      <c r="I4" s="142"/>
      <c r="J4" s="143"/>
    </row>
    <row r="5" spans="1:10" ht="12.75">
      <c r="A5" s="44" t="s">
        <v>11</v>
      </c>
      <c r="B5" s="144">
        <f>IF(OR(Almería!G5=0),"",Almería!G5)</f>
        <v>4009</v>
      </c>
      <c r="C5" s="144">
        <f>IF(OR(Cádiz!G5=0),"",Cádiz!G5)</f>
        <v>173057</v>
      </c>
      <c r="D5" s="144">
        <f>IF(OR(Córdoba!G5=0),"",Córdoba!G5)</f>
        <v>156316</v>
      </c>
      <c r="E5" s="144">
        <f>IF(OR(Granada!G5=0),"",Granada!G5)</f>
        <v>33458</v>
      </c>
      <c r="F5" s="144">
        <f>IF(OR(Huelva!G5=0),"",Huelva!G5)</f>
        <v>51071</v>
      </c>
      <c r="G5" s="144">
        <f>IF(OR(Jaén!G5=0),"",Jaén!G5)</f>
        <v>18984</v>
      </c>
      <c r="H5" s="144">
        <f>IF(OR(Málaga!G5=0),"",Málaga!G5)</f>
        <v>47280</v>
      </c>
      <c r="I5" s="144">
        <f>IF(OR(Sevilla!G5=0),"",Sevilla!G5)</f>
        <v>431742</v>
      </c>
      <c r="J5" s="145">
        <f>IF(OR(Andalucía!G5=0),"",Andalucía!G5)</f>
        <v>915917</v>
      </c>
    </row>
    <row r="6" spans="1:10" ht="12.75">
      <c r="A6" s="59" t="s">
        <v>12</v>
      </c>
      <c r="B6" s="144">
        <f>IF(OR(Almería!G6=0),"",Almería!G6)</f>
        <v>3896</v>
      </c>
      <c r="C6" s="144">
        <f>IF(OR(Cádiz!G6=0),"",Cádiz!G6)</f>
        <v>45372</v>
      </c>
      <c r="D6" s="144">
        <f>IF(OR(Córdoba!G6=0),"",Córdoba!G6)</f>
        <v>57392</v>
      </c>
      <c r="E6" s="144">
        <f>IF(OR(Granada!G6=0),"",Granada!G6)</f>
        <v>29054</v>
      </c>
      <c r="F6" s="144">
        <f>IF(OR(Huelva!G6=0),"",Huelva!G6)</f>
        <v>19265</v>
      </c>
      <c r="G6" s="144">
        <f>IF(OR(Jaén!G6=0),"",Jaén!G6)</f>
        <v>8000</v>
      </c>
      <c r="H6" s="144">
        <f>IF(OR(Málaga!G6=0),"",Málaga!G6)</f>
        <v>19530</v>
      </c>
      <c r="I6" s="144">
        <f>IF(OR(Sevilla!G6=0),"",Sevilla!G6)</f>
        <v>214137</v>
      </c>
      <c r="J6" s="145">
        <f>IF(OR(Andalucía!G6=0),"",Andalucía!G6)</f>
        <v>396646</v>
      </c>
    </row>
    <row r="7" spans="1:10" ht="12.75">
      <c r="A7" s="62" t="s">
        <v>13</v>
      </c>
      <c r="B7" s="144">
        <f>IF(OR(Almería!G7=0),"",Almería!G7)</f>
        <v>113</v>
      </c>
      <c r="C7" s="144">
        <f>IF(OR(Cádiz!G7=0),"",Cádiz!G7)</f>
        <v>127685</v>
      </c>
      <c r="D7" s="144">
        <f>IF(OR(Córdoba!G7=0),"",Córdoba!G7)</f>
        <v>98924</v>
      </c>
      <c r="E7" s="144">
        <f>IF(OR(Granada!G7=0),"",Granada!G7)</f>
        <v>4404</v>
      </c>
      <c r="F7" s="144">
        <f>IF(OR(Huelva!G7=0),"",Huelva!G7)</f>
        <v>31806</v>
      </c>
      <c r="G7" s="144">
        <f>IF(OR(Jaén!G7=0),"",Jaén!G7)</f>
        <v>10984</v>
      </c>
      <c r="H7" s="144">
        <f>IF(OR(Málaga!G7=0),"",Málaga!G7)</f>
        <v>27750</v>
      </c>
      <c r="I7" s="144">
        <f>IF(OR(Sevilla!G7=0),"",Sevilla!G7)</f>
        <v>217605</v>
      </c>
      <c r="J7" s="145">
        <f>IF(OR(Andalucía!G7=0),"",Andalucía!G7)</f>
        <v>519271</v>
      </c>
    </row>
    <row r="8" spans="1:10" ht="12.75">
      <c r="A8" s="44" t="s">
        <v>14</v>
      </c>
      <c r="B8" s="144">
        <f>IF(OR(Almería!G8=0),"",Almería!G8)</f>
        <v>10786.01</v>
      </c>
      <c r="C8" s="144">
        <f>IF(OR(Cádiz!G8=0),"",Cádiz!G8)</f>
        <v>16319</v>
      </c>
      <c r="D8" s="144">
        <f>IF(OR(Córdoba!G8=0),"",Córdoba!G8)</f>
        <v>40221</v>
      </c>
      <c r="E8" s="144">
        <f>IF(OR(Granada!G8=0),"",Granada!G8)</f>
        <v>84255</v>
      </c>
      <c r="F8" s="144">
        <f>IF(OR(Huelva!G8=0),"",Huelva!G8)</f>
        <v>4316</v>
      </c>
      <c r="G8" s="144">
        <f>IF(OR(Jaén!G8=0),"",Jaén!G8)</f>
        <v>13536</v>
      </c>
      <c r="H8" s="144">
        <f>IF(OR(Málaga!G8=0),"",Málaga!G8)</f>
        <v>37350</v>
      </c>
      <c r="I8" s="144">
        <f>IF(OR(Sevilla!G8=0),"",Sevilla!G8)</f>
        <v>58528</v>
      </c>
      <c r="J8" s="145">
        <f>IF(OR(Andalucía!G8=0),"",Andalucía!G8)</f>
        <v>265311.01</v>
      </c>
    </row>
    <row r="9" spans="1:10" ht="12.75">
      <c r="A9" s="59" t="s">
        <v>15</v>
      </c>
      <c r="B9" s="144">
        <f>IF(OR(Almería!G9=0),"",Almería!G9)</f>
        <v>0.01</v>
      </c>
      <c r="C9" s="144">
        <f>IF(OR(Cádiz!G9=0),"",Cádiz!G9)</f>
        <v>13849</v>
      </c>
      <c r="D9" s="144">
        <f>IF(OR(Córdoba!G9=0),"",Córdoba!G9)</f>
        <v>12661</v>
      </c>
      <c r="E9" s="144">
        <f>IF(OR(Granada!G9=0),"",Granada!G9)</f>
        <v>45807</v>
      </c>
      <c r="F9" s="144">
        <f>IF(OR(Huelva!G9=0),"",Huelva!G9)</f>
        <v>3920</v>
      </c>
      <c r="G9" s="144">
        <f>IF(OR(Jaén!G9=0),"",Jaén!G9)</f>
        <v>8537</v>
      </c>
      <c r="H9" s="144">
        <f>IF(OR(Málaga!G9=0),"",Málaga!G9)</f>
        <v>36300</v>
      </c>
      <c r="I9" s="144">
        <f>IF(OR(Sevilla!G9=0),"",Sevilla!G9)</f>
        <v>52320</v>
      </c>
      <c r="J9" s="145">
        <f>IF(OR(Andalucía!G9=0),"",Andalucía!G9)</f>
        <v>173394.01</v>
      </c>
    </row>
    <row r="10" spans="1:10" ht="12.75">
      <c r="A10" s="62" t="s">
        <v>16</v>
      </c>
      <c r="B10" s="144">
        <f>IF(OR(Almería!G10=0),"",Almería!G10)</f>
        <v>10786</v>
      </c>
      <c r="C10" s="144">
        <f>IF(OR(Cádiz!G10=0),"",Cádiz!G10)</f>
        <v>2470</v>
      </c>
      <c r="D10" s="144">
        <f>IF(OR(Córdoba!G10=0),"",Córdoba!G10)</f>
        <v>27560</v>
      </c>
      <c r="E10" s="144">
        <f>IF(OR(Granada!G10=0),"",Granada!G10)</f>
        <v>38448</v>
      </c>
      <c r="F10" s="144">
        <f>IF(OR(Huelva!G10=0),"",Huelva!G10)</f>
        <v>396</v>
      </c>
      <c r="G10" s="144">
        <f>IF(OR(Jaén!G10=0),"",Jaén!G10)</f>
        <v>4999</v>
      </c>
      <c r="H10" s="144">
        <f>IF(OR(Málaga!G10=0),"",Málaga!G10)</f>
        <v>1050</v>
      </c>
      <c r="I10" s="144">
        <f>IF(OR(Sevilla!G10=0),"",Sevilla!G10)</f>
        <v>6208</v>
      </c>
      <c r="J10" s="145">
        <f>IF(OR(Andalucía!G10=0),"",Andalucía!G10)</f>
        <v>91917</v>
      </c>
    </row>
    <row r="11" spans="1:10" ht="12.75">
      <c r="A11" s="59" t="s">
        <v>17</v>
      </c>
      <c r="B11" s="144">
        <f>IF(OR(Almería!G11=0),"",Almería!G11)</f>
        <v>4509</v>
      </c>
      <c r="C11" s="144">
        <f>IF(OR(Cádiz!G11=0),"",Cádiz!G11)</f>
        <v>19602</v>
      </c>
      <c r="D11" s="144">
        <f>IF(OR(Córdoba!G11=0),"",Córdoba!G11)</f>
        <v>56239</v>
      </c>
      <c r="E11" s="144">
        <f>IF(OR(Granada!G11=0),"",Granada!G11)</f>
        <v>42214</v>
      </c>
      <c r="F11" s="144">
        <f>IF(OR(Huelva!G11=0),"",Huelva!G11)</f>
        <v>5781</v>
      </c>
      <c r="G11" s="144">
        <f>IF(OR(Jaén!G11=0),"",Jaén!G11)</f>
        <v>8210</v>
      </c>
      <c r="H11" s="144">
        <f>IF(OR(Málaga!G11=0),"",Málaga!G11)</f>
        <v>16721</v>
      </c>
      <c r="I11" s="144">
        <f>IF(OR(Sevilla!G11=0),"",Sevilla!G11)</f>
        <v>20423</v>
      </c>
      <c r="J11" s="145">
        <f>IF(OR(Andalucía!G11=0),"",Andalucía!G11)</f>
        <v>173699</v>
      </c>
    </row>
    <row r="12" spans="1:10" ht="12.75">
      <c r="A12" s="59" t="s">
        <v>18</v>
      </c>
      <c r="B12" s="144">
        <f>IF(OR(Almería!G12=0),"",Almería!G12)</f>
        <v>329</v>
      </c>
      <c r="C12" s="144">
        <f>IF(OR(Cádiz!G12=0),"",Cádiz!G12)</f>
        <v>10</v>
      </c>
      <c r="D12" s="144">
        <f>IF(OR(Córdoba!G12=0),"",Córdoba!G12)</f>
        <v>488</v>
      </c>
      <c r="E12" s="144">
        <f>IF(OR(Granada!G12=0),"",Granada!G12)</f>
        <v>669</v>
      </c>
      <c r="F12" s="144">
        <f>IF(OR(Huelva!G12=0),"",Huelva!G12)</f>
        <v>16</v>
      </c>
      <c r="G12" s="144">
        <f>IF(OR(Jaén!G12=0),"",Jaén!G12)</f>
        <v>0.01</v>
      </c>
      <c r="H12" s="144">
        <f>IF(OR(Málaga!G12=0),"",Málaga!G12)</f>
        <v>0.01</v>
      </c>
      <c r="I12" s="144">
        <f>IF(OR(Sevilla!G12=0),"",Sevilla!G12)</f>
        <v>0.01</v>
      </c>
      <c r="J12" s="145">
        <f>IF(OR(Andalucía!G12=0),"",Andalucía!G12)</f>
        <v>1512.03</v>
      </c>
    </row>
    <row r="13" spans="1:10" ht="12.75">
      <c r="A13" s="62" t="s">
        <v>19</v>
      </c>
      <c r="B13" s="144">
        <f>IF(OR(Almería!G13=0),"",Almería!G13)</f>
        <v>47</v>
      </c>
      <c r="C13" s="144">
        <f>IF(OR(Cádiz!G13=0),"",Cádiz!G13)</f>
        <v>55483</v>
      </c>
      <c r="D13" s="144">
        <f>IF(OR(Córdoba!G13=0),"",Córdoba!G13)</f>
        <v>24022</v>
      </c>
      <c r="E13" s="144">
        <f>IF(OR(Granada!G13=0),"",Granada!G13)</f>
        <v>1805</v>
      </c>
      <c r="F13" s="144">
        <f>IF(OR(Huelva!G13=0),"",Huelva!G13)</f>
        <v>25249</v>
      </c>
      <c r="G13" s="144">
        <f>IF(OR(Jaén!G13=0),"",Jaén!G13)</f>
        <v>3089</v>
      </c>
      <c r="H13" s="144">
        <f>IF(OR(Málaga!G13=0),"",Málaga!G13)</f>
        <v>6300</v>
      </c>
      <c r="I13" s="144">
        <f>IF(OR(Sevilla!G13=0),"",Sevilla!G13)</f>
        <v>87500</v>
      </c>
      <c r="J13" s="145">
        <f>IF(OR(Andalucía!G13=0),"",Andalucía!G13)</f>
        <v>203495</v>
      </c>
    </row>
    <row r="14" spans="1:10" ht="12.75">
      <c r="A14" s="59" t="s">
        <v>20</v>
      </c>
      <c r="B14" s="144">
        <f>IF(OR(Almería!G14=0),"",Almería!G14)</f>
        <v>0.01</v>
      </c>
      <c r="C14" s="144">
        <f>IF(OR(Cádiz!G14=0),"",Cádiz!G14)</f>
        <v>17185</v>
      </c>
      <c r="D14" s="144">
        <f>IF(OR(Córdoba!G14=0),"",Córdoba!G14)</f>
        <v>0.01</v>
      </c>
      <c r="E14" s="144">
        <f>IF(OR(Granada!G14=0),"",Granada!G14)</f>
        <v>0.01</v>
      </c>
      <c r="F14" s="144">
        <f>IF(OR(Huelva!G14=0),"",Huelva!G14)</f>
      </c>
      <c r="G14" s="144">
        <f>IF(OR(Jaén!G14=0),"",Jaén!G14)</f>
        <v>0.01</v>
      </c>
      <c r="H14" s="144">
        <f>IF(OR(Málaga!G14=0),"",Málaga!G14)</f>
        <v>0.01</v>
      </c>
      <c r="I14" s="144">
        <f>IF(OR(Sevilla!G14=0),"",Sevilla!G14)</f>
        <v>175440</v>
      </c>
      <c r="J14" s="145">
        <f>IF(OR(Andalucía!G14=0),"",Andalucía!G14)</f>
      </c>
    </row>
    <row r="15" spans="1:10" ht="12.75">
      <c r="A15" s="59" t="s">
        <v>21</v>
      </c>
      <c r="B15" s="144">
        <f>IF(OR(Almería!G15=0),"",Almería!G15)</f>
        <v>14</v>
      </c>
      <c r="C15" s="144">
        <f>IF(OR(Cádiz!G15=0),"",Cádiz!G15)</f>
        <v>24849</v>
      </c>
      <c r="D15" s="144">
        <f>IF(OR(Córdoba!G15=0),"",Córdoba!G15)</f>
        <v>8525</v>
      </c>
      <c r="E15" s="144">
        <f>IF(OR(Granada!G15=0),"",Granada!G15)</f>
        <v>22018</v>
      </c>
      <c r="F15" s="144">
        <f>IF(OR(Huelva!G15=0),"",Huelva!G15)</f>
      </c>
      <c r="G15" s="144">
        <f>IF(OR(Jaén!G15=0),"",Jaén!G15)</f>
        <v>6800</v>
      </c>
      <c r="H15" s="144">
        <f>IF(OR(Málaga!G15=0),"",Málaga!G15)</f>
        <v>978</v>
      </c>
      <c r="I15" s="144">
        <f>IF(OR(Sevilla!G15=0),"",Sevilla!G15)</f>
        <v>29903</v>
      </c>
      <c r="J15" s="145">
        <f>IF(OR(Andalucía!G15=0),"",Andalucía!G15)</f>
      </c>
    </row>
    <row r="16" spans="1:10" ht="12.75">
      <c r="A16" s="59" t="s">
        <v>22</v>
      </c>
      <c r="B16" s="144">
        <f>IF(OR(Almería!G16=0),"",Almería!G16)</f>
        <v>15</v>
      </c>
      <c r="C16" s="144">
        <f>IF(OR(Cádiz!G16=0),"",Cádiz!G16)</f>
        <v>8039</v>
      </c>
      <c r="D16" s="144">
        <f>IF(OR(Córdoba!G16=0),"",Córdoba!G16)</f>
        <v>420</v>
      </c>
      <c r="E16" s="144">
        <f>IF(OR(Granada!G16=0),"",Granada!G16)</f>
        <v>120</v>
      </c>
      <c r="F16" s="144">
        <f>IF(OR(Huelva!G16=0),"",Huelva!G16)</f>
        <v>4</v>
      </c>
      <c r="G16" s="144">
        <f>IF(OR(Jaén!G16=0),"",Jaén!G16)</f>
        <v>11</v>
      </c>
      <c r="H16" s="144">
        <f>IF(OR(Málaga!G16=0),"",Málaga!G16)</f>
        <v>161</v>
      </c>
      <c r="I16" s="144">
        <f>IF(OR(Sevilla!G16=0),"",Sevilla!G16)</f>
        <v>1440</v>
      </c>
      <c r="J16" s="145">
        <f>IF(OR(Andalucía!G16=0),"",Andalucía!G16)</f>
        <v>10210</v>
      </c>
    </row>
    <row r="17" spans="1:10" ht="15.75">
      <c r="A17" s="29" t="s">
        <v>23</v>
      </c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12.75">
      <c r="A18" s="59" t="s">
        <v>24</v>
      </c>
      <c r="B18" s="144">
        <f>IF(OR(Almería!G18=0),"",Almería!G18)</f>
        <v>0.01</v>
      </c>
      <c r="C18" s="144">
        <f>IF(OR(Cádiz!G18=0),"",Cádiz!G18)</f>
        <v>1</v>
      </c>
      <c r="D18" s="144">
        <f>IF(OR(Córdoba!G18=0),"",Córdoba!G18)</f>
        <v>0.01</v>
      </c>
      <c r="E18" s="144">
        <f>IF(OR(Granada!G18=0),"",Granada!G18)</f>
        <v>12</v>
      </c>
      <c r="F18" s="144">
        <f>IF(OR(Huelva!G18=0),"",Huelva!G18)</f>
        <v>0.01</v>
      </c>
      <c r="G18" s="144">
        <f>IF(OR(Jaén!G18=0),"",Jaén!G18)</f>
        <v>0.01</v>
      </c>
      <c r="H18" s="144">
        <f>IF(OR(Málaga!G18=0),"",Málaga!G18)</f>
        <v>0.01</v>
      </c>
      <c r="I18" s="144">
        <f>IF(OR(Sevilla!G18=0),"",Sevilla!G18)</f>
        <v>15</v>
      </c>
      <c r="J18" s="145">
        <f>IF(OR(Andalucía!G18=0),"",Andalucía!G18)</f>
        <v>28.049999999999997</v>
      </c>
    </row>
    <row r="19" spans="1:10" ht="12.75">
      <c r="A19" s="59" t="s">
        <v>25</v>
      </c>
      <c r="B19" s="144">
        <f>IF(OR(Almería!G19=0),"",Almería!G19)</f>
        <v>81</v>
      </c>
      <c r="C19" s="144">
        <f>IF(OR(Cádiz!G19=0),"",Cádiz!G19)</f>
        <v>2652</v>
      </c>
      <c r="D19" s="144">
        <f>IF(OR(Córdoba!G19=0),"",Córdoba!G19)</f>
        <v>5464</v>
      </c>
      <c r="E19" s="144">
        <f>IF(OR(Granada!G19=0),"",Granada!G19)</f>
        <v>725</v>
      </c>
      <c r="F19" s="144">
        <f>IF(OR(Huelva!G19=0),"",Huelva!G19)</f>
        <v>1913</v>
      </c>
      <c r="G19" s="144">
        <f>IF(OR(Jaén!G19=0),"",Jaén!G19)</f>
        <v>190</v>
      </c>
      <c r="H19" s="144">
        <f>IF(OR(Málaga!G19=0),"",Málaga!G19)</f>
        <v>1160</v>
      </c>
      <c r="I19" s="144">
        <f>IF(OR(Sevilla!G19=0),"",Sevilla!G19)</f>
        <v>11538</v>
      </c>
      <c r="J19" s="145">
        <f>IF(OR(Andalucía!G19=0),"",Andalucía!G19)</f>
        <v>23723</v>
      </c>
    </row>
    <row r="20" spans="1:10" ht="12.75">
      <c r="A20" s="59" t="s">
        <v>26</v>
      </c>
      <c r="B20" s="144">
        <f>IF(OR(Almería!G20=0),"",Almería!G20)</f>
        <v>0.01</v>
      </c>
      <c r="C20" s="144">
        <f>IF(OR(Cádiz!G20=0),"",Cádiz!G20)</f>
        <v>84</v>
      </c>
      <c r="D20" s="144">
        <f>IF(OR(Córdoba!G20=0),"",Córdoba!G20)</f>
        <v>0.01</v>
      </c>
      <c r="E20" s="144">
        <f>IF(OR(Granada!G20=0),"",Granada!G20)</f>
        <v>35</v>
      </c>
      <c r="F20" s="144">
        <f>IF(OR(Huelva!G20=0),"",Huelva!G20)</f>
        <v>0.01</v>
      </c>
      <c r="G20" s="144">
        <f>IF(OR(Jaén!G20=0),"",Jaén!G20)</f>
        <v>0.01</v>
      </c>
      <c r="H20" s="144">
        <f>IF(OR(Málaga!G20=0),"",Málaga!G20)</f>
        <v>0.01</v>
      </c>
      <c r="I20" s="144">
        <f>IF(OR(Sevilla!G20=0),"",Sevilla!G20)</f>
        <v>0.01</v>
      </c>
      <c r="J20" s="145">
        <f>IF(OR(Andalucía!G20=0),"",Andalucía!G20)</f>
        <v>119.06000000000003</v>
      </c>
    </row>
    <row r="21" spans="1:10" ht="12.75">
      <c r="A21" s="59" t="s">
        <v>27</v>
      </c>
      <c r="B21" s="144">
        <f>IF(OR(Almería!G21=0),"",Almería!G21)</f>
        <v>18</v>
      </c>
      <c r="C21" s="144">
        <f>IF(OR(Cádiz!G21=0),"",Cádiz!G21)</f>
        <v>2514</v>
      </c>
      <c r="D21" s="144">
        <f>IF(OR(Córdoba!G21=0),"",Córdoba!G21)</f>
        <v>3687</v>
      </c>
      <c r="E21" s="144">
        <f>IF(OR(Granada!G21=0),"",Granada!G21)</f>
        <v>1816</v>
      </c>
      <c r="F21" s="144">
        <f>IF(OR(Huelva!G21=0),"",Huelva!G21)</f>
        <v>302</v>
      </c>
      <c r="G21" s="144">
        <f>IF(OR(Jaén!G21=0),"",Jaén!G21)</f>
        <v>154</v>
      </c>
      <c r="H21" s="144">
        <f>IF(OR(Málaga!G21=0),"",Málaga!G21)</f>
        <v>2124</v>
      </c>
      <c r="I21" s="144">
        <f>IF(OR(Sevilla!G21=0),"",Sevilla!G21)</f>
        <v>4000</v>
      </c>
      <c r="J21" s="145">
        <f>IF(OR(Andalucía!G21=0),"",Andalucía!G21)</f>
        <v>14615</v>
      </c>
    </row>
    <row r="22" spans="1:10" ht="12.75">
      <c r="A22" s="59" t="s">
        <v>28</v>
      </c>
      <c r="B22" s="144">
        <f>IF(OR(Almería!G22=0),"",Almería!G22)</f>
        <v>50</v>
      </c>
      <c r="C22" s="144">
        <f>IF(OR(Cádiz!G22=0),"",Cádiz!G22)</f>
        <v>1274</v>
      </c>
      <c r="D22" s="144">
        <f>IF(OR(Córdoba!G22=0),"",Córdoba!G22)</f>
        <v>7963</v>
      </c>
      <c r="E22" s="144">
        <f>IF(OR(Granada!G22=0),"",Granada!G22)</f>
        <v>1100</v>
      </c>
      <c r="F22" s="144">
        <f>IF(OR(Huelva!G22=0),"",Huelva!G22)</f>
        <v>232</v>
      </c>
      <c r="G22" s="144">
        <f>IF(OR(Jaén!G22=0),"",Jaén!G22)</f>
        <v>190</v>
      </c>
      <c r="H22" s="144">
        <f>IF(OR(Málaga!G22=0),"",Málaga!G22)</f>
        <v>1704</v>
      </c>
      <c r="I22" s="144">
        <f>IF(OR(Sevilla!G22=0),"",Sevilla!G22)</f>
        <v>5288</v>
      </c>
      <c r="J22" s="145">
        <f>IF(OR(Andalucía!G22=0),"",Andalucía!G22)</f>
        <v>17801</v>
      </c>
    </row>
    <row r="23" spans="1:10" ht="12.75">
      <c r="A23" s="59" t="s">
        <v>29</v>
      </c>
      <c r="B23" s="144">
        <f>IF(OR(Almería!G23=0),"",Almería!G23)</f>
        <v>244</v>
      </c>
      <c r="C23" s="144">
        <f>IF(OR(Cádiz!G23=0),"",Cádiz!G23)</f>
        <v>1040</v>
      </c>
      <c r="D23" s="144">
        <f>IF(OR(Córdoba!G23=0),"",Córdoba!G23)</f>
        <v>487</v>
      </c>
      <c r="E23" s="144">
        <f>IF(OR(Granada!G23=0),"",Granada!G23)</f>
        <v>3263</v>
      </c>
      <c r="F23" s="144">
        <f>IF(OR(Huelva!G23=0),"",Huelva!G23)</f>
        <v>60</v>
      </c>
      <c r="G23" s="144">
        <f>IF(OR(Jaén!G23=0),"",Jaén!G23)</f>
        <v>116</v>
      </c>
      <c r="H23" s="144">
        <f>IF(OR(Málaga!G23=0),"",Málaga!G23)</f>
        <v>4017</v>
      </c>
      <c r="I23" s="144">
        <f>IF(OR(Sevilla!G23=0),"",Sevilla!G23)</f>
        <v>1227</v>
      </c>
      <c r="J23" s="145">
        <f>IF(OR(Andalucía!G23=0),"",Andalucía!G23)</f>
        <v>10454</v>
      </c>
    </row>
    <row r="24" spans="1:10" ht="12.75">
      <c r="A24" s="59" t="s">
        <v>30</v>
      </c>
      <c r="B24" s="144">
        <f>IF(OR(Almería!G24=0),"",Almería!G24)</f>
        <v>310</v>
      </c>
      <c r="C24" s="144">
        <f>IF(OR(Cádiz!G24=0),"",Cádiz!G24)</f>
        <v>78</v>
      </c>
      <c r="D24" s="144">
        <f>IF(OR(Córdoba!G24=0),"",Córdoba!G24)</f>
        <v>42</v>
      </c>
      <c r="E24" s="144">
        <f>IF(OR(Granada!G24=0),"",Granada!G24)</f>
        <v>380</v>
      </c>
      <c r="F24" s="144">
        <f>IF(OR(Huelva!G24=0),"",Huelva!G24)</f>
        <v>0.01</v>
      </c>
      <c r="G24" s="144">
        <f>IF(OR(Jaén!G24=0),"",Jaén!G24)</f>
        <v>7</v>
      </c>
      <c r="H24" s="144">
        <f>IF(OR(Málaga!G24=0),"",Málaga!G24)</f>
        <v>126</v>
      </c>
      <c r="I24" s="144">
        <f>IF(OR(Sevilla!G24=0),"",Sevilla!G24)</f>
        <v>0.01</v>
      </c>
      <c r="J24" s="145">
        <f>IF(OR(Andalucía!G24=0),"",Andalucía!G24)</f>
        <v>943.02</v>
      </c>
    </row>
    <row r="25" spans="1:10" ht="12.75">
      <c r="A25" s="59" t="s">
        <v>31</v>
      </c>
      <c r="B25" s="144">
        <f>IF(OR(Almería!G25=0),"",Almería!G25)</f>
        <v>0.01</v>
      </c>
      <c r="C25" s="144">
        <f>IF(OR(Cádiz!G25=0),"",Cádiz!G25)</f>
        <v>42</v>
      </c>
      <c r="D25" s="144">
        <f>IF(OR(Córdoba!G25=0),"",Córdoba!G25)</f>
        <v>1</v>
      </c>
      <c r="E25" s="144">
        <f>IF(OR(Granada!G25=0),"",Granada!G25)</f>
        <v>0.01</v>
      </c>
      <c r="F25" s="144">
        <f>IF(OR(Huelva!G25=0),"",Huelva!G25)</f>
        <v>585</v>
      </c>
      <c r="G25" s="144">
        <f>IF(OR(Jaén!G25=0),"",Jaén!G25)</f>
        <v>0.01</v>
      </c>
      <c r="H25" s="144">
        <f>IF(OR(Málaga!G25=0),"",Málaga!G25)</f>
        <v>0.01</v>
      </c>
      <c r="I25" s="144">
        <f>IF(OR(Sevilla!G25=0),"",Sevilla!G25)</f>
        <v>536</v>
      </c>
      <c r="J25" s="145">
        <f>IF(OR(Andalucía!G25=0),"",Andalucía!G25)</f>
        <v>1164.04</v>
      </c>
    </row>
    <row r="26" spans="1:10" ht="15.75">
      <c r="A26" s="29" t="s">
        <v>32</v>
      </c>
      <c r="B26" s="146"/>
      <c r="C26" s="146"/>
      <c r="D26" s="146"/>
      <c r="E26" s="146"/>
      <c r="F26" s="146"/>
      <c r="G26" s="146"/>
      <c r="H26" s="146"/>
      <c r="I26" s="146"/>
      <c r="J26" s="147"/>
    </row>
    <row r="27" spans="1:10" ht="12.75">
      <c r="A27" s="44" t="s">
        <v>33</v>
      </c>
      <c r="B27" s="144">
        <f>IF(OR(Almería!G27=0),"",Almería!G27)</f>
      </c>
      <c r="C27" s="144">
        <f>IF(OR(Cádiz!G27=0),"",Cádiz!G27)</f>
      </c>
      <c r="D27" s="144">
        <f>IF(OR(Córdoba!G27=0),"",Córdoba!G27)</f>
      </c>
      <c r="E27" s="144">
        <f>IF(OR(Granada!G27=0),"",Granada!G27)</f>
        <v>20838</v>
      </c>
      <c r="F27" s="144">
        <f>IF(OR(Huelva!G27=0),"",Huelva!G27)</f>
      </c>
      <c r="G27" s="144">
        <f>IF(OR(Jaén!G27=0),"",Jaén!G27)</f>
        <v>2200.01</v>
      </c>
      <c r="H27" s="144">
        <f>IF(OR(Málaga!G27=0),"",Málaga!G27)</f>
      </c>
      <c r="I27" s="144">
        <f>IF(OR(Sevilla!G27=0),"",Sevilla!G27)</f>
      </c>
      <c r="J27" s="145">
        <f>IF(OR(Andalucía!G27=0),"",Andalucía!G27)</f>
      </c>
    </row>
    <row r="28" spans="1:10" ht="12.75">
      <c r="A28" s="59" t="s">
        <v>34</v>
      </c>
      <c r="B28" s="144">
        <f>IF(OR(Almería!G28=0),"",Almería!G28)</f>
        <v>825</v>
      </c>
      <c r="C28" s="144">
        <f>IF(OR(Cádiz!G28=0),"",Cádiz!G28)</f>
        <v>13200</v>
      </c>
      <c r="D28" s="144">
        <f>IF(OR(Córdoba!G28=0),"",Córdoba!G28)</f>
        <v>0.01</v>
      </c>
      <c r="E28" s="144">
        <f>IF(OR(Granada!G28=0),"",Granada!G28)</f>
        <v>1410</v>
      </c>
      <c r="F28" s="144">
        <f>IF(OR(Huelva!G28=0),"",Huelva!G28)</f>
        <v>250</v>
      </c>
      <c r="G28" s="144">
        <f>IF(OR(Jaén!G28=0),"",Jaén!G28)</f>
        <v>0.01</v>
      </c>
      <c r="H28" s="144">
        <f>IF(OR(Málaga!G28=0),"",Málaga!G28)</f>
        <v>4712.5</v>
      </c>
      <c r="I28" s="144">
        <f>IF(OR(Sevilla!G28=0),"",Sevilla!G28)</f>
        <v>3000</v>
      </c>
      <c r="J28" s="145">
        <f>IF(OR(Andalucía!G28=0),"",Andalucía!G28)</f>
        <v>23397.52</v>
      </c>
    </row>
    <row r="29" spans="1:10" ht="12.75">
      <c r="A29" s="59" t="s">
        <v>35</v>
      </c>
      <c r="B29" s="144">
        <f>IF(OR(Almería!G29=0),"",Almería!G29)</f>
        <v>4826</v>
      </c>
      <c r="C29" s="144">
        <f>IF(OR(Cádiz!G29=0),"",Cádiz!G29)</f>
        <v>33915</v>
      </c>
      <c r="D29" s="144">
        <f>IF(OR(Córdoba!G29=0),"",Córdoba!G29)</f>
        <v>3400</v>
      </c>
      <c r="E29" s="144">
        <f>IF(OR(Granada!G29=0),"",Granada!G29)</f>
        <v>1830</v>
      </c>
      <c r="F29" s="144">
        <f>IF(OR(Huelva!G29=0),"",Huelva!G29)</f>
        <v>3150</v>
      </c>
      <c r="G29" s="144">
        <f>IF(OR(Jaén!G29=0),"",Jaén!G29)</f>
        <v>25</v>
      </c>
      <c r="H29" s="144">
        <f>IF(OR(Málaga!G29=0),"",Málaga!G29)</f>
        <v>2142</v>
      </c>
      <c r="I29" s="144">
        <f>IF(OR(Sevilla!G29=0),"",Sevilla!G29)</f>
        <v>133000</v>
      </c>
      <c r="J29" s="145">
        <f>IF(OR(Andalucía!G29=0),"",Andalucía!G29)</f>
        <v>182288</v>
      </c>
    </row>
    <row r="30" spans="1:10" ht="12.75">
      <c r="A30" s="59" t="s">
        <v>36</v>
      </c>
      <c r="B30" s="144">
        <f>IF(OR(Almería!G30=0),"",Almería!G30)</f>
        <v>3534</v>
      </c>
      <c r="C30" s="144">
        <f>IF(OR(Cádiz!G30=0),"",Cádiz!G30)</f>
        <v>4000</v>
      </c>
      <c r="D30" s="144">
        <f>IF(OR(Córdoba!G30=0),"",Córdoba!G30)</f>
        <v>14800</v>
      </c>
      <c r="E30" s="144">
        <f>IF(OR(Granada!G30=0),"",Granada!G30)</f>
        <v>16762</v>
      </c>
      <c r="F30" s="144">
        <f>IF(OR(Huelva!G30=0),"",Huelva!G30)</f>
        <v>3565</v>
      </c>
      <c r="G30" s="144">
        <f>IF(OR(Jaén!G30=0),"",Jaén!G30)</f>
        <v>1800</v>
      </c>
      <c r="H30" s="144">
        <f>IF(OR(Málaga!G30=0),"",Málaga!G30)</f>
        <v>14400</v>
      </c>
      <c r="I30" s="144">
        <f>IF(OR(Sevilla!G30=0),"",Sevilla!G30)</f>
        <v>22800</v>
      </c>
      <c r="J30" s="145">
        <f>IF(OR(Andalucía!G30=0),"",Andalucía!G30)</f>
        <v>81661</v>
      </c>
    </row>
    <row r="31" spans="1:10" ht="12.75">
      <c r="A31" s="59" t="s">
        <v>37</v>
      </c>
      <c r="B31" s="144">
        <f>IF(OR(Almería!G31=0),"",Almería!G31)</f>
      </c>
      <c r="C31" s="144">
        <f>IF(OR(Cádiz!G31=0),"",Cádiz!G31)</f>
      </c>
      <c r="D31" s="144">
        <f>IF(OR(Córdoba!G31=0),"",Córdoba!G31)</f>
      </c>
      <c r="E31" s="144">
        <f>IF(OR(Granada!G31=0),"",Granada!G31)</f>
        <v>836</v>
      </c>
      <c r="F31" s="144">
        <f>IF(OR(Huelva!G31=0),"",Huelva!G31)</f>
      </c>
      <c r="G31" s="144">
        <f>IF(OR(Jaén!G31=0),"",Jaén!G31)</f>
        <v>375</v>
      </c>
      <c r="H31" s="144">
        <f>IF(OR(Málaga!G31=0),"",Málaga!G31)</f>
      </c>
      <c r="I31" s="144">
        <f>IF(OR(Sevilla!G31=0),"",Sevilla!G31)</f>
      </c>
      <c r="J31" s="145">
        <f>IF(OR(Andalucía!G31=0),"",Andalucía!G31)</f>
      </c>
    </row>
    <row r="32" spans="1:10" ht="15.75">
      <c r="A32" s="29" t="s">
        <v>38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ht="12.75">
      <c r="A33" s="59" t="s">
        <v>39</v>
      </c>
      <c r="B33" s="144">
        <f>IF(OR(Almería!G33=0),"",Almería!G33)</f>
        <v>0.01</v>
      </c>
      <c r="C33" s="144">
        <f>IF(OR(Cádiz!G33=0),"",Cádiz!G33)</f>
        <v>435755</v>
      </c>
      <c r="D33" s="144">
        <f>IF(OR(Córdoba!G33=0),"",Córdoba!G33)</f>
        <v>1150</v>
      </c>
      <c r="E33" s="144">
        <f>IF(OR(Granada!G33=0),"",Granada!G33)</f>
        <v>0.01</v>
      </c>
      <c r="F33" s="144">
        <f>IF(OR(Huelva!G33=0),"",Huelva!G33)</f>
        <v>80</v>
      </c>
      <c r="G33" s="144">
        <f>IF(OR(Jaén!G33=0),"",Jaén!G33)</f>
        <v>0.01</v>
      </c>
      <c r="H33" s="144">
        <f>IF(OR(Málaga!G33=0),"",Málaga!G33)</f>
        <v>0.01</v>
      </c>
      <c r="I33" s="144">
        <f>IF(OR(Sevilla!G33=0),"",Sevilla!G33)</f>
        <v>355830</v>
      </c>
      <c r="J33" s="145">
        <f>IF(OR(Andalucía!G33=0),"",Andalucía!G33)</f>
        <v>792815.04</v>
      </c>
    </row>
    <row r="34" spans="1:10" ht="12.75">
      <c r="A34" s="59" t="s">
        <v>40</v>
      </c>
      <c r="B34" s="144">
        <f>IF(OR(Almería!G34=0),"",Almería!G34)</f>
      </c>
      <c r="C34" s="144">
        <f>IF(OR(Cádiz!G34=0),"",Cádiz!G34)</f>
      </c>
      <c r="D34" s="144">
        <f>IF(OR(Córdoba!G34=0),"",Córdoba!G34)</f>
      </c>
      <c r="E34" s="144">
        <f>IF(OR(Granada!G34=0),"",Granada!G34)</f>
      </c>
      <c r="F34" s="144">
        <f>IF(OR(Huelva!G34=0),"",Huelva!G34)</f>
      </c>
      <c r="G34" s="144">
        <f>IF(OR(Jaén!G34=0),"",Jaén!G34)</f>
        <v>8840</v>
      </c>
      <c r="H34" s="144">
        <f>IF(OR(Málaga!G34=0),"",Málaga!G34)</f>
        <v>0.01</v>
      </c>
      <c r="I34" s="144">
        <f>IF(OR(Sevilla!G34=0),"",Sevilla!G34)</f>
      </c>
      <c r="J34" s="145">
        <f>IF(OR(Andalucía!G34=0),"",Andalucía!G34)</f>
      </c>
    </row>
    <row r="35" spans="1:10" ht="12.75">
      <c r="A35" s="59" t="s">
        <v>41</v>
      </c>
      <c r="B35" s="144">
        <f>IF(OR(Almería!G35=0),"",Almería!G35)</f>
        <v>1</v>
      </c>
      <c r="C35" s="144">
        <f>IF(OR(Cádiz!G35=0),"",Cádiz!G35)</f>
        <v>82291</v>
      </c>
      <c r="D35" s="144">
        <f>IF(OR(Córdoba!G35=0),"",Córdoba!G35)</f>
        <v>37400</v>
      </c>
      <c r="E35" s="144">
        <f>IF(OR(Granada!G35=0),"",Granada!G35)</f>
        <v>571</v>
      </c>
      <c r="F35" s="144">
        <f>IF(OR(Huelva!G35=0),"",Huelva!G35)</f>
        <v>25663</v>
      </c>
      <c r="G35" s="144">
        <f>IF(OR(Jaén!G35=0),"",Jaén!G35)</f>
        <v>601</v>
      </c>
      <c r="H35" s="144">
        <f>IF(OR(Málaga!G35=0),"",Málaga!G35)</f>
        <v>731</v>
      </c>
      <c r="I35" s="144">
        <f>IF(OR(Sevilla!G35=0),"",Sevilla!G35)</f>
        <v>148913</v>
      </c>
      <c r="J35" s="145">
        <f>IF(OR(Andalucía!G35=0),"",Andalucía!G35)</f>
        <v>296171</v>
      </c>
    </row>
    <row r="36" spans="1:10" ht="12.75">
      <c r="A36" s="59" t="s">
        <v>42</v>
      </c>
      <c r="B36" s="144">
        <f>IF(OR(Almería!G36=0),"",Almería!G36)</f>
        <v>0.01</v>
      </c>
      <c r="C36" s="144">
        <f>IF(OR(Cádiz!G36=0),"",Cádiz!G36)</f>
        <v>3</v>
      </c>
      <c r="D36" s="144">
        <f>IF(OR(Córdoba!G36=0),"",Córdoba!G36)</f>
        <v>0.01</v>
      </c>
      <c r="E36" s="144">
        <f>IF(OR(Granada!G36=0),"",Granada!G36)</f>
        <v>9</v>
      </c>
      <c r="F36" s="144">
        <f>IF(OR(Huelva!G36=0),"",Huelva!G36)</f>
        <v>0.01</v>
      </c>
      <c r="G36" s="144">
        <f>IF(OR(Jaén!G36=0),"",Jaén!G36)</f>
        <v>0.01</v>
      </c>
      <c r="H36" s="144">
        <f>IF(OR(Málaga!G36=0),"",Málaga!G36)</f>
        <v>0.01</v>
      </c>
      <c r="I36" s="144">
        <f>IF(OR(Sevilla!G36=0),"",Sevilla!G36)</f>
        <v>0.01</v>
      </c>
      <c r="J36" s="145">
        <f>IF(OR(Andalucía!G36=0),"",Andalucía!G36)</f>
        <v>12.059999999999999</v>
      </c>
    </row>
    <row r="37" spans="1:10" ht="12.75">
      <c r="A37" s="59" t="s">
        <v>43</v>
      </c>
      <c r="B37" s="144">
        <f>IF(OR(Almería!G37=0),"",Almería!G37)</f>
      </c>
      <c r="C37" s="144">
        <f>IF(OR(Cádiz!G37=0),"",Cádiz!G37)</f>
      </c>
      <c r="D37" s="144">
        <f>IF(OR(Córdoba!G37=0),"",Córdoba!G37)</f>
      </c>
      <c r="E37" s="144">
        <f>IF(OR(Granada!G37=0),"",Granada!G37)</f>
      </c>
      <c r="F37" s="144">
        <f>IF(OR(Huelva!G37=0),"",Huelva!G37)</f>
      </c>
      <c r="G37" s="144">
        <f>IF(OR(Jaén!G37=0),"",Jaén!G37)</f>
      </c>
      <c r="H37" s="144">
        <f>IF(OR(Málaga!G37=0),"",Málaga!G37)</f>
      </c>
      <c r="I37" s="144">
        <f>IF(OR(Sevilla!G37=0),"",Sevilla!G37)</f>
      </c>
      <c r="J37" s="145">
        <f>IF(OR(Andalucía!G37=0),"",Andalucía!G37)</f>
      </c>
    </row>
    <row r="38" spans="1:10" ht="12.75">
      <c r="A38" s="59" t="s">
        <v>44</v>
      </c>
      <c r="B38" s="144">
        <f>IF(OR(Almería!G38=0),"",Almería!G38)</f>
        <v>0.01</v>
      </c>
      <c r="C38" s="144">
        <f>IF(OR(Cádiz!G38=0),"",Cádiz!G38)</f>
        <v>294</v>
      </c>
      <c r="D38" s="144">
        <f>IF(OR(Córdoba!G38=0),"",Córdoba!G38)</f>
        <v>1500</v>
      </c>
      <c r="E38" s="144">
        <f>IF(OR(Granada!G38=0),"",Granada!G38)</f>
        <v>5</v>
      </c>
      <c r="F38" s="144">
        <f>IF(OR(Huelva!G38=0),"",Huelva!G38)</f>
        <v>220</v>
      </c>
      <c r="G38" s="144">
        <f>IF(OR(Jaén!G38=0),"",Jaén!G38)</f>
        <v>6</v>
      </c>
      <c r="H38" s="144">
        <f>IF(OR(Málaga!G38=0),"",Málaga!G38)</f>
        <v>306</v>
      </c>
      <c r="I38" s="144">
        <f>IF(OR(Sevilla!G38=0),"",Sevilla!G38)</f>
        <v>1605</v>
      </c>
      <c r="J38" s="145">
        <f>IF(OR(Andalucía!G38=0),"",Andalucía!G38)</f>
        <v>3936.01</v>
      </c>
    </row>
    <row r="39" spans="1:10" ht="12.75">
      <c r="A39" s="59" t="s">
        <v>45</v>
      </c>
      <c r="B39" s="144">
        <f>IF(OR(Almería!G39=0),"",Almería!G39)</f>
      </c>
      <c r="C39" s="144">
        <f>IF(OR(Cádiz!G39=0),"",Cádiz!G39)</f>
      </c>
      <c r="D39" s="144">
        <f>IF(OR(Córdoba!G39=0),"",Córdoba!G39)</f>
      </c>
      <c r="E39" s="144">
        <f>IF(OR(Granada!G39=0),"",Granada!G39)</f>
      </c>
      <c r="F39" s="144">
        <f>IF(OR(Huelva!G39=0),"",Huelva!G39)</f>
      </c>
      <c r="G39" s="144">
        <f>IF(OR(Jaén!G39=0),"",Jaén!G39)</f>
      </c>
      <c r="H39" s="144">
        <f>IF(OR(Málaga!G39=0),"",Málaga!G39)</f>
      </c>
      <c r="I39" s="144">
        <f>IF(OR(Sevilla!G39=0),"",Sevilla!G39)</f>
      </c>
      <c r="J39" s="145">
        <f>IF(OR(Andalucía!G39=0),"",Andalucía!G39)</f>
      </c>
    </row>
    <row r="40" spans="1:10" ht="15.75">
      <c r="A40" s="29" t="s">
        <v>46</v>
      </c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12.75">
      <c r="A41" s="59" t="s">
        <v>47</v>
      </c>
      <c r="B41" s="144">
        <f>IF(OR(Almería!G41=0),"",Almería!G41)</f>
      </c>
      <c r="C41" s="144">
        <f>IF(OR(Cádiz!G41=0),"",Cádiz!G41)</f>
      </c>
      <c r="D41" s="144">
        <f>IF(OR(Córdoba!G41=0),"",Córdoba!G41)</f>
      </c>
      <c r="E41" s="144">
        <f>IF(OR(Granada!G41=0),"",Granada!G41)</f>
      </c>
      <c r="F41" s="144">
        <f>IF(OR(Huelva!G41=0),"",Huelva!G41)</f>
      </c>
      <c r="G41" s="144">
        <f>IF(OR(Jaén!G41=0),"",Jaén!G41)</f>
        <v>13880</v>
      </c>
      <c r="H41" s="144">
        <f>IF(OR(Málaga!G41=0),"",Málaga!G41)</f>
      </c>
      <c r="I41" s="144">
        <f>IF(OR(Sevilla!G41=0),"",Sevilla!G41)</f>
      </c>
      <c r="J41" s="145">
        <f>IF(OR(Andalucía!G41=0),"",Andalucía!G41)</f>
      </c>
    </row>
    <row r="42" spans="1:10" ht="12.75">
      <c r="A42" s="59" t="s">
        <v>48</v>
      </c>
      <c r="B42" s="144">
        <f>IF(OR(Almería!G42=0),"",Almería!G42)</f>
        <v>6290</v>
      </c>
      <c r="C42" s="144">
        <f>IF(OR(Cádiz!G42=0),"",Cádiz!G42)</f>
        <v>75951</v>
      </c>
      <c r="D42" s="144">
        <f>IF(OR(Córdoba!G42=0),"",Córdoba!G42)</f>
        <v>60000</v>
      </c>
      <c r="E42" s="144">
        <f>IF(OR(Granada!G42=0),"",Granada!G42)</f>
        <v>115617</v>
      </c>
      <c r="F42" s="144">
        <f>IF(OR(Huelva!G42=0),"",Huelva!G42)</f>
        <v>1800</v>
      </c>
      <c r="G42" s="144">
        <f>IF(OR(Jaén!G42=0),"",Jaén!G42)</f>
        <v>35450</v>
      </c>
      <c r="H42" s="144">
        <f>IF(OR(Málaga!G42=0),"",Málaga!G42)</f>
        <v>7290</v>
      </c>
      <c r="I42" s="144">
        <f>IF(OR(Sevilla!G42=0),"",Sevilla!G42)</f>
        <v>43700</v>
      </c>
      <c r="J42" s="145">
        <f>IF(OR(Andalucía!G42=0),"",Andalucía!G42)</f>
        <v>346098</v>
      </c>
    </row>
    <row r="43" spans="1:10" ht="12.75">
      <c r="A43" s="59" t="s">
        <v>49</v>
      </c>
      <c r="B43" s="144">
        <f>IF(OR(Almería!G43=0),"",Almería!G43)</f>
        <v>51</v>
      </c>
      <c r="C43" s="144">
        <f>IF(OR(Cádiz!G43=0),"",Cádiz!G43)</f>
        <v>10</v>
      </c>
      <c r="D43" s="144">
        <f>IF(OR(Córdoba!G43=0),"",Córdoba!G43)</f>
        <v>2500</v>
      </c>
      <c r="E43" s="144">
        <f>IF(OR(Granada!G43=0),"",Granada!G43)</f>
        <v>3151</v>
      </c>
      <c r="F43" s="144">
        <f>IF(OR(Huelva!G43=0),"",Huelva!G43)</f>
        <v>3131</v>
      </c>
      <c r="G43" s="144">
        <f>IF(OR(Jaén!G43=0),"",Jaén!G43)</f>
        <v>1526</v>
      </c>
      <c r="H43" s="144">
        <f>IF(OR(Málaga!G43=0),"",Málaga!G43)</f>
        <v>34000</v>
      </c>
      <c r="I43" s="144">
        <f>IF(OR(Sevilla!G43=0),"",Sevilla!G43)</f>
        <v>64000</v>
      </c>
      <c r="J43" s="145">
        <f>IF(OR(Andalucía!G43=0),"",Andalucía!G43)</f>
        <v>108369</v>
      </c>
    </row>
    <row r="44" spans="1:10" ht="15.75">
      <c r="A44" s="29" t="s">
        <v>50</v>
      </c>
      <c r="B44" s="146"/>
      <c r="C44" s="146"/>
      <c r="D44" s="146"/>
      <c r="E44" s="146"/>
      <c r="F44" s="146"/>
      <c r="G44" s="146"/>
      <c r="H44" s="146"/>
      <c r="I44" s="146"/>
      <c r="J44" s="147"/>
    </row>
    <row r="45" spans="1:10" ht="12.75">
      <c r="A45" s="59" t="s">
        <v>51</v>
      </c>
      <c r="B45" s="144">
        <f>IF(OR(Almería!G45=0),"",Almería!G45)</f>
      </c>
      <c r="C45" s="144">
        <f>IF(OR(Cádiz!G45=0),"",Cádiz!G45)</f>
      </c>
      <c r="D45" s="144">
        <f>IF(OR(Córdoba!G45=0),"",Córdoba!G45)</f>
      </c>
      <c r="E45" s="144">
        <f>IF(OR(Granada!G45=0),"",Granada!G45)</f>
      </c>
      <c r="F45" s="144">
        <f>IF(OR(Huelva!G45=0),"",Huelva!G45)</f>
      </c>
      <c r="G45" s="144">
        <f>IF(OR(Jaén!G45=0),"",Jaén!G45)</f>
      </c>
      <c r="H45" s="144">
        <f>IF(OR(Málaga!G45=0),"",Málaga!G45)</f>
      </c>
      <c r="I45" s="144">
        <f>IF(OR(Sevilla!G45=0),"",Sevilla!G45)</f>
      </c>
      <c r="J45" s="145">
        <f>IF(OR(Andalucía!G45=0),"",Andalucía!G45)</f>
      </c>
    </row>
    <row r="46" spans="1:10" ht="12.75">
      <c r="A46" s="59" t="s">
        <v>52</v>
      </c>
      <c r="B46" s="144">
        <f>IF(OR(Almería!G46=0),"",Almería!G46)</f>
      </c>
      <c r="C46" s="144">
        <f>IF(OR(Cádiz!G46=0),"",Cádiz!G46)</f>
      </c>
      <c r="D46" s="144">
        <f>IF(OR(Córdoba!G46=0),"",Córdoba!G46)</f>
      </c>
      <c r="E46" s="144">
        <f>IF(OR(Granada!G46=0),"",Granada!G46)</f>
      </c>
      <c r="F46" s="144">
        <f>IF(OR(Huelva!G46=0),"",Huelva!G46)</f>
      </c>
      <c r="G46" s="144">
        <f>IF(OR(Jaén!G46=0),"",Jaén!G46)</f>
      </c>
      <c r="H46" s="144">
        <f>IF(OR(Málaga!G46=0),"",Málaga!G46)</f>
      </c>
      <c r="I46" s="144">
        <f>IF(OR(Sevilla!G46=0),"",Sevilla!G46)</f>
      </c>
      <c r="J46" s="145"/>
    </row>
    <row r="47" spans="1:10" ht="12.75">
      <c r="A47" s="59" t="s">
        <v>53</v>
      </c>
      <c r="B47" s="144">
        <f>IF(OR(Almería!G47=0),"",Almería!G47)</f>
        <v>432</v>
      </c>
      <c r="C47" s="144">
        <f>IF(OR(Cádiz!G47=0),"",Cádiz!G47)</f>
        <v>1030</v>
      </c>
      <c r="D47" s="144">
        <f>IF(OR(Córdoba!G47=0),"",Córdoba!G47)</f>
        <v>1200</v>
      </c>
      <c r="E47" s="144">
        <f>IF(OR(Granada!G47=0),"",Granada!G47)</f>
        <v>30000</v>
      </c>
      <c r="F47" s="144">
        <f>IF(OR(Huelva!G47=0),"",Huelva!G47)</f>
        <v>330</v>
      </c>
      <c r="G47" s="144">
        <f>IF(OR(Jaén!G47=0),"",Jaén!G47)</f>
        <v>2530</v>
      </c>
      <c r="H47" s="144">
        <f>IF(OR(Málaga!G47=0),"",Málaga!G47)</f>
        <v>6630</v>
      </c>
      <c r="I47" s="144">
        <f>IF(OR(Sevilla!G47=0),"",Sevilla!G47)</f>
        <v>3107</v>
      </c>
      <c r="J47" s="145">
        <f>IF(OR(Andalucía!G47=0),"",Andalucía!G47)</f>
        <v>45259</v>
      </c>
    </row>
    <row r="48" spans="1:10" ht="12.75">
      <c r="A48" s="59" t="s">
        <v>54</v>
      </c>
      <c r="B48" s="144">
        <f>IF(OR(Almería!G48=0),"",Almería!G48)</f>
      </c>
      <c r="C48" s="144">
        <f>IF(OR(Cádiz!G48=0),"",Cádiz!G48)</f>
      </c>
      <c r="D48" s="144">
        <f>IF(OR(Córdoba!G48=0),"",Córdoba!G48)</f>
      </c>
      <c r="E48" s="144">
        <f>IF(OR(Granada!G48=0),"",Granada!G48)</f>
      </c>
      <c r="F48" s="144">
        <f>IF(OR(Huelva!G48=0),"",Huelva!G48)</f>
      </c>
      <c r="G48" s="144">
        <f>IF(OR(Jaén!G48=0),"",Jaén!G48)</f>
      </c>
      <c r="H48" s="144">
        <f>IF(OR(Málaga!G48=0),"",Málaga!G48)</f>
      </c>
      <c r="I48" s="144">
        <f>IF(OR(Sevilla!G48=0),"",Sevilla!G48)</f>
      </c>
      <c r="J48" s="145"/>
    </row>
    <row r="49" spans="1:10" ht="12.75">
      <c r="A49" s="62" t="s">
        <v>55</v>
      </c>
      <c r="B49" s="144">
        <f>IF(OR(Almería!G49=0),"",Almería!G49)</f>
        <v>213769</v>
      </c>
      <c r="C49" s="144">
        <f>IF(OR(Cádiz!G49=0),"",Cádiz!G49)</f>
        <v>3000</v>
      </c>
      <c r="D49" s="144">
        <f>IF(OR(Córdoba!G49=0),"",Córdoba!G49)</f>
        <v>575</v>
      </c>
      <c r="E49" s="144">
        <f>IF(OR(Granada!G49=0),"",Granada!G49)</f>
        <v>122976</v>
      </c>
      <c r="F49" s="144">
        <f>IF(OR(Huelva!G49=0),"",Huelva!G49)</f>
        <v>2365</v>
      </c>
      <c r="G49" s="144">
        <f>IF(OR(Jaén!G49=0),"",Jaén!G49)</f>
        <v>690</v>
      </c>
      <c r="H49" s="144">
        <f>IF(OR(Málaga!G49=0),"",Málaga!G49)</f>
        <v>5200</v>
      </c>
      <c r="I49" s="144">
        <f>IF(OR(Sevilla!G49=0),"",Sevilla!G49)</f>
        <v>1200</v>
      </c>
      <c r="J49" s="145">
        <f>IF(OR(Andalucía!G49=0),"",Andalucía!G49)</f>
        <v>349775</v>
      </c>
    </row>
    <row r="50" spans="1:10" ht="12.75">
      <c r="A50" s="62" t="s">
        <v>56</v>
      </c>
      <c r="B50" s="144">
        <f>IF(OR(Almería!G50=0),"",Almería!G50)</f>
      </c>
      <c r="C50" s="144">
        <f>IF(OR(Cádiz!G50=0),"",Cádiz!G50)</f>
      </c>
      <c r="D50" s="144">
        <f>IF(OR(Córdoba!G50=0),"",Córdoba!G50)</f>
      </c>
      <c r="E50" s="144">
        <f>IF(OR(Granada!G50=0),"",Granada!G50)</f>
      </c>
      <c r="F50" s="144">
        <f>IF(OR(Huelva!G50=0),"",Huelva!G50)</f>
      </c>
      <c r="G50" s="144">
        <f>IF(OR(Jaén!G50=0),"",Jaén!G50)</f>
      </c>
      <c r="H50" s="144">
        <f>IF(OR(Málaga!G50=0),"",Málaga!G50)</f>
      </c>
      <c r="I50" s="144">
        <f>IF(OR(Sevilla!G50=0),"",Sevilla!G50)</f>
      </c>
      <c r="J50" s="145">
        <f>IF(OR(Andalucía!G50=0),"",Andalucía!G50)</f>
      </c>
    </row>
    <row r="51" spans="1:10" ht="12.75">
      <c r="A51" s="62" t="s">
        <v>57</v>
      </c>
      <c r="B51" s="144">
        <f>IF(OR(Almería!G51=0),"",Almería!G51)</f>
        <v>9600</v>
      </c>
      <c r="C51" s="144">
        <f>IF(OR(Cádiz!G51=0),"",Cádiz!G51)</f>
        <v>770</v>
      </c>
      <c r="D51" s="144">
        <f>IF(OR(Córdoba!G51=0),"",Córdoba!G51)</f>
        <v>623</v>
      </c>
      <c r="E51" s="144">
        <f>IF(OR(Granada!G51=0),"",Granada!G51)</f>
        <v>639</v>
      </c>
      <c r="F51" s="144">
        <f>IF(OR(Huelva!G51=0),"",Huelva!G51)</f>
        <v>0.01</v>
      </c>
      <c r="G51" s="144">
        <f>IF(OR(Jaén!G51=0),"",Jaén!G51)</f>
        <v>180</v>
      </c>
      <c r="H51" s="144">
        <f>IF(OR(Málaga!G51=0),"",Málaga!G51)</f>
        <v>300</v>
      </c>
      <c r="I51" s="144">
        <f>IF(OR(Sevilla!G51=0),"",Sevilla!G51)</f>
        <v>2660</v>
      </c>
      <c r="J51" s="145">
        <f>IF(OR(Andalucía!G51=0),"",Andalucía!G51)</f>
        <v>14772.01</v>
      </c>
    </row>
    <row r="52" spans="1:10" ht="12.75">
      <c r="A52" s="62" t="s">
        <v>58</v>
      </c>
      <c r="B52" s="144">
        <f>IF(OR(Almería!G52=0),"",Almería!G52)</f>
      </c>
      <c r="C52" s="144">
        <f>IF(OR(Cádiz!G52=0),"",Cádiz!G52)</f>
      </c>
      <c r="D52" s="144">
        <f>IF(OR(Córdoba!G52=0),"",Córdoba!G52)</f>
      </c>
      <c r="E52" s="144">
        <f>IF(OR(Granada!G52=0),"",Granada!G52)</f>
      </c>
      <c r="F52" s="144">
        <f>IF(OR(Huelva!G52=0),"",Huelva!G52)</f>
      </c>
      <c r="G52" s="144">
        <f>IF(OR(Jaén!G52=0),"",Jaén!G52)</f>
      </c>
      <c r="H52" s="144">
        <f>IF(OR(Málaga!G52=0),"",Málaga!G52)</f>
      </c>
      <c r="I52" s="144">
        <f>IF(OR(Sevilla!G52=0),"",Sevilla!G52)</f>
      </c>
      <c r="J52" s="145"/>
    </row>
    <row r="53" spans="1:10" ht="12.75">
      <c r="A53" s="59" t="s">
        <v>59</v>
      </c>
      <c r="B53" s="144">
        <f>IF(OR(Almería!G53=0),"",Almería!G53)</f>
        <v>696017</v>
      </c>
      <c r="C53" s="144">
        <f>IF(OR(Cádiz!G53=0),"",Cádiz!G53)</f>
        <v>6800</v>
      </c>
      <c r="D53" s="144">
        <f>IF(OR(Córdoba!G53=0),"",Córdoba!G53)</f>
        <v>14850</v>
      </c>
      <c r="E53" s="144">
        <f>IF(OR(Granada!G53=0),"",Granada!G53)</f>
        <v>25237</v>
      </c>
      <c r="F53" s="144">
        <f>IF(OR(Huelva!G53=0),"",Huelva!G53)</f>
        <v>2800</v>
      </c>
      <c r="G53" s="144">
        <f>IF(OR(Jaén!G53=0),"",Jaén!G53)</f>
        <v>661</v>
      </c>
      <c r="H53" s="144">
        <f>IF(OR(Málaga!G53=0),"",Málaga!G53)</f>
        <v>1600</v>
      </c>
      <c r="I53" s="144">
        <f>IF(OR(Sevilla!G53=0),"",Sevilla!G53)</f>
        <v>71500</v>
      </c>
      <c r="J53" s="145">
        <f>IF(OR(Andalucía!G53=0),"",Andalucía!G53)</f>
        <v>819465</v>
      </c>
    </row>
    <row r="54" spans="1:10" ht="12.75">
      <c r="A54" s="59" t="s">
        <v>60</v>
      </c>
      <c r="B54" s="144">
        <f>IF(OR(Almería!G54=0),"",Almería!G54)</f>
      </c>
      <c r="C54" s="144">
        <f>IF(OR(Cádiz!G54=0),"",Cádiz!G54)</f>
      </c>
      <c r="D54" s="144">
        <f>IF(OR(Córdoba!G54=0),"",Córdoba!G54)</f>
      </c>
      <c r="E54" s="144">
        <f>IF(OR(Granada!G54=0),"",Granada!G54)</f>
        <v>6956</v>
      </c>
      <c r="F54" s="144">
        <f>IF(OR(Huelva!G54=0),"",Huelva!G54)</f>
      </c>
      <c r="G54" s="144">
        <f>IF(OR(Jaén!G54=0),"",Jaén!G54)</f>
        <v>820</v>
      </c>
      <c r="H54" s="144">
        <f>IF(OR(Málaga!G54=0),"",Málaga!G54)</f>
      </c>
      <c r="I54" s="144">
        <f>IF(OR(Sevilla!G54=0),"",Sevilla!G54)</f>
      </c>
      <c r="J54" s="145">
        <f>IF(OR(Andalucía!G54=0),"",Andalucía!G54)</f>
      </c>
    </row>
    <row r="55" spans="1:10" ht="12.75">
      <c r="A55" s="59" t="s">
        <v>61</v>
      </c>
      <c r="B55" s="144">
        <f>IF(OR(Almería!G55=0),"",Almería!G55)</f>
      </c>
      <c r="C55" s="144">
        <f>IF(OR(Cádiz!G55=0),"",Cádiz!G55)</f>
      </c>
      <c r="D55" s="144">
        <f>IF(OR(Córdoba!G55=0),"",Córdoba!G55)</f>
      </c>
      <c r="E55" s="144">
        <f>IF(OR(Granada!G55=0),"",Granada!G55)</f>
        <v>2623</v>
      </c>
      <c r="F55" s="144">
        <f>IF(OR(Huelva!G55=0),"",Huelva!G55)</f>
      </c>
      <c r="G55" s="144">
        <f>IF(OR(Jaén!G55=0),"",Jaén!G55)</f>
      </c>
      <c r="H55" s="144">
        <f>IF(OR(Málaga!G55=0),"",Málaga!G55)</f>
      </c>
      <c r="I55" s="144">
        <f>IF(OR(Sevilla!G55=0),"",Sevilla!G55)</f>
      </c>
      <c r="J55" s="145"/>
    </row>
    <row r="56" spans="1:10" ht="12.75">
      <c r="A56" s="44" t="s">
        <v>62</v>
      </c>
      <c r="B56" s="144">
        <f>IF(OR(Almería!G56=0),"",Almería!G56)</f>
        <v>489131</v>
      </c>
      <c r="C56" s="144">
        <f>IF(OR(Cádiz!G56=0),"",Cádiz!G56)</f>
        <v>8843</v>
      </c>
      <c r="D56" s="144">
        <f>IF(OR(Córdoba!G56=0),"",Córdoba!G56)</f>
        <v>3160.01</v>
      </c>
      <c r="E56" s="144">
        <f>IF(OR(Granada!G56=0),"",Granada!G56)</f>
        <v>15636</v>
      </c>
      <c r="F56" s="144">
        <f>IF(OR(Huelva!G56=0),"",Huelva!G56)</f>
        <v>138.01</v>
      </c>
      <c r="G56" s="144">
        <f>IF(OR(Jaén!G56=0),"",Jaén!G56)</f>
        <v>1200.01</v>
      </c>
      <c r="H56" s="144">
        <f>IF(OR(Málaga!G56=0),"",Málaga!G56)</f>
        <v>9000.01</v>
      </c>
      <c r="I56" s="144">
        <f>IF(OR(Sevilla!G56=0),"",Sevilla!G56)</f>
        <v>2100.01</v>
      </c>
      <c r="J56" s="145">
        <f>IF(OR(Andalucía!G56=0),"",Andalucía!G56)</f>
        <v>529208.05</v>
      </c>
    </row>
    <row r="57" spans="1:10" ht="12.75">
      <c r="A57" s="59" t="s">
        <v>63</v>
      </c>
      <c r="B57" s="144">
        <f>IF(OR(Almería!G57=0),"",Almería!G57)</f>
        <v>485755</v>
      </c>
      <c r="C57" s="144">
        <f>IF(OR(Cádiz!G57=0),"",Cádiz!G57)</f>
        <v>1387</v>
      </c>
      <c r="D57" s="144">
        <f>IF(OR(Córdoba!G57=0),"",Córdoba!G57)</f>
        <v>0.01</v>
      </c>
      <c r="E57" s="144">
        <f>IF(OR(Granada!G57=0),"",Granada!G57)</f>
        <v>8188</v>
      </c>
      <c r="F57" s="144">
        <f>IF(OR(Huelva!G57=0),"",Huelva!G57)</f>
        <v>0.01</v>
      </c>
      <c r="G57" s="144">
        <f>IF(OR(Jaén!G57=0),"",Jaén!G57)</f>
        <v>0.01</v>
      </c>
      <c r="H57" s="144">
        <f>IF(OR(Málaga!G57=0),"",Málaga!G57)</f>
        <v>9000</v>
      </c>
      <c r="I57" s="144">
        <f>IF(OR(Sevilla!G57=0),"",Sevilla!G57)</f>
        <v>0.01</v>
      </c>
      <c r="J57" s="145">
        <f>IF(OR(Andalucía!G57=0),"",Andalucía!G57)</f>
        <v>504330.04000000004</v>
      </c>
    </row>
    <row r="58" spans="1:10" ht="12.75">
      <c r="A58" s="59" t="s">
        <v>64</v>
      </c>
      <c r="B58" s="144">
        <f>IF(OR(Almería!G58=0),"",Almería!G58)</f>
        <v>3376</v>
      </c>
      <c r="C58" s="144">
        <f>IF(OR(Cádiz!G58=0),"",Cádiz!G58)</f>
        <v>7456</v>
      </c>
      <c r="D58" s="144">
        <f>IF(OR(Córdoba!G58=0),"",Córdoba!G58)</f>
        <v>3160</v>
      </c>
      <c r="E58" s="144">
        <f>IF(OR(Granada!G58=0),"",Granada!G58)</f>
        <v>7448</v>
      </c>
      <c r="F58" s="144">
        <f>IF(OR(Huelva!G58=0),"",Huelva!G58)</f>
        <v>138</v>
      </c>
      <c r="G58" s="144">
        <f>IF(OR(Jaén!G58=0),"",Jaén!G58)</f>
        <v>1200</v>
      </c>
      <c r="H58" s="144">
        <f>IF(OR(Málaga!G58=0),"",Málaga!G58)</f>
        <v>0.01</v>
      </c>
      <c r="I58" s="144">
        <f>IF(OR(Sevilla!G58=0),"",Sevilla!G58)</f>
        <v>2100</v>
      </c>
      <c r="J58" s="145">
        <f>IF(OR(Andalucía!G58=0),"",Andalucía!G58)</f>
        <v>24878.01</v>
      </c>
    </row>
    <row r="59" spans="1:10" ht="12.75">
      <c r="A59" s="44" t="s">
        <v>65</v>
      </c>
      <c r="B59" s="144">
        <f>IF(OR(Almería!G59=0),"",Almería!G59)</f>
        <v>549405.01</v>
      </c>
      <c r="C59" s="144">
        <f>IF(OR(Cádiz!G59=0),"",Cádiz!G59)</f>
        <v>2785</v>
      </c>
      <c r="D59" s="144">
        <f>IF(OR(Córdoba!G59=0),"",Córdoba!G59)</f>
        <v>0.02</v>
      </c>
      <c r="E59" s="144">
        <f>IF(OR(Granada!G59=0),"",Granada!G59)</f>
        <v>107156</v>
      </c>
      <c r="F59" s="144">
        <f>IF(OR(Huelva!G59=0),"",Huelva!G59)</f>
        <v>45.01</v>
      </c>
      <c r="G59" s="144">
        <f>IF(OR(Jaén!G59=0),"",Jaén!G59)</f>
        <v>447.01</v>
      </c>
      <c r="H59" s="144">
        <f>IF(OR(Málaga!G59=0),"",Málaga!G59)</f>
        <v>10080</v>
      </c>
      <c r="I59" s="144">
        <f>IF(OR(Sevilla!G59=0),"",Sevilla!G59)</f>
        <v>90.01</v>
      </c>
      <c r="J59" s="145">
        <f>IF(OR(Andalucía!G59=0),"",Andalucía!G59)</f>
        <v>670008.06</v>
      </c>
    </row>
    <row r="60" spans="1:10" ht="12.75">
      <c r="A60" s="59" t="s">
        <v>66</v>
      </c>
      <c r="B60" s="144">
        <f>IF(OR(Almería!G60=0),"",Almería!G60)</f>
        <v>549405</v>
      </c>
      <c r="C60" s="144">
        <f>IF(OR(Cádiz!G60=0),"",Cádiz!G60)</f>
        <v>600</v>
      </c>
      <c r="D60" s="144">
        <f>IF(OR(Córdoba!G60=0),"",Córdoba!G60)</f>
        <v>0.01</v>
      </c>
      <c r="E60" s="144">
        <f>IF(OR(Granada!G60=0),"",Granada!G60)</f>
        <v>105060</v>
      </c>
      <c r="F60" s="144">
        <f>IF(OR(Huelva!G60=0),"",Huelva!G60)</f>
        <v>0.01</v>
      </c>
      <c r="G60" s="144">
        <f>IF(OR(Jaén!G60=0),"",Jaén!G60)</f>
        <v>0.01</v>
      </c>
      <c r="H60" s="144">
        <f>IF(OR(Málaga!G60=0),"",Málaga!G60)</f>
        <v>9900</v>
      </c>
      <c r="I60" s="144">
        <f>IF(OR(Sevilla!G60=0),"",Sevilla!G60)</f>
        <v>0.01</v>
      </c>
      <c r="J60" s="145">
        <f>IF(OR(Andalucía!G60=0),"",Andalucía!G60)</f>
        <v>664965.04</v>
      </c>
    </row>
    <row r="61" spans="1:10" ht="12.75">
      <c r="A61" s="59" t="s">
        <v>67</v>
      </c>
      <c r="B61" s="144">
        <f>IF(OR(Almería!G61=0),"",Almería!G61)</f>
        <v>0.01</v>
      </c>
      <c r="C61" s="144">
        <f>IF(OR(Cádiz!G61=0),"",Cádiz!G61)</f>
        <v>2185</v>
      </c>
      <c r="D61" s="144">
        <f>IF(OR(Córdoba!G61=0),"",Córdoba!G61)</f>
        <v>0.01</v>
      </c>
      <c r="E61" s="144">
        <f>IF(OR(Granada!G61=0),"",Granada!G61)</f>
        <v>2096</v>
      </c>
      <c r="F61" s="144">
        <f>IF(OR(Huelva!G61=0),"",Huelva!G61)</f>
        <v>45</v>
      </c>
      <c r="G61" s="144">
        <f>IF(OR(Jaén!G61=0),"",Jaén!G61)</f>
        <v>447</v>
      </c>
      <c r="H61" s="144">
        <f>IF(OR(Málaga!G61=0),"",Málaga!G61)</f>
        <v>180</v>
      </c>
      <c r="I61" s="144">
        <f>IF(OR(Sevilla!G61=0),"",Sevilla!G61)</f>
        <v>90</v>
      </c>
      <c r="J61" s="145">
        <f>IF(OR(Andalucía!G61=0),"",Andalucía!G61)</f>
        <v>5043.02</v>
      </c>
    </row>
    <row r="62" spans="1:10" ht="12.75">
      <c r="A62" s="59" t="s">
        <v>166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12.75">
      <c r="A63" s="44" t="s">
        <v>69</v>
      </c>
      <c r="B63" s="144">
        <f>IF(OR(Almería!G63=0),"",Almería!G63)</f>
        <v>212574.01</v>
      </c>
      <c r="C63" s="144">
        <f>IF(OR(Cádiz!G63=0),"",Cádiz!G63)</f>
        <v>4505</v>
      </c>
      <c r="D63" s="144">
        <f>IF(OR(Córdoba!G63=0),"",Córdoba!G63)</f>
        <v>525.01</v>
      </c>
      <c r="E63" s="144">
        <f>IF(OR(Granada!G63=0),"",Granada!G63)</f>
        <v>4942</v>
      </c>
      <c r="F63" s="144">
        <f>IF(OR(Huelva!G63=0),"",Huelva!G63)</f>
        <v>20.01</v>
      </c>
      <c r="G63" s="144">
        <f>IF(OR(Jaén!G63=0),"",Jaén!G63)</f>
        <v>720.01</v>
      </c>
      <c r="H63" s="144">
        <f>IF(OR(Málaga!G63=0),"",Málaga!G63)</f>
        <v>6200.01</v>
      </c>
      <c r="I63" s="144">
        <f>IF(OR(Sevilla!G63=0),"",Sevilla!G63)</f>
        <v>500</v>
      </c>
      <c r="J63" s="145">
        <f>IF(OR(Andalucía!G63=0),"",Andalucía!G63)</f>
        <v>229986.05000000005</v>
      </c>
    </row>
    <row r="64" spans="1:10" ht="12.75">
      <c r="A64" s="59" t="s">
        <v>70</v>
      </c>
      <c r="B64" s="144">
        <f>IF(OR(Almería!G64=0),"",Almería!G64)</f>
        <v>0.01</v>
      </c>
      <c r="C64" s="144">
        <f>IF(OR(Cádiz!G64=0),"",Cádiz!G64)</f>
        <v>3500</v>
      </c>
      <c r="D64" s="144">
        <f>IF(OR(Córdoba!G64=0),"",Córdoba!G64)</f>
        <v>525</v>
      </c>
      <c r="E64" s="144">
        <f>IF(OR(Granada!G64=0),"",Granada!G64)</f>
        <v>610</v>
      </c>
      <c r="F64" s="144">
        <f>IF(OR(Huelva!G64=0),"",Huelva!G64)</f>
        <v>20</v>
      </c>
      <c r="G64" s="144">
        <f>IF(OR(Jaén!G64=0),"",Jaén!G64)</f>
        <v>720</v>
      </c>
      <c r="H64" s="144">
        <f>IF(OR(Málaga!G64=0),"",Málaga!G64)</f>
        <v>0.01</v>
      </c>
      <c r="I64" s="144">
        <f>IF(OR(Sevilla!G64=0),"",Sevilla!G64)</f>
        <v>350</v>
      </c>
      <c r="J64" s="145">
        <f>IF(OR(Andalucía!G64=0),"",Andalucía!G64)</f>
        <v>5725.02</v>
      </c>
    </row>
    <row r="65" spans="1:10" ht="12.75">
      <c r="A65" s="59" t="s">
        <v>71</v>
      </c>
      <c r="B65" s="144">
        <f>IF(OR(Almería!G65=0),"",Almería!G65)</f>
        <v>212574</v>
      </c>
      <c r="C65" s="144">
        <f>IF(OR(Cádiz!G65=0),"",Cádiz!G65)</f>
        <v>1005</v>
      </c>
      <c r="D65" s="144">
        <f>IF(OR(Córdoba!G65=0),"",Córdoba!G65)</f>
        <v>0.01</v>
      </c>
      <c r="E65" s="144">
        <f>IF(OR(Granada!G65=0),"",Granada!G65)</f>
        <v>4332</v>
      </c>
      <c r="F65" s="144">
        <f>IF(OR(Huelva!G65=0),"",Huelva!G65)</f>
        <v>0.01</v>
      </c>
      <c r="G65" s="144">
        <f>IF(OR(Jaén!G65=0),"",Jaén!G65)</f>
        <v>0.01</v>
      </c>
      <c r="H65" s="144">
        <f>IF(OR(Málaga!G65=0),"",Málaga!G65)</f>
        <v>6200</v>
      </c>
      <c r="I65" s="144">
        <f>IF(OR(Sevilla!G65=0),"",Sevilla!G65)</f>
        <v>150</v>
      </c>
      <c r="J65" s="145">
        <f>IF(OR(Andalucía!G65=0),"",Andalucía!G65)</f>
        <v>224261.03000000003</v>
      </c>
    </row>
    <row r="66" spans="1:10" ht="12.75">
      <c r="A66" s="44" t="s">
        <v>72</v>
      </c>
      <c r="B66" s="144">
        <f>IF(OR(Almería!G66=0),"",Almería!G66)</f>
      </c>
      <c r="C66" s="144">
        <f>IF(OR(Cádiz!G66=0),"",Cádiz!G66)</f>
      </c>
      <c r="D66" s="144">
        <f>IF(OR(Córdoba!G66=0),"",Córdoba!G66)</f>
        <v>11120.02</v>
      </c>
      <c r="E66" s="144">
        <f>IF(OR(Granada!G66=0),"",Granada!G66)</f>
      </c>
      <c r="F66" s="144">
        <f>IF(OR(Huelva!G66=0),"",Huelva!G66)</f>
      </c>
      <c r="G66" s="144">
        <f>IF(OR(Jaén!G66=0),"",Jaén!G66)</f>
        <v>6560.01</v>
      </c>
      <c r="H66" s="144">
        <f>IF(OR(Málaga!G66=0),"",Málaga!G66)</f>
      </c>
      <c r="I66" s="144">
        <f>IF(OR(Sevilla!G66=0),"",Sevilla!G66)</f>
      </c>
      <c r="J66" s="145">
        <f>IF(OR(Andalucía!G66=0),"",Andalucía!G66)</f>
      </c>
    </row>
    <row r="67" spans="1:10" ht="12.75">
      <c r="A67" s="59" t="s">
        <v>73</v>
      </c>
      <c r="B67" s="144">
        <f>IF(OR(Almería!G67=0),"",Almería!G67)</f>
        <v>484196</v>
      </c>
      <c r="C67" s="144">
        <f>IF(OR(Cádiz!G67=0),"",Cádiz!G67)</f>
        <v>10985</v>
      </c>
      <c r="D67" s="144">
        <f>IF(OR(Córdoba!G67=0),"",Córdoba!G67)</f>
        <v>0.01</v>
      </c>
      <c r="E67" s="144">
        <f>IF(OR(Granada!G67=0),"",Granada!G67)</f>
        <v>117064</v>
      </c>
      <c r="F67" s="144">
        <f>IF(OR(Huelva!G67=0),"",Huelva!G67)</f>
        <v>150</v>
      </c>
      <c r="G67" s="144">
        <f>IF(OR(Jaén!G67=0),"",Jaén!G67)</f>
        <v>0.01</v>
      </c>
      <c r="H67" s="144">
        <f>IF(OR(Málaga!G67=0),"",Málaga!G67)</f>
        <v>22400</v>
      </c>
      <c r="I67" s="144">
        <f>IF(OR(Sevilla!G67=0),"",Sevilla!G67)</f>
        <v>3600</v>
      </c>
      <c r="J67" s="145">
        <f>IF(OR(Andalucía!G67=0),"",Andalucía!G67)</f>
        <v>638395.02</v>
      </c>
    </row>
    <row r="68" spans="1:10" ht="12.75">
      <c r="A68" s="59" t="s">
        <v>74</v>
      </c>
      <c r="B68" s="144">
        <f>IF(OR(Almería!G68=0),"",Almería!G68)</f>
        <v>79480</v>
      </c>
      <c r="C68" s="144">
        <f>IF(OR(Cádiz!G68=0),"",Cádiz!G68)</f>
        <v>35385</v>
      </c>
      <c r="D68" s="144">
        <f>IF(OR(Córdoba!G68=0),"",Córdoba!G68)</f>
        <v>11120</v>
      </c>
      <c r="E68" s="144">
        <f>IF(OR(Granada!G68=0),"",Granada!G68)</f>
        <v>175351</v>
      </c>
      <c r="F68" s="144">
        <f>IF(OR(Huelva!G68=0),"",Huelva!G68)</f>
        <v>900</v>
      </c>
      <c r="G68" s="144">
        <f>IF(OR(Jaén!G68=0),"",Jaén!G68)</f>
        <v>6050</v>
      </c>
      <c r="H68" s="144">
        <f>IF(OR(Málaga!G68=0),"",Málaga!G68)</f>
        <v>21125</v>
      </c>
      <c r="I68" s="144">
        <f>IF(OR(Sevilla!G68=0),"",Sevilla!G68)</f>
        <v>543200</v>
      </c>
      <c r="J68" s="145">
        <f>IF(OR(Andalucía!G68=0),"",Andalucía!G68)</f>
        <v>872611</v>
      </c>
    </row>
    <row r="69" spans="1:10" ht="12.75">
      <c r="A69" s="59" t="s">
        <v>75</v>
      </c>
      <c r="B69" s="144">
        <f>IF(OR(Almería!G69=0),"",Almería!G69)</f>
      </c>
      <c r="C69" s="144">
        <f>IF(OR(Cádiz!G69=0),"",Cádiz!G69)</f>
      </c>
      <c r="D69" s="144">
        <f>IF(OR(Córdoba!G69=0),"",Córdoba!G69)</f>
        <v>0.01</v>
      </c>
      <c r="E69" s="144">
        <f>IF(OR(Granada!G69=0),"",Granada!G69)</f>
      </c>
      <c r="F69" s="144">
        <f>IF(OR(Huelva!G69=0),"",Huelva!G69)</f>
      </c>
      <c r="G69" s="144">
        <f>IF(OR(Jaén!G69=0),"",Jaén!G69)</f>
        <v>510</v>
      </c>
      <c r="H69" s="144">
        <f>IF(OR(Málaga!G69=0),"",Málaga!G69)</f>
      </c>
      <c r="I69" s="144">
        <f>IF(OR(Sevilla!G69=0),"",Sevilla!G69)</f>
      </c>
      <c r="J69" s="145">
        <f>IF(OR(Andalucía!G69=0),"",Andalucía!G69)</f>
      </c>
    </row>
    <row r="70" spans="1:10" ht="12.75">
      <c r="A70" s="59" t="s">
        <v>76</v>
      </c>
      <c r="B70" s="144">
        <f>IF(OR(Almería!G70=0),"",Almería!G70)</f>
        <v>180</v>
      </c>
      <c r="C70" s="144">
        <f>IF(OR(Cádiz!G70=0),"",Cádiz!G70)</f>
        <v>22355</v>
      </c>
      <c r="D70" s="144">
        <f>IF(OR(Córdoba!G70=0),"",Córdoba!G70)</f>
        <v>10100</v>
      </c>
      <c r="E70" s="144">
        <f>IF(OR(Granada!G70=0),"",Granada!G70)</f>
        <v>400</v>
      </c>
      <c r="F70" s="144">
        <f>IF(OR(Huelva!G70=0),"",Huelva!G70)</f>
      </c>
      <c r="G70" s="144">
        <f>IF(OR(Jaén!G70=0),"",Jaén!G70)</f>
        <v>2210</v>
      </c>
      <c r="H70" s="144">
        <f>IF(OR(Málaga!G70=0),"",Málaga!G70)</f>
        <v>0.01</v>
      </c>
      <c r="I70" s="144">
        <f>IF(OR(Sevilla!G70=0),"",Sevilla!G70)</f>
        <v>530400</v>
      </c>
      <c r="J70" s="145">
        <f>IF(OR(Andalucía!G70=0),"",Andalucía!G70)</f>
      </c>
    </row>
    <row r="71" spans="1:10" ht="12.75">
      <c r="A71" s="59" t="s">
        <v>77</v>
      </c>
      <c r="B71" s="144">
        <f>IF(OR(Almería!G71=0),"",Almería!G71)</f>
        <v>958087</v>
      </c>
      <c r="C71" s="144">
        <f>IF(OR(Cádiz!G71=0),"",Cádiz!G71)</f>
        <v>21952</v>
      </c>
      <c r="D71" s="144">
        <f>IF(OR(Córdoba!G71=0),"",Córdoba!G71)</f>
        <v>1600</v>
      </c>
      <c r="E71" s="144">
        <f>IF(OR(Granada!G71=0),"",Granada!G71)</f>
        <v>41230</v>
      </c>
      <c r="F71" s="144">
        <f>IF(OR(Huelva!G71=0),"",Huelva!G71)</f>
        <v>920</v>
      </c>
      <c r="G71" s="144">
        <f>IF(OR(Jaén!G71=0),"",Jaén!G71)</f>
        <v>2700</v>
      </c>
      <c r="H71" s="144">
        <f>IF(OR(Málaga!G71=0),"",Málaga!G71)</f>
        <v>16700</v>
      </c>
      <c r="I71" s="144">
        <f>IF(OR(Sevilla!G71=0),"",Sevilla!G71)</f>
        <v>23850</v>
      </c>
      <c r="J71" s="145">
        <f>IF(OR(Andalucía!G71=0),"",Andalucía!G71)</f>
        <v>1067039</v>
      </c>
    </row>
    <row r="72" spans="1:10" ht="12.75">
      <c r="A72" s="59" t="s">
        <v>78</v>
      </c>
      <c r="B72" s="144">
        <f>IF(OR(Almería!G72=0),"",Almería!G72)</f>
        <v>50</v>
      </c>
      <c r="C72" s="144">
        <f>IF(OR(Cádiz!G72=0),"",Cádiz!G72)</f>
        <v>390</v>
      </c>
      <c r="D72" s="144">
        <f>IF(OR(Córdoba!G72=0),"",Córdoba!G72)</f>
        <v>0.01</v>
      </c>
      <c r="E72" s="144">
        <f>IF(OR(Granada!G72=0),"",Granada!G72)</f>
        <v>591</v>
      </c>
      <c r="F72" s="144">
        <f>IF(OR(Huelva!G72=0),"",Huelva!G72)</f>
        <v>322368</v>
      </c>
      <c r="G72" s="144">
        <f>IF(OR(Jaén!G72=0),"",Jaén!G72)</f>
        <v>7</v>
      </c>
      <c r="H72" s="144">
        <f>IF(OR(Málaga!G72=0),"",Málaga!G72)</f>
        <v>55</v>
      </c>
      <c r="I72" s="144">
        <f>IF(OR(Sevilla!G72=0),"",Sevilla!G72)</f>
        <v>400</v>
      </c>
      <c r="J72" s="145">
        <f>IF(OR(Andalucía!G72=0),"",Andalucía!G72)</f>
        <v>323861.01</v>
      </c>
    </row>
    <row r="73" spans="1:10" ht="12.75">
      <c r="A73" s="59" t="s">
        <v>79</v>
      </c>
      <c r="B73" s="144">
        <f>IF(OR(Almería!G73=0),"",Almería!G73)</f>
        <v>3084</v>
      </c>
      <c r="C73" s="144">
        <f>IF(OR(Cádiz!G73=0),"",Cádiz!G73)</f>
        <v>3158</v>
      </c>
      <c r="D73" s="144">
        <f>IF(OR(Córdoba!G73=0),"",Córdoba!G73)</f>
        <v>279</v>
      </c>
      <c r="E73" s="144">
        <f>IF(OR(Granada!G73=0),"",Granada!G73)</f>
        <v>4884</v>
      </c>
      <c r="F73" s="144">
        <f>IF(OR(Huelva!G73=0),"",Huelva!G73)</f>
        <v>135</v>
      </c>
      <c r="G73" s="144">
        <f>IF(OR(Jaén!G73=0),"",Jaén!G73)</f>
        <v>335</v>
      </c>
      <c r="H73" s="144">
        <f>IF(OR(Málaga!G73=0),"",Málaga!G73)</f>
        <v>5984</v>
      </c>
      <c r="I73" s="144">
        <f>IF(OR(Sevilla!G73=0),"",Sevilla!G73)</f>
        <v>6105</v>
      </c>
      <c r="J73" s="145">
        <f>IF(OR(Andalucía!G73=0),"",Andalucía!G73)</f>
        <v>23964</v>
      </c>
    </row>
    <row r="74" spans="1:10" ht="12.75">
      <c r="A74" s="59" t="s">
        <v>80</v>
      </c>
      <c r="B74" s="144">
        <f>IF(OR(Almería!G74=0),"",Almería!G74)</f>
        <v>18263</v>
      </c>
      <c r="C74" s="144">
        <f>IF(OR(Cádiz!G74=0),"",Cádiz!G74)</f>
        <v>7300</v>
      </c>
      <c r="D74" s="144">
        <f>IF(OR(Córdoba!G74=0),"",Córdoba!G74)</f>
        <v>0.01</v>
      </c>
      <c r="E74" s="144">
        <f>IF(OR(Granada!G74=0),"",Granada!G74)</f>
        <v>15213</v>
      </c>
      <c r="F74" s="144">
        <f>IF(OR(Huelva!G74=0),"",Huelva!G74)</f>
        <v>69</v>
      </c>
      <c r="G74" s="144">
        <f>IF(OR(Jaén!G74=0),"",Jaén!G74)</f>
        <v>180</v>
      </c>
      <c r="H74" s="144">
        <f>IF(OR(Málaga!G74=0),"",Málaga!G74)</f>
        <v>2000</v>
      </c>
      <c r="I74" s="144">
        <f>IF(OR(Sevilla!G74=0),"",Sevilla!G74)</f>
        <v>18400</v>
      </c>
      <c r="J74" s="145">
        <f>IF(OR(Andalucía!G74=0),"",Andalucía!G74)</f>
        <v>61425.009999999995</v>
      </c>
    </row>
    <row r="75" spans="1:10" ht="12.75">
      <c r="A75" s="59" t="s">
        <v>81</v>
      </c>
      <c r="B75" s="144">
        <f>IF(OR(Almería!G75=0),"",Almería!G75)</f>
        <v>416</v>
      </c>
      <c r="C75" s="144">
        <f>IF(OR(Cádiz!G75=0),"",Cádiz!G75)</f>
        <v>1049</v>
      </c>
      <c r="D75" s="144">
        <f>IF(OR(Córdoba!G75=0),"",Córdoba!G75)</f>
        <v>27200</v>
      </c>
      <c r="E75" s="144">
        <f>IF(OR(Granada!G75=0),"",Granada!G75)</f>
        <v>9755</v>
      </c>
      <c r="F75" s="144">
        <f>IF(OR(Huelva!G75=0),"",Huelva!G75)</f>
        <v>18</v>
      </c>
      <c r="G75" s="144">
        <f>IF(OR(Jaén!G75=0),"",Jaén!G75)</f>
        <v>4925</v>
      </c>
      <c r="H75" s="144">
        <f>IF(OR(Málaga!G75=0),"",Málaga!G75)</f>
        <v>8024</v>
      </c>
      <c r="I75" s="144">
        <f>IF(OR(Sevilla!G75=0),"",Sevilla!G75)</f>
        <v>12825</v>
      </c>
      <c r="J75" s="145">
        <f>IF(OR(Andalucía!G75=0),"",Andalucía!G75)</f>
        <v>64212</v>
      </c>
    </row>
    <row r="76" spans="1:10" ht="12.75">
      <c r="A76" s="44" t="s">
        <v>82</v>
      </c>
      <c r="B76" s="144">
        <f>IF(OR(Almería!G76=0),"",Almería!G76)</f>
      </c>
      <c r="C76" s="144">
        <f>IF(OR(Cádiz!G76=0),"",Cádiz!G76)</f>
      </c>
      <c r="D76" s="144">
        <f>IF(OR(Córdoba!G76=0),"",Córdoba!G76)</f>
      </c>
      <c r="E76" s="144">
        <f>IF(OR(Granada!G76=0),"",Granada!G76)</f>
      </c>
      <c r="F76" s="144">
        <f>IF(OR(Huelva!G76=0),"",Huelva!G76)</f>
      </c>
      <c r="G76" s="144">
        <f>IF(OR(Jaén!G76=0),"",Jaén!G76)</f>
        <v>8190</v>
      </c>
      <c r="H76" s="144">
        <f>IF(OR(Málaga!G76=0),"",Málaga!G76)</f>
      </c>
      <c r="I76" s="144">
        <f>IF(OR(Sevilla!G76=0),"",Sevilla!G76)</f>
      </c>
      <c r="J76" s="145"/>
    </row>
    <row r="77" spans="1:10" ht="12.75">
      <c r="A77" s="59" t="s">
        <v>83</v>
      </c>
      <c r="B77" s="144">
        <f>IF(OR(Almería!G77=0),"",Almería!G77)</f>
        <v>230</v>
      </c>
      <c r="C77" s="144">
        <f>IF(OR(Cádiz!G77=0),"",Cádiz!G77)</f>
        <v>2070</v>
      </c>
      <c r="D77" s="144">
        <f>IF(OR(Córdoba!G77=0),"",Córdoba!G77)</f>
        <v>20000</v>
      </c>
      <c r="E77" s="144">
        <f>IF(OR(Granada!G77=0),"",Granada!G77)</f>
        <v>2610</v>
      </c>
      <c r="F77" s="144">
        <f>IF(OR(Huelva!G77=0),"",Huelva!G77)</f>
        <v>1050</v>
      </c>
      <c r="G77" s="144">
        <f>IF(OR(Jaén!G77=0),"",Jaén!G77)</f>
        <v>7059</v>
      </c>
      <c r="H77" s="144">
        <f>IF(OR(Málaga!G77=0),"",Málaga!G77)</f>
        <v>14000</v>
      </c>
      <c r="I77" s="144">
        <f>IF(OR(Sevilla!G77=0),"",Sevilla!G77)</f>
        <v>42000</v>
      </c>
      <c r="J77" s="145">
        <f>IF(OR(Andalucía!G77=0),"",Andalucía!G77)</f>
        <v>89019</v>
      </c>
    </row>
    <row r="78" spans="1:10" ht="12.75">
      <c r="A78" s="59" t="s">
        <v>84</v>
      </c>
      <c r="B78" s="144">
        <f>IF(OR(Almería!G78=0),"",Almería!G78)</f>
        <v>315</v>
      </c>
      <c r="C78" s="144">
        <f>IF(OR(Cádiz!G78=0),"",Cádiz!G78)</f>
        <v>3130</v>
      </c>
      <c r="D78" s="144">
        <f>IF(OR(Córdoba!G78=0),"",Córdoba!G78)</f>
        <v>15300</v>
      </c>
      <c r="E78" s="144">
        <f>IF(OR(Granada!G78=0),"",Granada!G78)</f>
        <v>11100</v>
      </c>
      <c r="F78" s="144">
        <f>IF(OR(Huelva!G78=0),"",Huelva!G78)</f>
        <v>319</v>
      </c>
      <c r="G78" s="144">
        <f>IF(OR(Jaén!G78=0),"",Jaén!G78)</f>
        <v>351</v>
      </c>
      <c r="H78" s="144">
        <f>IF(OR(Málaga!G78=0),"",Málaga!G78)</f>
        <v>29250</v>
      </c>
      <c r="I78" s="144">
        <f>IF(OR(Sevilla!G78=0),"",Sevilla!G78)</f>
        <v>12000</v>
      </c>
      <c r="J78" s="145">
        <f>IF(OR(Andalucía!G78=0),"",Andalucía!G78)</f>
        <v>71765</v>
      </c>
    </row>
    <row r="79" spans="1:10" ht="12.75">
      <c r="A79" s="59" t="s">
        <v>85</v>
      </c>
      <c r="B79" s="144">
        <f>IF(OR(Almería!G79=0),"",Almería!G79)</f>
      </c>
      <c r="C79" s="144">
        <f>IF(OR(Cádiz!G79=0),"",Cádiz!G79)</f>
      </c>
      <c r="D79" s="144">
        <f>IF(OR(Córdoba!G79=0),"",Córdoba!G79)</f>
      </c>
      <c r="E79" s="144">
        <f>IF(OR(Granada!G79=0),"",Granada!G79)</f>
      </c>
      <c r="F79" s="144">
        <f>IF(OR(Huelva!G79=0),"",Huelva!G79)</f>
      </c>
      <c r="G79" s="144">
        <f>IF(OR(Jaén!G79=0),"",Jaén!G79)</f>
        <v>780</v>
      </c>
      <c r="H79" s="144">
        <f>IF(OR(Málaga!G79=0),"",Málaga!G79)</f>
      </c>
      <c r="I79" s="144">
        <f>IF(OR(Sevilla!G79=0),"",Sevilla!G79)</f>
      </c>
      <c r="J79" s="145">
        <f>IF(OR(Andalucía!G79=0),"",Andalucía!G79)</f>
      </c>
    </row>
    <row r="80" spans="1:10" ht="12.75">
      <c r="A80" s="94" t="s">
        <v>86</v>
      </c>
      <c r="B80" s="144">
        <f>IF(OR(Almería!G80=0),"",Almería!G80)</f>
        <v>0.01</v>
      </c>
      <c r="C80" s="144">
        <f>IF(OR(Cádiz!G80=0),"",Cádiz!G80)</f>
        <v>114260</v>
      </c>
      <c r="D80" s="144">
        <f>IF(OR(Córdoba!G80=0),"",Córdoba!G80)</f>
        <v>1120</v>
      </c>
      <c r="E80" s="144">
        <f>IF(OR(Granada!G80=0),"",Granada!G80)</f>
        <v>82</v>
      </c>
      <c r="F80" s="144">
        <f>IF(OR(Huelva!G80=0),"",Huelva!G80)</f>
        <v>2530</v>
      </c>
      <c r="G80" s="144">
        <f>IF(OR(Jaén!G80=0),"",Jaén!G80)</f>
        <v>100</v>
      </c>
      <c r="H80" s="144">
        <f>IF(OR(Málaga!G80=0),"",Málaga!G80)</f>
        <v>2380</v>
      </c>
      <c r="I80" s="144">
        <f>IF(OR(Sevilla!G80=0),"",Sevilla!G80)</f>
        <v>34400</v>
      </c>
      <c r="J80" s="145">
        <f>IF(OR(Andalucía!G80=0),"",Andalucía!G80)</f>
        <v>154872.01</v>
      </c>
    </row>
    <row r="81" spans="1:10" ht="12.75">
      <c r="A81" s="94" t="s">
        <v>87</v>
      </c>
      <c r="B81" s="144">
        <f>IF(OR(Almería!G81=0),"",Almería!G81)</f>
      </c>
      <c r="C81" s="144">
        <f>IF(OR(Cádiz!G81=0),"",Cádiz!G81)</f>
      </c>
      <c r="D81" s="144">
        <f>IF(OR(Córdoba!G81=0),"",Córdoba!G81)</f>
      </c>
      <c r="E81" s="144">
        <f>IF(OR(Granada!G81=0),"",Granada!G81)</f>
      </c>
      <c r="F81" s="144">
        <f>IF(OR(Huelva!G81=0),"",Huelva!G81)</f>
      </c>
      <c r="G81" s="144">
        <f>IF(OR(Jaén!G81=0),"",Jaén!G81)</f>
        <v>0.01</v>
      </c>
      <c r="H81" s="144">
        <f>IF(OR(Málaga!G81=0),"",Málaga!G81)</f>
      </c>
      <c r="I81" s="144">
        <f>IF(OR(Sevilla!G81=0),"",Sevilla!G81)</f>
        <v>31200</v>
      </c>
      <c r="J81" s="145">
        <f>IF(OR(Andalucía!G81=0),"",Andalucía!G81)</f>
      </c>
    </row>
    <row r="82" spans="1:10" ht="12.75">
      <c r="A82" s="94" t="s">
        <v>88</v>
      </c>
      <c r="B82" s="144">
        <f>IF(OR(Almería!G82=0),"",Almería!G82)</f>
      </c>
      <c r="C82" s="144">
        <f>IF(OR(Cádiz!G82=0),"",Cádiz!G82)</f>
        <v>420</v>
      </c>
      <c r="D82" s="144">
        <f>IF(OR(Córdoba!G82=0),"",Córdoba!G82)</f>
      </c>
      <c r="E82" s="144">
        <f>IF(OR(Granada!G82=0),"",Granada!G82)</f>
      </c>
      <c r="F82" s="144">
        <f>IF(OR(Huelva!G82=0),"",Huelva!G82)</f>
      </c>
      <c r="G82" s="144">
        <f>IF(OR(Jaén!G82=0),"",Jaén!G82)</f>
      </c>
      <c r="H82" s="144">
        <f>IF(OR(Málaga!G82=0),"",Málaga!G82)</f>
        <v>448</v>
      </c>
      <c r="I82" s="144">
        <f>IF(OR(Sevilla!G82=0),"",Sevilla!G82)</f>
      </c>
      <c r="J82" s="145">
        <f>IF(OR(Andalucía!G82=0),"",Andalucía!G82)</f>
      </c>
    </row>
    <row r="83" spans="1:10" ht="12.75">
      <c r="A83" s="94" t="s">
        <v>89</v>
      </c>
      <c r="B83" s="144">
        <f>IF(OR(Almería!G83=0),"",Almería!G83)</f>
      </c>
      <c r="C83" s="144">
        <f>IF(OR(Cádiz!G83=0),"",Cádiz!G83)</f>
      </c>
      <c r="D83" s="144">
        <f>IF(OR(Córdoba!G83=0),"",Córdoba!G83)</f>
      </c>
      <c r="E83" s="144">
        <f>IF(OR(Granada!G83=0),"",Granada!G83)</f>
      </c>
      <c r="F83" s="144">
        <f>IF(OR(Huelva!G83=0),"",Huelva!G83)</f>
      </c>
      <c r="G83" s="144">
        <f>IF(OR(Jaén!G83=0),"",Jaén!G83)</f>
      </c>
      <c r="H83" s="144">
        <f>IF(OR(Málaga!G83=0),"",Málaga!G83)</f>
      </c>
      <c r="I83" s="144">
        <f>IF(OR(Sevilla!G83=0),"",Sevilla!G83)</f>
      </c>
      <c r="J83" s="145">
        <f>IF(OR(Andalucía!G83=0),"",Andalucía!G83)</f>
      </c>
    </row>
    <row r="84" spans="1:10" ht="12.75">
      <c r="A84" s="59" t="s">
        <v>90</v>
      </c>
      <c r="B84" s="144">
        <f>IF(OR(Almería!G84=0),"",Almería!G84)</f>
        <v>3810</v>
      </c>
      <c r="C84" s="144">
        <f>IF(OR(Cádiz!G84=0),"",Cádiz!G84)</f>
        <v>875</v>
      </c>
      <c r="D84" s="144">
        <f>IF(OR(Córdoba!G84=0),"",Córdoba!G84)</f>
        <v>0.01</v>
      </c>
      <c r="E84" s="144">
        <f>IF(OR(Granada!G84=0),"",Granada!G84)</f>
        <v>18289</v>
      </c>
      <c r="F84" s="144">
        <f>IF(OR(Huelva!G84=0),"",Huelva!G84)</f>
        <v>0.01</v>
      </c>
      <c r="G84" s="144">
        <f>IF(OR(Jaén!G84=0),"",Jaén!G84)</f>
        <v>168</v>
      </c>
      <c r="H84" s="144">
        <f>IF(OR(Málaga!G84=0),"",Málaga!G84)</f>
        <v>8300</v>
      </c>
      <c r="I84" s="144">
        <f>IF(OR(Sevilla!G84=0),"",Sevilla!G84)</f>
        <v>72</v>
      </c>
      <c r="J84" s="145">
        <f>IF(OR(Andalucía!G84=0),"",Andalucía!G84)</f>
        <v>31514.02</v>
      </c>
    </row>
    <row r="85" spans="1:10" ht="12.75">
      <c r="A85" s="59" t="s">
        <v>91</v>
      </c>
      <c r="B85" s="144">
        <f>IF(OR(Almería!G85=0),"",Almería!G85)</f>
        <v>829</v>
      </c>
      <c r="C85" s="144">
        <f>IF(OR(Cádiz!G85=0),"",Cádiz!G85)</f>
        <v>1315</v>
      </c>
      <c r="D85" s="144">
        <f>IF(OR(Córdoba!G85=0),"",Córdoba!G85)</f>
        <v>0.01</v>
      </c>
      <c r="E85" s="144">
        <f>IF(OR(Granada!G85=0),"",Granada!G85)</f>
        <v>1510</v>
      </c>
      <c r="F85" s="144">
        <f>IF(OR(Huelva!G85=0),"",Huelva!G85)</f>
        <v>0.01</v>
      </c>
      <c r="G85" s="144">
        <f>IF(OR(Jaén!G85=0),"",Jaén!G85)</f>
        <v>135</v>
      </c>
      <c r="H85" s="144">
        <f>IF(OR(Málaga!G85=0),"",Málaga!G85)</f>
        <v>600</v>
      </c>
      <c r="I85" s="144">
        <f>IF(OR(Sevilla!G85=0),"",Sevilla!G85)</f>
        <v>160</v>
      </c>
      <c r="J85" s="145">
        <f>IF(OR(Andalucía!G85=0),"",Andalucía!G85)</f>
        <v>4549.02</v>
      </c>
    </row>
    <row r="86" spans="1:10" ht="12.75">
      <c r="A86" s="59" t="s">
        <v>92</v>
      </c>
      <c r="B86" s="144">
        <f>IF(OR(Almería!G86=0),"",Almería!G86)</f>
        <v>2675</v>
      </c>
      <c r="C86" s="144">
        <f>IF(OR(Cádiz!G86=0),"",Cádiz!G86)</f>
        <v>660</v>
      </c>
      <c r="D86" s="144">
        <f>IF(OR(Córdoba!G86=0),"",Córdoba!G86)</f>
        <v>0.01</v>
      </c>
      <c r="E86" s="144">
        <f>IF(OR(Granada!G86=0),"",Granada!G86)</f>
        <v>2525</v>
      </c>
      <c r="F86" s="144">
        <f>IF(OR(Huelva!G86=0),"",Huelva!G86)</f>
        <v>680</v>
      </c>
      <c r="G86" s="144">
        <f>IF(OR(Jaén!G86=0),"",Jaén!G86)</f>
        <v>864</v>
      </c>
      <c r="H86" s="144">
        <f>IF(OR(Málaga!G86=0),"",Málaga!G86)</f>
        <v>7650</v>
      </c>
      <c r="I86" s="144">
        <f>IF(OR(Sevilla!G86=0),"",Sevilla!G86)</f>
        <v>800</v>
      </c>
      <c r="J86" s="145">
        <f>IF(OR(Andalucía!G86=0),"",Andalucía!G86)</f>
        <v>15854.01</v>
      </c>
    </row>
    <row r="87" spans="1:10" ht="12.75">
      <c r="A87" s="59" t="s">
        <v>93</v>
      </c>
      <c r="B87" s="144">
        <f>IF(OR(Almería!G87=0),"",Almería!G87)</f>
      </c>
      <c r="C87" s="144">
        <f>IF(OR(Cádiz!G87=0),"",Cádiz!G87)</f>
      </c>
      <c r="D87" s="144">
        <f>IF(OR(Córdoba!G87=0),"",Córdoba!G87)</f>
      </c>
      <c r="E87" s="144">
        <f>IF(OR(Granada!G87=0),"",Granada!G87)</f>
      </c>
      <c r="F87" s="144">
        <f>IF(OR(Huelva!G87=0),"",Huelva!G87)</f>
      </c>
      <c r="G87" s="144">
        <f>IF(OR(Jaén!G87=0),"",Jaén!G87)</f>
      </c>
      <c r="H87" s="144">
        <f>IF(OR(Málaga!G87=0),"",Málaga!G87)</f>
        <v>0.01</v>
      </c>
      <c r="I87" s="144">
        <f>IF(OR(Sevilla!G87=0),"",Sevilla!G87)</f>
      </c>
      <c r="J87" s="145">
        <f>IF(OR(Andalucía!G87=0),"",Andalucía!G87)</f>
      </c>
    </row>
    <row r="88" spans="1:10" ht="12.75">
      <c r="A88" s="59" t="s">
        <v>94</v>
      </c>
      <c r="B88" s="144">
        <f>IF(OR(Almería!G88=0),"",Almería!G88)</f>
      </c>
      <c r="C88" s="144">
        <f>IF(OR(Cádiz!G88=0),"",Cádiz!G88)</f>
      </c>
      <c r="D88" s="144">
        <f>IF(OR(Córdoba!G88=0),"",Córdoba!G88)</f>
      </c>
      <c r="E88" s="144">
        <f>IF(OR(Granada!G88=0),"",Granada!G88)</f>
      </c>
      <c r="F88" s="144">
        <f>IF(OR(Huelva!G88=0),"",Huelva!G88)</f>
      </c>
      <c r="G88" s="144">
        <f>IF(OR(Jaén!G88=0),"",Jaén!G88)</f>
      </c>
      <c r="H88" s="144">
        <f>IF(OR(Málaga!G88=0),"",Málaga!G88)</f>
        <v>0.01</v>
      </c>
      <c r="I88" s="144">
        <f>IF(OR(Sevilla!G88=0),"",Sevilla!G88)</f>
      </c>
      <c r="J88" s="145">
        <f>IF(OR(Andalucía!G88=0),"",Andalucía!G88)</f>
      </c>
    </row>
    <row r="89" spans="1:10" ht="15.75">
      <c r="A89" s="29" t="s">
        <v>95</v>
      </c>
      <c r="B89" s="146"/>
      <c r="C89" s="146"/>
      <c r="D89" s="146"/>
      <c r="E89" s="146"/>
      <c r="F89" s="146"/>
      <c r="G89" s="146"/>
      <c r="H89" s="146"/>
      <c r="I89" s="146"/>
      <c r="J89" s="147"/>
    </row>
    <row r="90" spans="1:10" ht="12.75">
      <c r="A90" s="59" t="s">
        <v>96</v>
      </c>
      <c r="B90" s="144">
        <f>IF(OR(Almería!G90=0),"",Almería!G90)</f>
        <v>29964</v>
      </c>
      <c r="C90" s="144">
        <f>IF(OR(Cádiz!G90=0),"",Cádiz!G90)</f>
        <v>369984</v>
      </c>
      <c r="D90" s="144">
        <f>IF(OR(Córdoba!G90=0),"",Córdoba!G90)</f>
        <v>24240</v>
      </c>
      <c r="E90" s="144">
        <f>IF(OR(Granada!G90=0),"",Granada!G90)</f>
        <v>16920</v>
      </c>
      <c r="F90" s="144">
        <f>IF(OR(Huelva!G90=0),"",Huelva!G90)</f>
        <v>12651</v>
      </c>
      <c r="G90" s="144">
        <f>IF(OR(Jaén!G90=0),"",Jaén!G90)</f>
        <v>0.01</v>
      </c>
      <c r="H90" s="144">
        <f>IF(OR(Málaga!G90=0),"",Málaga!G90)</f>
        <v>4800</v>
      </c>
      <c r="I90" s="144">
        <f>IF(OR(Sevilla!G90=0),"",Sevilla!G90)</f>
        <v>105000</v>
      </c>
      <c r="J90" s="145">
        <f>IF(OR(Andalucía!G90=0),"",Andalucía!G90)</f>
        <v>563559.01</v>
      </c>
    </row>
    <row r="91" spans="1:10" ht="18" customHeight="1">
      <c r="A91" s="59" t="s">
        <v>97</v>
      </c>
      <c r="B91" s="144">
        <f>IF(OR(Almería!G91=0),"",Almería!G91)</f>
        <v>27675</v>
      </c>
      <c r="C91" s="144">
        <f>IF(OR(Cádiz!G91=0),"",Cádiz!G91)</f>
        <v>1356</v>
      </c>
      <c r="D91" s="144">
        <f>IF(OR(Córdoba!G91=0),"",Córdoba!G91)</f>
        <v>2600</v>
      </c>
      <c r="E91" s="144">
        <f>IF(OR(Granada!G91=0),"",Granada!G91)</f>
        <v>8220</v>
      </c>
      <c r="F91" s="144">
        <f>IF(OR(Huelva!G91=0),"",Huelva!G91)</f>
        <v>1319</v>
      </c>
      <c r="G91" s="144">
        <f>IF(OR(Jaén!G91=0),"",Jaén!G91)</f>
        <v>0.01</v>
      </c>
      <c r="H91" s="144">
        <f>IF(OR(Málaga!G91=0),"",Málaga!G91)</f>
        <v>23200</v>
      </c>
      <c r="I91" s="144">
        <f>IF(OR(Sevilla!G91=0),"",Sevilla!G91)</f>
        <v>5000</v>
      </c>
      <c r="J91" s="145">
        <f>IF(OR(Andalucía!G91=0),"",Andalucía!G91)</f>
        <v>69370.01000000001</v>
      </c>
    </row>
    <row r="92" spans="1:10" ht="15.75">
      <c r="A92" s="29" t="s">
        <v>98</v>
      </c>
      <c r="B92" s="146"/>
      <c r="C92" s="146"/>
      <c r="D92" s="146"/>
      <c r="E92" s="146"/>
      <c r="F92" s="146"/>
      <c r="G92" s="146"/>
      <c r="H92" s="146"/>
      <c r="I92" s="146"/>
      <c r="J92" s="147"/>
    </row>
    <row r="93" spans="1:10" ht="12.75">
      <c r="A93" s="59" t="s">
        <v>99</v>
      </c>
      <c r="B93" s="144">
        <f>IF(OR(Almería!G93=0),"",Almería!G93)</f>
      </c>
      <c r="C93" s="144">
        <f>IF(OR(Cádiz!G93=0),"",Cádiz!G93)</f>
      </c>
      <c r="D93" s="144">
        <f>IF(OR(Córdoba!G93=0),"",Córdoba!G93)</f>
      </c>
      <c r="E93" s="144">
        <f>IF(OR(Granada!G93=0),"",Granada!G93)</f>
      </c>
      <c r="F93" s="144">
        <f>IF(OR(Huelva!G93=0),"",Huelva!G93)</f>
      </c>
      <c r="G93" s="144">
        <f>IF(OR(Jaén!G93=0),"",Jaén!G93)</f>
      </c>
      <c r="H93" s="144">
        <f>IF(OR(Málaga!G93=0),"",Málaga!G93)</f>
      </c>
      <c r="I93" s="144">
        <f>IF(OR(Sevilla!G93=0),"",Sevilla!G93)</f>
      </c>
      <c r="J93" s="145">
        <f>IF(OR(Andalucía!G93=0),"",Andalucía!G93)</f>
      </c>
    </row>
    <row r="94" spans="1:10" ht="12.75">
      <c r="A94" s="44" t="s">
        <v>100</v>
      </c>
      <c r="B94" s="144">
        <f>IF(OR(Almería!G94=0),"",Almería!G94)</f>
      </c>
      <c r="C94" s="144">
        <f>IF(OR(Cádiz!G94=0),"",Cádiz!G94)</f>
      </c>
      <c r="D94" s="144">
        <f>IF(OR(Córdoba!G94=0),"",Córdoba!G94)</f>
      </c>
      <c r="E94" s="144">
        <f>IF(OR(Granada!G94=0),"",Granada!G94)</f>
      </c>
      <c r="F94" s="144">
        <f>IF(OR(Huelva!G94=0),"",Huelva!G94)</f>
      </c>
      <c r="G94" s="144">
        <f>IF(OR(Jaén!G94=0),"",Jaén!G94)</f>
      </c>
      <c r="H94" s="144">
        <f>IF(OR(Málaga!G94=0),"",Málaga!G94)</f>
      </c>
      <c r="I94" s="144">
        <f>IF(OR(Sevilla!G94=0),"",Sevilla!G94)</f>
      </c>
      <c r="J94" s="145">
        <f>IF(OR(Andalucía!G94=0),"",Andalucía!G94)</f>
      </c>
    </row>
    <row r="95" spans="1:10" ht="12.75">
      <c r="A95" s="59" t="s">
        <v>101</v>
      </c>
      <c r="B95" s="144"/>
      <c r="C95" s="144"/>
      <c r="D95" s="144"/>
      <c r="E95" s="144"/>
      <c r="F95" s="144"/>
      <c r="G95" s="144"/>
      <c r="H95" s="144"/>
      <c r="I95" s="144"/>
      <c r="J95" s="145"/>
    </row>
    <row r="96" spans="1:10" ht="12.75">
      <c r="A96" s="59" t="s">
        <v>102</v>
      </c>
      <c r="B96" s="144"/>
      <c r="C96" s="144"/>
      <c r="D96" s="144"/>
      <c r="E96" s="144"/>
      <c r="F96" s="144"/>
      <c r="G96" s="144"/>
      <c r="H96" s="144"/>
      <c r="I96" s="144"/>
      <c r="J96" s="145"/>
    </row>
    <row r="97" spans="1:10" ht="12.75">
      <c r="A97" s="59" t="s">
        <v>103</v>
      </c>
      <c r="B97" s="144"/>
      <c r="C97" s="144"/>
      <c r="D97" s="144"/>
      <c r="E97" s="144"/>
      <c r="F97" s="144"/>
      <c r="G97" s="144"/>
      <c r="H97" s="144"/>
      <c r="I97" s="144"/>
      <c r="J97" s="145"/>
    </row>
    <row r="98" spans="1:10" ht="12.75">
      <c r="A98" s="59" t="s">
        <v>104</v>
      </c>
      <c r="B98" s="144">
        <f>IF(OR(Almería!G98=0),"",Almería!G98)</f>
      </c>
      <c r="C98" s="144">
        <f>IF(OR(Cádiz!G98=0),"",Cádiz!G98)</f>
      </c>
      <c r="D98" s="144">
        <f>IF(OR(Córdoba!G98=0),"",Córdoba!G98)</f>
      </c>
      <c r="E98" s="144">
        <f>IF(OR(Granada!G98=0),"",Granada!G98)</f>
      </c>
      <c r="F98" s="144">
        <f>IF(OR(Huelva!G98=0),"",Huelva!G98)</f>
      </c>
      <c r="G98" s="144">
        <f>IF(OR(Jaén!G98=0),"",Jaén!G98)</f>
      </c>
      <c r="H98" s="144">
        <f>IF(OR(Málaga!G98=0),"",Málaga!G98)</f>
      </c>
      <c r="I98" s="144">
        <f>IF(OR(Sevilla!G98=0),"",Sevilla!G98)</f>
      </c>
      <c r="J98" s="145">
        <f>IF(OR(Andalucía!G98=0),"",Andalucía!G98)</f>
      </c>
    </row>
    <row r="99" spans="1:10" ht="12.75">
      <c r="A99" s="59" t="s">
        <v>105</v>
      </c>
      <c r="B99" s="144"/>
      <c r="C99" s="144"/>
      <c r="D99" s="144"/>
      <c r="E99" s="144"/>
      <c r="F99" s="144"/>
      <c r="G99" s="144"/>
      <c r="H99" s="144"/>
      <c r="I99" s="144"/>
      <c r="J99" s="145"/>
    </row>
    <row r="100" spans="1:10" ht="15.75">
      <c r="A100" s="29" t="s">
        <v>106</v>
      </c>
      <c r="B100" s="146"/>
      <c r="C100" s="146"/>
      <c r="D100" s="146"/>
      <c r="E100" s="146"/>
      <c r="F100" s="146"/>
      <c r="G100" s="146"/>
      <c r="H100" s="146"/>
      <c r="I100" s="146"/>
      <c r="J100" s="147"/>
    </row>
    <row r="101" spans="1:10" ht="12.75">
      <c r="A101" s="59" t="s">
        <v>107</v>
      </c>
      <c r="B101" s="144">
        <f>IF(OR(Almería!G101=0),"",Almería!G101)</f>
        <v>380</v>
      </c>
      <c r="C101" s="144">
        <f>IF(OR(Cádiz!G101=0),"",Cádiz!G101)</f>
        <v>135</v>
      </c>
      <c r="D101" s="144">
        <f>IF(OR(Córdoba!G101=0),"",Córdoba!G101)</f>
        <v>30</v>
      </c>
      <c r="E101" s="144">
        <f>IF(OR(Granada!G101=0),"",Granada!G101)</f>
        <v>5896</v>
      </c>
      <c r="F101" s="144">
        <f>IF(OR(Huelva!G101=0),"",Huelva!G101)</f>
        <v>156</v>
      </c>
      <c r="G101" s="144">
        <f>IF(OR(Jaén!G101=0),"",Jaén!G101)</f>
        <v>483</v>
      </c>
      <c r="H101" s="144">
        <f>IF(OR(Málaga!G101=0),"",Málaga!G101)</f>
        <v>500</v>
      </c>
      <c r="I101" s="144">
        <f>IF(OR(Sevilla!G101=0),"",Sevilla!G101)</f>
        <v>5</v>
      </c>
      <c r="J101" s="145">
        <f>IF(OR(Andalucía!G101=0),"",Andalucía!G101)</f>
        <v>7585</v>
      </c>
    </row>
    <row r="102" spans="1:10" ht="12.75">
      <c r="A102" s="59" t="s">
        <v>108</v>
      </c>
      <c r="B102" s="144">
        <f>IF(OR(Almería!G102=0),"",Almería!G102)</f>
        <v>309</v>
      </c>
      <c r="C102" s="144">
        <f>IF(OR(Cádiz!G102=0),"",Cádiz!G102)</f>
        <v>140</v>
      </c>
      <c r="D102" s="144">
        <f>IF(OR(Córdoba!G102=0),"",Córdoba!G102)</f>
        <v>30</v>
      </c>
      <c r="E102" s="144">
        <f>IF(OR(Granada!G102=0),"",Granada!G102)</f>
        <v>3332</v>
      </c>
      <c r="F102" s="144">
        <f>IF(OR(Huelva!G102=0),"",Huelva!G102)</f>
        <v>324</v>
      </c>
      <c r="G102" s="144">
        <f>IF(OR(Jaén!G102=0),"",Jaén!G102)</f>
        <v>248</v>
      </c>
      <c r="H102" s="144">
        <f>IF(OR(Málaga!G102=0),"",Málaga!G102)</f>
        <v>590</v>
      </c>
      <c r="I102" s="144">
        <f>IF(OR(Sevilla!G102=0),"",Sevilla!G102)</f>
        <v>46</v>
      </c>
      <c r="J102" s="145">
        <f>IF(OR(Andalucía!G102=0),"",Andalucía!G102)</f>
        <v>5019</v>
      </c>
    </row>
    <row r="103" spans="1:10" ht="12.75">
      <c r="A103" s="59" t="s">
        <v>109</v>
      </c>
      <c r="B103" s="144">
        <f>IF(OR(Almería!G103=0),"",Almería!G103)</f>
        <v>201</v>
      </c>
      <c r="C103" s="144">
        <f>IF(OR(Cádiz!G103=0),"",Cádiz!G103)</f>
        <v>253</v>
      </c>
      <c r="D103" s="144">
        <f>IF(OR(Córdoba!G103=0),"",Córdoba!G103)</f>
        <v>0.01</v>
      </c>
      <c r="E103" s="144">
        <f>IF(OR(Granada!G103=0),"",Granada!G103)</f>
        <v>10578</v>
      </c>
      <c r="F103" s="144">
        <f>IF(OR(Huelva!G103=0),"",Huelva!G103)</f>
        <v>0.01</v>
      </c>
      <c r="G103" s="144">
        <f>IF(OR(Jaén!G103=0),"",Jaén!G103)</f>
        <v>18</v>
      </c>
      <c r="H103" s="144">
        <f>IF(OR(Málaga!G103=0),"",Málaga!G103)</f>
        <v>1690</v>
      </c>
      <c r="I103" s="144">
        <f>IF(OR(Sevilla!G103=0),"",Sevilla!G103)</f>
        <v>15</v>
      </c>
      <c r="J103" s="145">
        <f>IF(OR(Andalucía!G103=0),"",Andalucía!G103)</f>
        <v>12755.02</v>
      </c>
    </row>
    <row r="104" spans="1:10" ht="12.75">
      <c r="A104" s="59" t="s">
        <v>110</v>
      </c>
      <c r="B104" s="144">
        <f>IF(OR(Almería!G104=0),"",Almería!G104)</f>
        <v>2348</v>
      </c>
      <c r="C104" s="144">
        <f>IF(OR(Cádiz!G104=0),"",Cádiz!G104)</f>
        <v>84</v>
      </c>
      <c r="D104" s="144">
        <f>IF(OR(Córdoba!G104=0),"",Córdoba!G104)</f>
        <v>150</v>
      </c>
      <c r="E104" s="144">
        <f>IF(OR(Granada!G104=0),"",Granada!G104)</f>
        <v>1055</v>
      </c>
      <c r="F104" s="144">
        <f>IF(OR(Huelva!G104=0),"",Huelva!G104)</f>
        <v>516</v>
      </c>
      <c r="G104" s="144">
        <f>IF(OR(Jaén!G104=0),"",Jaén!G104)</f>
        <v>269</v>
      </c>
      <c r="H104" s="144">
        <f>IF(OR(Málaga!G104=0),"",Málaga!G104)</f>
        <v>225</v>
      </c>
      <c r="I104" s="144">
        <f>IF(OR(Sevilla!G104=0),"",Sevilla!G104)</f>
        <v>540</v>
      </c>
      <c r="J104" s="145">
        <f>IF(OR(Andalucía!G104=0),"",Andalucía!G104)</f>
        <v>5187</v>
      </c>
    </row>
    <row r="105" spans="1:10" ht="12.75">
      <c r="A105" s="59" t="s">
        <v>111</v>
      </c>
      <c r="B105" s="144">
        <f>IF(OR(Almería!G105=0),"",Almería!G105)</f>
        <v>186</v>
      </c>
      <c r="C105" s="144">
        <f>IF(OR(Cádiz!G105=0),"",Cádiz!G105)</f>
        <v>71</v>
      </c>
      <c r="D105" s="144">
        <f>IF(OR(Córdoba!G105=0),"",Córdoba!G105)</f>
        <v>5</v>
      </c>
      <c r="E105" s="144">
        <f>IF(OR(Granada!G105=0),"",Granada!G105)</f>
        <v>4918</v>
      </c>
      <c r="F105" s="144">
        <f>IF(OR(Huelva!G105=0),"",Huelva!G105)</f>
        <v>6</v>
      </c>
      <c r="G105" s="144">
        <f>IF(OR(Jaén!G105=0),"",Jaén!G105)</f>
        <v>1399</v>
      </c>
      <c r="H105" s="144">
        <f>IF(OR(Málaga!G105=0),"",Málaga!G105)</f>
        <v>300</v>
      </c>
      <c r="I105" s="144">
        <f>IF(OR(Sevilla!G105=0),"",Sevilla!G105)</f>
        <v>45</v>
      </c>
      <c r="J105" s="145">
        <f>IF(OR(Andalucía!G105=0),"",Andalucía!G105)</f>
        <v>6930</v>
      </c>
    </row>
    <row r="106" spans="1:10" ht="12.75">
      <c r="A106" s="44" t="s">
        <v>112</v>
      </c>
      <c r="B106" s="144">
        <f>IF(OR(Almería!G106=0),"",Almería!G106)</f>
        <v>6125</v>
      </c>
      <c r="C106" s="144">
        <f>IF(OR(Cádiz!G106=0),"",Cádiz!G106)</f>
        <v>591</v>
      </c>
      <c r="D106" s="144">
        <f>IF(OR(Córdoba!G106=0),"",Córdoba!G106)</f>
        <v>1240</v>
      </c>
      <c r="E106" s="144">
        <f>IF(OR(Granada!G106=0),"",Granada!G106)</f>
        <v>10560</v>
      </c>
      <c r="F106" s="144">
        <f>IF(OR(Huelva!G106=0),"",Huelva!G106)</f>
        <v>20840</v>
      </c>
      <c r="G106" s="144">
        <f>IF(OR(Jaén!G106=0),"",Jaén!G106)</f>
        <v>940</v>
      </c>
      <c r="H106" s="144">
        <f>IF(OR(Málaga!G106=0),"",Málaga!G106)</f>
        <v>630.01</v>
      </c>
      <c r="I106" s="144">
        <f>IF(OR(Sevilla!G106=0),"",Sevilla!G106)</f>
        <v>24320</v>
      </c>
      <c r="J106" s="145">
        <f>IF(OR(Andalucía!G106=0),"",Andalucía!G106)</f>
        <v>65246.01</v>
      </c>
    </row>
    <row r="107" spans="1:10" ht="12.75">
      <c r="A107" s="59" t="s">
        <v>113</v>
      </c>
      <c r="B107" s="144">
        <f>IF(OR(Almería!G107=0),"",Almería!G107)</f>
        <v>3880</v>
      </c>
      <c r="C107" s="144">
        <f>IF(OR(Cádiz!G107=0),"",Cádiz!G107)</f>
        <v>567</v>
      </c>
      <c r="D107" s="144">
        <f>IF(OR(Córdoba!G107=0),"",Córdoba!G107)</f>
        <v>1000</v>
      </c>
      <c r="E107" s="144">
        <f>IF(OR(Granada!G107=0),"",Granada!G107)</f>
        <v>10360</v>
      </c>
      <c r="F107" s="144">
        <f>IF(OR(Huelva!G107=0),"",Huelva!G107)</f>
        <v>8370</v>
      </c>
      <c r="G107" s="144">
        <f>IF(OR(Jaén!G107=0),"",Jaén!G107)</f>
        <v>816</v>
      </c>
      <c r="H107" s="144">
        <f>IF(OR(Málaga!G107=0),"",Málaga!G107)</f>
        <v>630</v>
      </c>
      <c r="I107" s="144">
        <f>IF(OR(Sevilla!G107=0),"",Sevilla!G107)</f>
        <v>9500</v>
      </c>
      <c r="J107" s="145">
        <f>IF(OR(Andalucía!G107=0),"",Andalucía!G107)</f>
        <v>35123</v>
      </c>
    </row>
    <row r="108" spans="1:10" ht="12.75">
      <c r="A108" s="59" t="s">
        <v>114</v>
      </c>
      <c r="B108" s="144">
        <f>IF(OR(Almería!G108=0),"",Almería!G108)</f>
        <v>2245</v>
      </c>
      <c r="C108" s="144">
        <f>IF(OR(Cádiz!G108=0),"",Cádiz!G108)</f>
        <v>24</v>
      </c>
      <c r="D108" s="144">
        <f>IF(OR(Córdoba!G108=0),"",Córdoba!G108)</f>
        <v>240</v>
      </c>
      <c r="E108" s="144">
        <f>IF(OR(Granada!G108=0),"",Granada!G108)</f>
        <v>200</v>
      </c>
      <c r="F108" s="144">
        <f>IF(OR(Huelva!G108=0),"",Huelva!G108)</f>
        <v>12470</v>
      </c>
      <c r="G108" s="144">
        <f>IF(OR(Jaén!G108=0),"",Jaén!G108)</f>
        <v>124</v>
      </c>
      <c r="H108" s="144">
        <f>IF(OR(Málaga!G108=0),"",Málaga!G108)</f>
        <v>0.01</v>
      </c>
      <c r="I108" s="144">
        <f>IF(OR(Sevilla!G108=0),"",Sevilla!G108)</f>
        <v>14820</v>
      </c>
      <c r="J108" s="145">
        <f>IF(OR(Andalucía!G108=0),"",Andalucía!G108)</f>
        <v>30123.010000000002</v>
      </c>
    </row>
    <row r="109" spans="1:10" ht="12.75">
      <c r="A109" s="59" t="s">
        <v>115</v>
      </c>
      <c r="B109" s="144">
        <f>IF(OR(Almería!G109=0),"",Almería!G109)</f>
        <v>605</v>
      </c>
      <c r="C109" s="144">
        <f>IF(OR(Cádiz!G109=0),"",Cádiz!G109)</f>
        <v>400</v>
      </c>
      <c r="D109" s="144">
        <f>IF(OR(Córdoba!G109=0),"",Córdoba!G109)</f>
        <v>1100</v>
      </c>
      <c r="E109" s="144">
        <f>IF(OR(Granada!G109=0),"",Granada!G109)</f>
        <v>1170</v>
      </c>
      <c r="F109" s="144">
        <f>IF(OR(Huelva!G109=0),"",Huelva!G109)</f>
        <v>2880</v>
      </c>
      <c r="G109" s="144">
        <f>IF(OR(Jaén!G109=0),"",Jaén!G109)</f>
        <v>431</v>
      </c>
      <c r="H109" s="144">
        <f>IF(OR(Málaga!G109=0),"",Málaga!G109)</f>
        <v>272</v>
      </c>
      <c r="I109" s="144">
        <f>IF(OR(Sevilla!G109=0),"",Sevilla!G109)</f>
        <v>12400</v>
      </c>
      <c r="J109" s="145">
        <f>IF(OR(Andalucía!G109=0),"",Andalucía!G109)</f>
        <v>19258</v>
      </c>
    </row>
    <row r="110" spans="1:10" ht="12.75">
      <c r="A110" s="59" t="s">
        <v>116</v>
      </c>
      <c r="B110" s="144">
        <f>IF(OR(Almería!G110=0),"",Almería!G110)</f>
        <v>18</v>
      </c>
      <c r="C110" s="144">
        <f>IF(OR(Cádiz!G110=0),"",Cádiz!G110)</f>
        <v>35</v>
      </c>
      <c r="D110" s="144">
        <f>IF(OR(Córdoba!G110=0),"",Córdoba!G110)</f>
        <v>40</v>
      </c>
      <c r="E110" s="144">
        <f>IF(OR(Granada!G110=0),"",Granada!G110)</f>
        <v>1880</v>
      </c>
      <c r="F110" s="144">
        <f>IF(OR(Huelva!G110=0),"",Huelva!G110)</f>
        <v>111</v>
      </c>
      <c r="G110" s="144">
        <f>IF(OR(Jaén!G110=0),"",Jaén!G110)</f>
        <v>47</v>
      </c>
      <c r="H110" s="144">
        <f>IF(OR(Málaga!G110=0),"",Málaga!G110)</f>
        <v>194</v>
      </c>
      <c r="I110" s="144">
        <f>IF(OR(Sevilla!G110=0),"",Sevilla!G110)</f>
        <v>480</v>
      </c>
      <c r="J110" s="145">
        <f>IF(OR(Andalucía!G110=0),"",Andalucía!G110)</f>
        <v>2805</v>
      </c>
    </row>
    <row r="111" spans="1:10" ht="12.75" hidden="1">
      <c r="A111" s="59" t="s">
        <v>117</v>
      </c>
      <c r="B111" s="144">
        <f>IF(OR(Almería!G111=0),"",Almería!G111)</f>
      </c>
      <c r="C111" s="144">
        <f>IF(OR(Cádiz!G111=0),"",Cádiz!G111)</f>
      </c>
      <c r="D111" s="144">
        <f>IF(OR(Córdoba!G111=0),"",Córdoba!G111)</f>
      </c>
      <c r="E111" s="144">
        <f>IF(OR(Granada!G111=0),"",Granada!G111)</f>
      </c>
      <c r="F111" s="144">
        <f>IF(OR(Huelva!G111=0),"",Huelva!G111)</f>
      </c>
      <c r="G111" s="144">
        <f>IF(OR(Jaén!G111=0),"",Jaén!G111)</f>
      </c>
      <c r="H111" s="144">
        <f>IF(OR(Málaga!G111=0),"",Málaga!G111)</f>
      </c>
      <c r="I111" s="144">
        <f>IF(OR(Sevilla!G111=0),"",Sevilla!G111)</f>
      </c>
      <c r="J111" s="145">
        <f>IF(OR(Andalucía!G111=0),"",Andalucía!G111)</f>
      </c>
    </row>
    <row r="112" spans="1:10" ht="12.75" hidden="1">
      <c r="A112" s="59" t="s">
        <v>118</v>
      </c>
      <c r="B112" s="144">
        <f>IF(OR(Almería!G112=0),"",Almería!G112)</f>
      </c>
      <c r="C112" s="144">
        <f>IF(OR(Cádiz!G112=0),"",Cádiz!G112)</f>
      </c>
      <c r="D112" s="144">
        <f>IF(OR(Córdoba!G112=0),"",Córdoba!G112)</f>
      </c>
      <c r="E112" s="144">
        <f>IF(OR(Granada!G112=0),"",Granada!G112)</f>
      </c>
      <c r="F112" s="144">
        <f>IF(OR(Huelva!G112=0),"",Huelva!G112)</f>
        <v>900</v>
      </c>
      <c r="G112" s="144">
        <f>IF(OR(Jaén!G112=0),"",Jaén!G112)</f>
      </c>
      <c r="H112" s="144">
        <f>IF(OR(Málaga!G112=0),"",Málaga!G112)</f>
      </c>
      <c r="I112" s="144">
        <f>IF(OR(Sevilla!G112=0),"",Sevilla!G112)</f>
      </c>
      <c r="J112" s="145">
        <f>IF(OR(Andalucía!G112=0),"",Andalucía!G112)</f>
      </c>
    </row>
    <row r="113" spans="1:10" ht="12.75">
      <c r="A113" s="59" t="s">
        <v>119</v>
      </c>
      <c r="B113" s="144">
        <f>IF(OR(Almería!G113=0),"",Almería!G113)</f>
        <v>0.01</v>
      </c>
      <c r="C113" s="144">
        <f>IF(OR(Cádiz!G113=0),"",Cádiz!G113)</f>
        <v>0.01</v>
      </c>
      <c r="D113" s="144">
        <f>IF(OR(Córdoba!G113=0),"",Córdoba!G113)</f>
        <v>0.01</v>
      </c>
      <c r="E113" s="144">
        <f>IF(OR(Granada!G113=0),"",Granada!G113)</f>
        <v>0.01</v>
      </c>
      <c r="F113" s="144">
        <f>IF(OR(Huelva!G113=0),"",Huelva!G113)</f>
        <v>0.01</v>
      </c>
      <c r="G113" s="144">
        <f>IF(OR(Jaén!G113=0),"",Jaén!G113)</f>
        <v>0.01</v>
      </c>
      <c r="H113" s="144">
        <f>IF(OR(Málaga!G113=0),"",Málaga!G113)</f>
        <v>0.01</v>
      </c>
      <c r="I113" s="144">
        <f>IF(OR(Sevilla!G113=0),"",Sevilla!G113)</f>
        <v>0.01</v>
      </c>
      <c r="J113" s="145">
        <f>IF(OR(Andalucía!G113=0),"",Andalucía!G113)</f>
        <v>0.08</v>
      </c>
    </row>
    <row r="114" spans="1:10" ht="12.75">
      <c r="A114" s="59" t="s">
        <v>120</v>
      </c>
      <c r="B114" s="144">
        <f>IF(OR(Almería!G114=0),"",Almería!G114)</f>
      </c>
      <c r="C114" s="144">
        <f>IF(OR(Cádiz!G114=0),"",Cádiz!G114)</f>
      </c>
      <c r="D114" s="144">
        <f>IF(OR(Córdoba!G114=0),"",Córdoba!G114)</f>
      </c>
      <c r="E114" s="144">
        <f>IF(OR(Granada!G114=0),"",Granada!G114)</f>
      </c>
      <c r="F114" s="144">
        <f>IF(OR(Huelva!G114=0),"",Huelva!G114)</f>
      </c>
      <c r="G114" s="144">
        <f>IF(OR(Jaén!G114=0),"",Jaén!G114)</f>
      </c>
      <c r="H114" s="144">
        <f>IF(OR(Málaga!G114=0),"",Málaga!G114)</f>
      </c>
      <c r="I114" s="144">
        <f>IF(OR(Sevilla!G114=0),"",Sevilla!G114)</f>
      </c>
      <c r="J114" s="145">
        <f>IF(OR(Andalucía!G114=0),"",Andalucía!G114)</f>
      </c>
    </row>
    <row r="115" spans="1:10" ht="12.75" hidden="1">
      <c r="A115" s="59" t="s">
        <v>121</v>
      </c>
      <c r="B115" s="144">
        <f>IF(OR(Almería!G115=0),"",Almería!G115)</f>
        <v>22109</v>
      </c>
      <c r="C115" s="144">
        <f>IF(OR(Cádiz!G115=0),"",Cádiz!G115)</f>
        <v>1300</v>
      </c>
      <c r="D115" s="144">
        <f>IF(OR(Córdoba!G115=0),"",Córdoba!G115)</f>
        <v>5000</v>
      </c>
      <c r="E115" s="144">
        <f>IF(OR(Granada!G115=0),"",Granada!G115)</f>
        <v>25000</v>
      </c>
      <c r="F115" s="144">
        <f>IF(OR(Huelva!G115=0),"",Huelva!G115)</f>
        <v>2750</v>
      </c>
      <c r="G115" s="144">
        <f>IF(OR(Jaén!G115=0),"",Jaén!G115)</f>
        <v>7140</v>
      </c>
      <c r="H115" s="144">
        <f>IF(OR(Málaga!G115=0),"",Málaga!G115)</f>
        <v>5200</v>
      </c>
      <c r="I115" s="144">
        <f>IF(OR(Sevilla!G115=0),"",Sevilla!G115)</f>
        <v>12511</v>
      </c>
      <c r="J115" s="145">
        <f>IF(OR(Andalucía!G115=0),"",Andalucía!G115)</f>
        <v>81010</v>
      </c>
    </row>
    <row r="116" spans="1:10" ht="12.75">
      <c r="A116" s="59" t="s">
        <v>122</v>
      </c>
      <c r="B116" s="144">
        <f>IF(OR(Almería!G116=0),"",Almería!G116)</f>
      </c>
      <c r="C116" s="144">
        <f>IF(OR(Cádiz!G116=0),"",Cádiz!G116)</f>
      </c>
      <c r="D116" s="144">
        <f>IF(OR(Córdoba!G116=0),"",Córdoba!G116)</f>
      </c>
      <c r="E116" s="144">
        <f>IF(OR(Granada!G116=0),"",Granada!G116)</f>
      </c>
      <c r="F116" s="144">
        <f>IF(OR(Huelva!G116=0),"",Huelva!G116)</f>
      </c>
      <c r="G116" s="144">
        <f>IF(OR(Jaén!G116=0),"",Jaén!G116)</f>
      </c>
      <c r="H116" s="144">
        <f>IF(OR(Málaga!G116=0),"",Málaga!G116)</f>
      </c>
      <c r="I116" s="144">
        <f>IF(OR(Sevilla!G116=0),"",Sevilla!G116)</f>
      </c>
      <c r="J116" s="145">
        <f>IF(OR(Andalucía!G116=0),"",Andalucía!G116)</f>
      </c>
    </row>
    <row r="117" spans="1:10" ht="12.75">
      <c r="A117" s="59" t="s">
        <v>123</v>
      </c>
      <c r="B117" s="144">
        <f>IF(OR(Almería!G117=0),"",Almería!G117)</f>
      </c>
      <c r="C117" s="144">
        <f>IF(OR(Cádiz!G117=0),"",Cádiz!G117)</f>
      </c>
      <c r="D117" s="144">
        <f>IF(OR(Córdoba!G117=0),"",Córdoba!G117)</f>
      </c>
      <c r="E117" s="144">
        <f>IF(OR(Granada!G117=0),"",Granada!G117)</f>
      </c>
      <c r="F117" s="144">
        <f>IF(OR(Huelva!G117=0),"",Huelva!G117)</f>
      </c>
      <c r="G117" s="144">
        <f>IF(OR(Jaén!G117=0),"",Jaén!G117)</f>
      </c>
      <c r="H117" s="144">
        <f>IF(OR(Málaga!G117=0),"",Málaga!G117)</f>
      </c>
      <c r="I117" s="144">
        <f>IF(OR(Sevilla!G117=0),"",Sevilla!G117)</f>
      </c>
      <c r="J117" s="145">
        <f>IF(OR(Andalucía!G117=0),"",Andalucía!G117)</f>
      </c>
    </row>
    <row r="118" spans="1:10" ht="12.75">
      <c r="A118" s="59" t="s">
        <v>124</v>
      </c>
      <c r="B118" s="144">
        <f>IF(OR(Almería!G118=0),"",Almería!G118)</f>
        <v>0.01</v>
      </c>
      <c r="C118" s="144">
        <f>IF(OR(Cádiz!G118=0),"",Cádiz!G118)</f>
      </c>
      <c r="D118" s="144">
        <f>IF(OR(Córdoba!G118=0),"",Córdoba!G118)</f>
        <v>0.01</v>
      </c>
      <c r="E118" s="144">
        <f>IF(OR(Granada!G118=0),"",Granada!G118)</f>
        <v>0.01</v>
      </c>
      <c r="F118" s="144">
        <f>IF(OR(Huelva!G118=0),"",Huelva!G118)</f>
        <v>0.01</v>
      </c>
      <c r="G118" s="144">
        <f>IF(OR(Jaén!G118=0),"",Jaén!G118)</f>
        <v>0.01</v>
      </c>
      <c r="H118" s="144">
        <f>IF(OR(Málaga!G118=0),"",Málaga!G118)</f>
        <v>0.01</v>
      </c>
      <c r="I118" s="144">
        <f>IF(OR(Sevilla!G118=0),"",Sevilla!G118)</f>
      </c>
      <c r="J118" s="145">
        <f>IF(OR(Andalucía!G118=0),"",Andalucía!G118)</f>
      </c>
    </row>
    <row r="119" spans="1:10" ht="12.75">
      <c r="A119" s="59" t="s">
        <v>125</v>
      </c>
      <c r="B119" s="144">
        <f>IF(OR(Almería!G119=0),"",Almería!G119)</f>
        <v>7</v>
      </c>
      <c r="C119" s="144">
        <f>IF(OR(Cádiz!G119=0),"",Cádiz!G119)</f>
        <v>230</v>
      </c>
      <c r="D119" s="144">
        <f>IF(OR(Córdoba!G119=0),"",Córdoba!G119)</f>
        <v>0.01</v>
      </c>
      <c r="E119" s="144">
        <f>IF(OR(Granada!G119=0),"",Granada!G119)</f>
        <v>103</v>
      </c>
      <c r="F119" s="144">
        <f>IF(OR(Huelva!G119=0),"",Huelva!G119)</f>
        <v>45460</v>
      </c>
      <c r="G119" s="144">
        <f>IF(OR(Jaén!G119=0),"",Jaén!G119)</f>
        <v>0.01</v>
      </c>
      <c r="H119" s="144">
        <f>IF(OR(Málaga!G119=0),"",Málaga!G119)</f>
        <v>0.01</v>
      </c>
      <c r="I119" s="144">
        <f>IF(OR(Sevilla!G119=0),"",Sevilla!G119)</f>
        <v>135</v>
      </c>
      <c r="J119" s="145">
        <f>IF(OR(Andalucía!G119=0),"",Andalucía!G119)</f>
        <v>45935.030000000006</v>
      </c>
    </row>
    <row r="120" spans="1:10" ht="15.75">
      <c r="A120" s="29" t="s">
        <v>126</v>
      </c>
      <c r="B120" s="146"/>
      <c r="C120" s="146"/>
      <c r="D120" s="146"/>
      <c r="E120" s="146"/>
      <c r="F120" s="146"/>
      <c r="G120" s="146"/>
      <c r="H120" s="146"/>
      <c r="I120" s="146"/>
      <c r="J120" s="147"/>
    </row>
    <row r="121" spans="1:10" ht="12.75">
      <c r="A121" s="59" t="s">
        <v>127</v>
      </c>
      <c r="B121" s="144">
        <f>IF(OR(Almería!G121=0),"",Almería!G121)</f>
      </c>
      <c r="C121" s="144">
        <f>IF(OR(Cádiz!G121=0),"",Cádiz!G121)</f>
      </c>
      <c r="D121" s="144">
        <f>IF(OR(Córdoba!G121=0),"",Córdoba!G121)</f>
      </c>
      <c r="E121" s="144">
        <f>IF(OR(Granada!G121=0),"",Granada!G121)</f>
      </c>
      <c r="F121" s="144">
        <f>IF(OR(Huelva!G121=0),"",Huelva!G121)</f>
      </c>
      <c r="G121" s="144">
        <f>IF(OR(Jaén!G121=0),"",Jaén!G121)</f>
      </c>
      <c r="H121" s="144">
        <f>IF(OR(Málaga!G121=0),"",Málaga!G121)</f>
      </c>
      <c r="I121" s="144">
        <f>IF(OR(Sevilla!G121=0),"",Sevilla!G121)</f>
      </c>
      <c r="J121" s="145">
        <f>IF(OR(Andalucía!G121=0),"",Andalucía!G121)</f>
      </c>
    </row>
    <row r="122" spans="1:10" ht="12.75">
      <c r="A122" s="59" t="s">
        <v>128</v>
      </c>
      <c r="B122" s="144">
        <f>IF(OR(Almería!G122=0),"",Almería!G122)</f>
      </c>
      <c r="C122" s="144">
        <f>IF(OR(Cádiz!G122=0),"",Cádiz!G122)</f>
      </c>
      <c r="D122" s="144">
        <f>IF(OR(Córdoba!G122=0),"",Córdoba!G122)</f>
      </c>
      <c r="E122" s="144">
        <f>IF(OR(Granada!G122=0),"",Granada!G122)</f>
      </c>
      <c r="F122" s="144">
        <f>IF(OR(Huelva!G122=0),"",Huelva!G122)</f>
      </c>
      <c r="G122" s="144">
        <f>IF(OR(Jaén!G122=0),"",Jaén!G122)</f>
      </c>
      <c r="H122" s="144">
        <f>IF(OR(Málaga!G122=0),"",Málaga!G122)</f>
      </c>
      <c r="I122" s="144">
        <f>IF(OR(Sevilla!G122=0),"",Sevilla!G122)</f>
      </c>
      <c r="J122" s="145">
        <f>IF(OR(Andalucía!G122=0),"",Andalucía!G122)</f>
      </c>
    </row>
    <row r="123" spans="1:10" ht="12.75">
      <c r="A123" s="59" t="s">
        <v>129</v>
      </c>
      <c r="B123" s="144">
        <f>IF(OR(Almería!G123=0),"",Almería!G123)</f>
      </c>
      <c r="C123" s="144">
        <f>IF(OR(Cádiz!G123=0),"",Cádiz!G123)</f>
      </c>
      <c r="D123" s="144">
        <f>IF(OR(Córdoba!G123=0),"",Córdoba!G123)</f>
      </c>
      <c r="E123" s="144">
        <f>IF(OR(Granada!G123=0),"",Granada!G123)</f>
      </c>
      <c r="F123" s="144">
        <f>IF(OR(Huelva!G123=0),"",Huelva!G123)</f>
      </c>
      <c r="G123" s="144">
        <f>IF(OR(Jaén!G123=0),"",Jaén!G123)</f>
      </c>
      <c r="H123" s="144">
        <f>IF(OR(Málaga!G123=0),"",Málaga!G123)</f>
      </c>
      <c r="I123" s="144">
        <f>IF(OR(Sevilla!G123=0),"",Sevilla!G123)</f>
      </c>
      <c r="J123" s="145">
        <f>IF(OR(Andalucía!G123=0),"",Andalucía!G123)</f>
      </c>
    </row>
    <row r="124" spans="1:10" ht="15.75">
      <c r="A124" s="29" t="s">
        <v>130</v>
      </c>
      <c r="B124" s="146"/>
      <c r="C124" s="146"/>
      <c r="D124" s="146"/>
      <c r="E124" s="146"/>
      <c r="F124" s="146"/>
      <c r="G124" s="146"/>
      <c r="H124" s="146"/>
      <c r="I124" s="146"/>
      <c r="J124" s="147"/>
    </row>
    <row r="125" spans="1:10" ht="12.75">
      <c r="A125" s="59" t="s">
        <v>131</v>
      </c>
      <c r="B125" s="144">
        <f>IF(OR(Almería!G125=0),"",Almería!G125)</f>
        <v>2860</v>
      </c>
      <c r="C125" s="144">
        <f>IF(OR(Cádiz!G125=0),"",Cádiz!G125)</f>
        <v>1200</v>
      </c>
      <c r="D125" s="144">
        <f>IF(OR(Córdoba!G125=0),"",Córdoba!G125)</f>
        <v>50</v>
      </c>
      <c r="E125" s="144">
        <f>IF(OR(Granada!G125=0),"",Granada!G125)</f>
        <v>360</v>
      </c>
      <c r="F125" s="144">
        <f>IF(OR(Huelva!G125=0),"",Huelva!G125)</f>
        <v>920</v>
      </c>
      <c r="G125" s="144">
        <f>IF(OR(Jaén!G125=0),"",Jaén!G125)</f>
        <v>90</v>
      </c>
      <c r="H125" s="144">
        <f>IF(OR(Málaga!G125=0),"",Málaga!G125)</f>
        <v>850</v>
      </c>
      <c r="I125" s="144">
        <f>IF(OR(Sevilla!G125=0),"",Sevilla!G125)</f>
        <v>1640</v>
      </c>
      <c r="J125" s="145">
        <f>IF(OR(Andalucía!G125=0),"",Andalucía!G125)</f>
        <v>7970</v>
      </c>
    </row>
    <row r="126" spans="1:10" ht="12.75">
      <c r="A126" s="59" t="s">
        <v>132</v>
      </c>
      <c r="B126" s="144">
        <f>IF(OR(Almería!G126=0),"",Almería!G126)</f>
        <v>1601</v>
      </c>
      <c r="C126" s="144">
        <f>IF(OR(Cádiz!G126=0),"",Cádiz!G126)</f>
        <v>55200</v>
      </c>
      <c r="D126" s="144">
        <f>IF(OR(Córdoba!G126=0),"",Córdoba!G126)</f>
        <v>42000</v>
      </c>
      <c r="E126" s="144">
        <f>IF(OR(Granada!G126=0),"",Granada!G126)</f>
        <v>5825</v>
      </c>
      <c r="F126" s="144">
        <f>IF(OR(Huelva!G126=0),"",Huelva!G126)</f>
        <v>27280</v>
      </c>
      <c r="G126" s="144">
        <f>IF(OR(Jaén!G126=0),"",Jaén!G126)</f>
        <v>526</v>
      </c>
      <c r="H126" s="144">
        <f>IF(OR(Málaga!G126=0),"",Málaga!G126)</f>
        <v>7500</v>
      </c>
      <c r="I126" s="144">
        <f>IF(OR(Sevilla!G126=0),"",Sevilla!G126)</f>
        <v>652</v>
      </c>
      <c r="J126" s="145">
        <f>IF(OR(Andalucía!G126=0),"",Andalucía!G126)</f>
        <v>140584</v>
      </c>
    </row>
    <row r="127" spans="1:10" ht="12.75">
      <c r="A127" s="59" t="s">
        <v>133</v>
      </c>
      <c r="B127" s="144">
        <f>IF(OR(Almería!G127=0),"",Almería!G127)</f>
      </c>
      <c r="C127" s="144">
        <f>IF(OR(Cádiz!G127=0),"",Cádiz!G127)</f>
      </c>
      <c r="D127" s="144">
        <f>IF(OR(Córdoba!G127=0),"",Córdoba!G127)</f>
        <v>0.01</v>
      </c>
      <c r="E127" s="144">
        <f>IF(OR(Granada!G127=0),"",Granada!G127)</f>
      </c>
      <c r="F127" s="144">
        <f>IF(OR(Huelva!G127=0),"",Huelva!G127)</f>
      </c>
      <c r="G127" s="144">
        <f>IF(OR(Jaén!G127=0),"",Jaén!G127)</f>
      </c>
      <c r="H127" s="144">
        <f>IF(OR(Málaga!G127=0),"",Málaga!G127)</f>
      </c>
      <c r="I127" s="144">
        <f>IF(OR(Sevilla!G127=0),"",Sevilla!G127)</f>
      </c>
      <c r="J127" s="145">
        <f>IF(OR(Andalucía!G127=0),"",Andalucía!G127)</f>
      </c>
    </row>
    <row r="128" spans="1:10" ht="12.75">
      <c r="A128" s="59" t="s">
        <v>134</v>
      </c>
      <c r="B128" s="144">
        <f>IF(OR(Almería!G128=0),"",Almería!G128)</f>
        <v>10830</v>
      </c>
      <c r="C128" s="144">
        <f>IF(OR(Cádiz!G128=0),"",Cádiz!G128)</f>
        <v>438500</v>
      </c>
      <c r="D128" s="144">
        <f>IF(OR(Córdoba!G128=0),"",Córdoba!G128)</f>
        <v>285000</v>
      </c>
      <c r="E128" s="144">
        <f>IF(OR(Granada!G128=0),"",Granada!G128)</f>
        <v>37863</v>
      </c>
      <c r="F128" s="144">
        <f>IF(OR(Huelva!G128=0),"",Huelva!G128)</f>
        <v>194857</v>
      </c>
      <c r="G128" s="144">
        <f>IF(OR(Jaén!G128=0),"",Jaén!G128)</f>
        <v>3900</v>
      </c>
      <c r="H128" s="144">
        <f>IF(OR(Málaga!G128=0),"",Málaga!G128)</f>
        <v>31000</v>
      </c>
      <c r="I128" s="144">
        <f>IF(OR(Sevilla!G128=0),"",Sevilla!G128)</f>
        <v>6664</v>
      </c>
      <c r="J128" s="145">
        <f>IF(OR(Andalucía!G128=0),"",Andalucía!G128)</f>
        <v>1008614</v>
      </c>
    </row>
    <row r="129" spans="1:10" ht="15.75">
      <c r="A129" s="29" t="s">
        <v>135</v>
      </c>
      <c r="B129" s="146"/>
      <c r="C129" s="146"/>
      <c r="D129" s="146"/>
      <c r="E129" s="146"/>
      <c r="F129" s="146"/>
      <c r="G129" s="146"/>
      <c r="H129" s="146"/>
      <c r="I129" s="146"/>
      <c r="J129" s="147"/>
    </row>
    <row r="130" spans="1:10" ht="12.75">
      <c r="A130" s="103" t="s">
        <v>136</v>
      </c>
      <c r="B130" s="148">
        <f>IF(OR(Almería!G130=0),"",Almería!G130)</f>
        <v>112</v>
      </c>
      <c r="C130" s="148">
        <f>IF(OR(Cádiz!G130=0),"",Cádiz!G130)</f>
      </c>
      <c r="D130" s="148">
        <f>IF(OR(Córdoba!G130=0),"",Córdoba!G130)</f>
      </c>
      <c r="E130" s="148">
        <f>IF(OR(Granada!G130=0),"",Granada!G130)</f>
        <v>5</v>
      </c>
      <c r="F130" s="148">
        <f>IF(OR(Huelva!G130=0),"",Huelva!G130)</f>
      </c>
      <c r="G130" s="148">
        <f>IF(OR(Jaén!G130=0),"",Jaén!G130)</f>
      </c>
      <c r="H130" s="148">
        <f>IF(OR(Málaga!G130=0),"",Málaga!G130)</f>
      </c>
      <c r="I130" s="148">
        <f>IF(OR(Sevilla!G130=0),"",Sevilla!G130)</f>
        <v>2</v>
      </c>
      <c r="J130" s="149">
        <f>IF(OR(Andalucía!G130=0),"",Andalucía!G130)</f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8" r:id="rId1"/>
  <headerFooter alignWithMargins="0">
    <oddHeader>&amp;LAVANCE DE SUPERFICIES Y PRODUCCIONES A 30 DE JUNIO DEL AÑO 2021.</oddHeader>
    <oddFooter>&amp;L(*)Mes al que corresponde la última estimación.
Datos de 2.020 provisionales y del 2.021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130" zoomScaleNormal="130" zoomScaleSheetLayoutView="95" workbookViewId="0" topLeftCell="A1">
      <selection activeCell="K19" sqref="K19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8.5039062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138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149</v>
      </c>
      <c r="K1" s="167"/>
      <c r="L1" s="167"/>
      <c r="M1" s="167"/>
      <c r="N1" s="4"/>
      <c r="O1" s="5"/>
      <c r="P1" s="6"/>
    </row>
    <row r="2" spans="1:16" ht="15.75">
      <c r="A2" s="162" t="s">
        <v>170</v>
      </c>
      <c r="B2" s="8"/>
      <c r="C2" s="9"/>
      <c r="D2" s="9"/>
      <c r="E2" s="10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2021</v>
      </c>
      <c r="D3" s="19">
        <v>2020</v>
      </c>
      <c r="E3" s="20" t="s">
        <v>167</v>
      </c>
      <c r="F3" s="21" t="s">
        <v>9</v>
      </c>
      <c r="G3" s="19">
        <v>2021</v>
      </c>
      <c r="H3" s="19">
        <v>2020</v>
      </c>
      <c r="I3" s="155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2"/>
      <c r="E4" s="33"/>
      <c r="F4" s="34"/>
      <c r="G4" s="31"/>
      <c r="H4" s="156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6">
        <f>IF(OR(C6=0,C7=0),"",SUM(C6:C7))</f>
        <v>55178</v>
      </c>
      <c r="D5" s="47">
        <f>IF(OR(D6=0,D7=0),"",SUM(D6:D7))</f>
        <v>62170</v>
      </c>
      <c r="E5" s="48">
        <v>67282</v>
      </c>
      <c r="F5" s="49">
        <v>6</v>
      </c>
      <c r="G5" s="50">
        <f>IF(OR(G6=0,G7=0),"",SUM(G6:G7))</f>
        <v>173057</v>
      </c>
      <c r="H5" s="51">
        <f>IF(OR(H6=0,H7=0),"",SUM(H6:H7))</f>
        <v>202890</v>
      </c>
      <c r="I5" s="52">
        <v>172751</v>
      </c>
      <c r="J5" s="53">
        <f aca="true" t="shared" si="0" ref="J5:J16">IF(OR(D5=0,C5=0,D5&lt;1),"",C5/D5*100-100)</f>
        <v>-11.246581952710315</v>
      </c>
      <c r="K5" s="54">
        <f aca="true" t="shared" si="1" ref="K5:K16">IF(OR(E5=0,C5=0,E5&lt;1),"",C5/E5*100-100)</f>
        <v>-17.98995273624446</v>
      </c>
      <c r="L5" s="53">
        <f aca="true" t="shared" si="2" ref="L5:L16">IF(OR(H5=0,G5=0,H5&lt;1),"",G5/H5*100-100)</f>
        <v>-14.704026812558524</v>
      </c>
      <c r="M5" s="55">
        <f aca="true" t="shared" si="3" ref="M5:M16">IF(OR(I5=0,G5=0,I5&lt;1),"",G5/I5*100-100)</f>
        <v>0.17713356217909393</v>
      </c>
      <c r="N5" s="56">
        <f aca="true" t="shared" si="4" ref="N5:N16">(G5/C5)*1000</f>
        <v>3136.340570517235</v>
      </c>
      <c r="O5" s="57">
        <f aca="true" t="shared" si="5" ref="O5:O11">(H5/D5)*1000</f>
        <v>3263.4711275534823</v>
      </c>
      <c r="P5" s="58">
        <f aca="true" t="shared" si="6" ref="P5:P11">(I5/E5)*1000</f>
        <v>2567.5663624743615</v>
      </c>
    </row>
    <row r="6" spans="1:16" ht="12.75">
      <c r="A6" s="59" t="s">
        <v>12</v>
      </c>
      <c r="B6" s="45">
        <v>6</v>
      </c>
      <c r="C6" s="46">
        <v>15549</v>
      </c>
      <c r="D6" s="47">
        <v>16505</v>
      </c>
      <c r="E6" s="60">
        <v>10747</v>
      </c>
      <c r="F6" s="49">
        <v>6</v>
      </c>
      <c r="G6" s="50">
        <v>45372</v>
      </c>
      <c r="H6" s="51">
        <v>53245</v>
      </c>
      <c r="I6" s="61">
        <v>28798</v>
      </c>
      <c r="J6" s="53">
        <f t="shared" si="0"/>
        <v>-5.792184186610115</v>
      </c>
      <c r="K6" s="54">
        <f t="shared" si="1"/>
        <v>44.68223690332184</v>
      </c>
      <c r="L6" s="53">
        <f t="shared" si="2"/>
        <v>-14.786364916893604</v>
      </c>
      <c r="M6" s="55">
        <f t="shared" si="3"/>
        <v>57.552607819987486</v>
      </c>
      <c r="N6" s="56">
        <f t="shared" si="4"/>
        <v>2918.001157630716</v>
      </c>
      <c r="O6" s="57">
        <f t="shared" si="5"/>
        <v>3225.9921235989095</v>
      </c>
      <c r="P6" s="58">
        <f t="shared" si="6"/>
        <v>2679.6315250767657</v>
      </c>
    </row>
    <row r="7" spans="1:16" ht="12.75">
      <c r="A7" s="62" t="s">
        <v>13</v>
      </c>
      <c r="B7" s="45">
        <v>6</v>
      </c>
      <c r="C7" s="46">
        <v>39629</v>
      </c>
      <c r="D7" s="47">
        <v>45665</v>
      </c>
      <c r="E7" s="60">
        <v>56535</v>
      </c>
      <c r="F7" s="49">
        <v>6</v>
      </c>
      <c r="G7" s="50">
        <v>127685</v>
      </c>
      <c r="H7" s="51">
        <v>149645</v>
      </c>
      <c r="I7" s="61">
        <v>143953</v>
      </c>
      <c r="J7" s="53">
        <f t="shared" si="0"/>
        <v>-13.218000656958282</v>
      </c>
      <c r="K7" s="54">
        <f t="shared" si="1"/>
        <v>-29.90359954010789</v>
      </c>
      <c r="L7" s="53">
        <f t="shared" si="2"/>
        <v>-14.67473019479435</v>
      </c>
      <c r="M7" s="55">
        <f t="shared" si="3"/>
        <v>-11.300910713913566</v>
      </c>
      <c r="N7" s="56">
        <f t="shared" si="4"/>
        <v>3222.0091347245707</v>
      </c>
      <c r="O7" s="57">
        <f t="shared" si="5"/>
        <v>3277.0174093945034</v>
      </c>
      <c r="P7" s="58">
        <f t="shared" si="6"/>
        <v>2546.2633766693198</v>
      </c>
    </row>
    <row r="8" spans="1:16" ht="12.75">
      <c r="A8" s="44" t="s">
        <v>14</v>
      </c>
      <c r="B8" s="45">
        <v>6</v>
      </c>
      <c r="C8" s="46">
        <f>IF(OR(C9=0,C10=0),"",SUM(C9:C10))</f>
        <v>10093</v>
      </c>
      <c r="D8" s="47">
        <f>IF(OR(D9=0,D10=0),"",SUM(D9:D10))</f>
        <v>11713</v>
      </c>
      <c r="E8" s="48">
        <v>9642</v>
      </c>
      <c r="F8" s="49">
        <v>6</v>
      </c>
      <c r="G8" s="160">
        <f>IF(OR(G9=0,G10=0),"",SUM(G9:G10))</f>
        <v>16319</v>
      </c>
      <c r="H8" s="64">
        <f>IF(OR(H9=0,H10=0),"",SUM(H9:H10))</f>
        <v>32038</v>
      </c>
      <c r="I8" s="65">
        <v>28018</v>
      </c>
      <c r="J8" s="53">
        <f t="shared" si="0"/>
        <v>-13.830786305814058</v>
      </c>
      <c r="K8" s="54">
        <f t="shared" si="1"/>
        <v>4.677452810620196</v>
      </c>
      <c r="L8" s="53">
        <f t="shared" si="2"/>
        <v>-49.06361196079655</v>
      </c>
      <c r="M8" s="55">
        <f t="shared" si="3"/>
        <v>-41.75530016418016</v>
      </c>
      <c r="N8" s="56">
        <f t="shared" si="4"/>
        <v>1616.863172495789</v>
      </c>
      <c r="O8" s="57">
        <f t="shared" si="5"/>
        <v>2735.251430035004</v>
      </c>
      <c r="P8" s="58">
        <f t="shared" si="6"/>
        <v>2905.8286662518153</v>
      </c>
    </row>
    <row r="9" spans="1:16" ht="12.75">
      <c r="A9" s="59" t="s">
        <v>15</v>
      </c>
      <c r="B9" s="45">
        <v>6</v>
      </c>
      <c r="C9" s="46">
        <v>9239</v>
      </c>
      <c r="D9" s="47">
        <v>10799</v>
      </c>
      <c r="E9" s="60">
        <v>8877</v>
      </c>
      <c r="F9" s="49">
        <v>6</v>
      </c>
      <c r="G9" s="161">
        <v>13849</v>
      </c>
      <c r="H9" s="51">
        <v>29632</v>
      </c>
      <c r="I9" s="61">
        <v>25132</v>
      </c>
      <c r="J9" s="53">
        <f t="shared" si="0"/>
        <v>-14.445782016853414</v>
      </c>
      <c r="K9" s="54">
        <f t="shared" si="1"/>
        <v>4.077954263827863</v>
      </c>
      <c r="L9" s="53">
        <f t="shared" si="2"/>
        <v>-53.263363930885525</v>
      </c>
      <c r="M9" s="55">
        <f t="shared" si="3"/>
        <v>-44.894954639503425</v>
      </c>
      <c r="N9" s="56">
        <f t="shared" si="4"/>
        <v>1498.9717501894145</v>
      </c>
      <c r="O9" s="57">
        <f t="shared" si="5"/>
        <v>2743.9577738679504</v>
      </c>
      <c r="P9" s="58">
        <f t="shared" si="6"/>
        <v>2831.136645263039</v>
      </c>
    </row>
    <row r="10" spans="1:16" ht="12.75">
      <c r="A10" s="62" t="s">
        <v>16</v>
      </c>
      <c r="B10" s="45">
        <v>6</v>
      </c>
      <c r="C10" s="46">
        <v>854</v>
      </c>
      <c r="D10" s="47">
        <v>914</v>
      </c>
      <c r="E10" s="60">
        <v>765</v>
      </c>
      <c r="F10" s="49">
        <v>6</v>
      </c>
      <c r="G10" s="161">
        <v>2470</v>
      </c>
      <c r="H10" s="51">
        <v>2406</v>
      </c>
      <c r="I10" s="61">
        <v>2887</v>
      </c>
      <c r="J10" s="53">
        <f t="shared" si="0"/>
        <v>-6.564551422319482</v>
      </c>
      <c r="K10" s="54">
        <f t="shared" si="1"/>
        <v>11.633986928104576</v>
      </c>
      <c r="L10" s="53">
        <f t="shared" si="2"/>
        <v>2.660016625103907</v>
      </c>
      <c r="M10" s="55">
        <f t="shared" si="3"/>
        <v>-14.444059577415999</v>
      </c>
      <c r="N10" s="56">
        <f t="shared" si="4"/>
        <v>2892.271662763466</v>
      </c>
      <c r="O10" s="57">
        <f t="shared" si="5"/>
        <v>2632.3851203501094</v>
      </c>
      <c r="P10" s="58">
        <f t="shared" si="6"/>
        <v>3773.856209150327</v>
      </c>
    </row>
    <row r="11" spans="1:16" ht="12.75">
      <c r="A11" s="59" t="s">
        <v>17</v>
      </c>
      <c r="B11" s="45">
        <v>6</v>
      </c>
      <c r="C11" s="46">
        <v>12795</v>
      </c>
      <c r="D11" s="47">
        <v>13775</v>
      </c>
      <c r="E11" s="60">
        <v>11945</v>
      </c>
      <c r="F11" s="49">
        <v>6</v>
      </c>
      <c r="G11" s="50">
        <v>19602</v>
      </c>
      <c r="H11" s="51">
        <v>20125</v>
      </c>
      <c r="I11" s="61">
        <v>18937</v>
      </c>
      <c r="J11" s="53">
        <f t="shared" si="0"/>
        <v>-7.114337568058076</v>
      </c>
      <c r="K11" s="54">
        <f t="shared" si="1"/>
        <v>7.115948095437432</v>
      </c>
      <c r="L11" s="53">
        <f t="shared" si="2"/>
        <v>-2.598757763975158</v>
      </c>
      <c r="M11" s="55">
        <f t="shared" si="3"/>
        <v>3.5116438717853953</v>
      </c>
      <c r="N11" s="56">
        <f t="shared" si="4"/>
        <v>1532.0046893317704</v>
      </c>
      <c r="O11" s="57">
        <f t="shared" si="5"/>
        <v>1460.9800362976407</v>
      </c>
      <c r="P11" s="58">
        <f t="shared" si="6"/>
        <v>1585.3495186270407</v>
      </c>
    </row>
    <row r="12" spans="1:16" ht="12.75">
      <c r="A12" s="59" t="s">
        <v>18</v>
      </c>
      <c r="B12" s="45">
        <v>6</v>
      </c>
      <c r="C12" s="46">
        <v>5</v>
      </c>
      <c r="D12" s="47">
        <v>5</v>
      </c>
      <c r="E12" s="60">
        <v>12</v>
      </c>
      <c r="F12" s="49">
        <v>6</v>
      </c>
      <c r="G12" s="50">
        <v>10</v>
      </c>
      <c r="H12" s="51">
        <v>10</v>
      </c>
      <c r="I12" s="61">
        <v>23</v>
      </c>
      <c r="J12" s="53">
        <f t="shared" si="0"/>
        <v>0</v>
      </c>
      <c r="K12" s="54">
        <f t="shared" si="1"/>
        <v>-58.33333333333333</v>
      </c>
      <c r="L12" s="53">
        <f t="shared" si="2"/>
        <v>0</v>
      </c>
      <c r="M12" s="55">
        <f t="shared" si="3"/>
        <v>-56.52173913043478</v>
      </c>
      <c r="N12" s="56">
        <f t="shared" si="4"/>
        <v>2000</v>
      </c>
      <c r="O12" s="57"/>
      <c r="P12" s="58"/>
    </row>
    <row r="13" spans="1:16" ht="12.75">
      <c r="A13" s="62" t="s">
        <v>19</v>
      </c>
      <c r="B13" s="45">
        <v>6</v>
      </c>
      <c r="C13" s="66">
        <v>15798</v>
      </c>
      <c r="D13" s="67">
        <v>17255</v>
      </c>
      <c r="E13" s="60">
        <v>13681</v>
      </c>
      <c r="F13" s="49">
        <v>6</v>
      </c>
      <c r="G13" s="50">
        <v>55483</v>
      </c>
      <c r="H13" s="51">
        <v>57856</v>
      </c>
      <c r="I13" s="61">
        <v>36618</v>
      </c>
      <c r="J13" s="53">
        <f t="shared" si="0"/>
        <v>-8.443929295856279</v>
      </c>
      <c r="K13" s="54">
        <f t="shared" si="1"/>
        <v>15.474015057378836</v>
      </c>
      <c r="L13" s="53">
        <f t="shared" si="2"/>
        <v>-4.1015625</v>
      </c>
      <c r="M13" s="55">
        <f t="shared" si="3"/>
        <v>51.51837893931946</v>
      </c>
      <c r="N13" s="56">
        <f t="shared" si="4"/>
        <v>3512.0268388403597</v>
      </c>
      <c r="O13" s="57">
        <f aca="true" t="shared" si="7" ref="O13:P16">(H13/D13)*1000</f>
        <v>3352.9991306867573</v>
      </c>
      <c r="P13" s="58">
        <f t="shared" si="7"/>
        <v>2676.5587310869087</v>
      </c>
    </row>
    <row r="14" spans="1:16" ht="12.75">
      <c r="A14" s="59" t="s">
        <v>20</v>
      </c>
      <c r="B14" s="45">
        <v>6</v>
      </c>
      <c r="C14" s="46">
        <v>1552</v>
      </c>
      <c r="D14" s="47">
        <v>2351</v>
      </c>
      <c r="E14" s="60">
        <v>2518</v>
      </c>
      <c r="F14" s="49">
        <v>6</v>
      </c>
      <c r="G14" s="50">
        <v>17185</v>
      </c>
      <c r="H14" s="51">
        <v>26033</v>
      </c>
      <c r="I14" s="61">
        <v>22445</v>
      </c>
      <c r="J14" s="53">
        <f t="shared" si="0"/>
        <v>-33.98553806890685</v>
      </c>
      <c r="K14" s="54">
        <f t="shared" si="1"/>
        <v>-38.36378077839555</v>
      </c>
      <c r="L14" s="53">
        <f t="shared" si="2"/>
        <v>-33.98763108362462</v>
      </c>
      <c r="M14" s="55">
        <f t="shared" si="3"/>
        <v>-23.435063488527504</v>
      </c>
      <c r="N14" s="56">
        <f t="shared" si="4"/>
        <v>11072.809278350516</v>
      </c>
      <c r="O14" s="57">
        <f t="shared" si="7"/>
        <v>11073.160357294768</v>
      </c>
      <c r="P14" s="58">
        <f t="shared" si="7"/>
        <v>8913.82049245433</v>
      </c>
    </row>
    <row r="15" spans="1:16" ht="12.75">
      <c r="A15" s="59" t="s">
        <v>21</v>
      </c>
      <c r="B15" s="45">
        <v>6</v>
      </c>
      <c r="C15" s="46">
        <v>2033</v>
      </c>
      <c r="D15" s="47">
        <v>2465</v>
      </c>
      <c r="E15" s="60">
        <v>2044</v>
      </c>
      <c r="F15" s="49">
        <v>6</v>
      </c>
      <c r="G15" s="50">
        <v>24849</v>
      </c>
      <c r="H15" s="51">
        <v>30130</v>
      </c>
      <c r="I15" s="61">
        <v>25147</v>
      </c>
      <c r="J15" s="53">
        <f t="shared" si="0"/>
        <v>-17.52535496957404</v>
      </c>
      <c r="K15" s="54">
        <f t="shared" si="1"/>
        <v>-0.5381604696673179</v>
      </c>
      <c r="L15" s="53">
        <f t="shared" si="2"/>
        <v>-17.527381347494185</v>
      </c>
      <c r="M15" s="55">
        <f t="shared" si="3"/>
        <v>-1.1850320117707867</v>
      </c>
      <c r="N15" s="56">
        <f t="shared" si="4"/>
        <v>12222.823413674372</v>
      </c>
      <c r="O15" s="57">
        <f t="shared" si="7"/>
        <v>12223.12373225152</v>
      </c>
      <c r="P15" s="58">
        <f t="shared" si="7"/>
        <v>12302.83757338552</v>
      </c>
    </row>
    <row r="16" spans="1:16" ht="12.75">
      <c r="A16" s="59" t="s">
        <v>22</v>
      </c>
      <c r="B16" s="45">
        <v>6</v>
      </c>
      <c r="C16" s="46">
        <v>2188</v>
      </c>
      <c r="D16" s="47">
        <v>2334</v>
      </c>
      <c r="E16" s="60">
        <v>2549</v>
      </c>
      <c r="F16" s="49">
        <v>6</v>
      </c>
      <c r="G16" s="50">
        <v>8039</v>
      </c>
      <c r="H16" s="51">
        <v>8575</v>
      </c>
      <c r="I16" s="61">
        <v>9177</v>
      </c>
      <c r="J16" s="53">
        <f t="shared" si="0"/>
        <v>-6.255355612682095</v>
      </c>
      <c r="K16" s="54">
        <f t="shared" si="1"/>
        <v>-14.162416633974104</v>
      </c>
      <c r="L16" s="53">
        <f t="shared" si="2"/>
        <v>-6.250728862973759</v>
      </c>
      <c r="M16" s="55">
        <f t="shared" si="3"/>
        <v>-12.40056663397624</v>
      </c>
      <c r="N16" s="56">
        <f t="shared" si="4"/>
        <v>3674.1316270566726</v>
      </c>
      <c r="O16" s="57">
        <f t="shared" si="7"/>
        <v>3673.95029991431</v>
      </c>
      <c r="P16" s="58">
        <f t="shared" si="7"/>
        <v>3600.2353864260494</v>
      </c>
    </row>
    <row r="17" spans="1:17" s="43" customFormat="1" ht="15.75">
      <c r="A17" s="29" t="s">
        <v>23</v>
      </c>
      <c r="B17" s="68"/>
      <c r="C17" s="69"/>
      <c r="D17" s="70"/>
      <c r="E17" s="71"/>
      <c r="F17" s="72"/>
      <c r="G17" s="73"/>
      <c r="H17" s="74"/>
      <c r="I17" s="75"/>
      <c r="J17" s="76"/>
      <c r="K17" s="77"/>
      <c r="L17" s="76"/>
      <c r="M17" s="78"/>
      <c r="N17" s="79"/>
      <c r="O17" s="80"/>
      <c r="P17" s="81"/>
      <c r="Q17" s="159"/>
    </row>
    <row r="18" spans="1:16" ht="12.75">
      <c r="A18" s="59" t="s">
        <v>24</v>
      </c>
      <c r="B18" s="45">
        <v>6</v>
      </c>
      <c r="C18" s="46">
        <v>1</v>
      </c>
      <c r="D18" s="47">
        <v>20</v>
      </c>
      <c r="E18" s="60">
        <v>11</v>
      </c>
      <c r="F18" s="49">
        <v>6</v>
      </c>
      <c r="G18" s="50">
        <v>1</v>
      </c>
      <c r="H18" s="51">
        <v>30</v>
      </c>
      <c r="I18" s="82">
        <v>10</v>
      </c>
      <c r="J18" s="53">
        <f aca="true" t="shared" si="8" ref="J18:J25">IF(OR(D18=0,C18=0,D18&lt;1),"",C18/D18*100-100)</f>
        <v>-95</v>
      </c>
      <c r="K18" s="54">
        <f aca="true" t="shared" si="9" ref="K18:K25">IF(OR(E18=0,C18=0,E18&lt;1),"",C18/E18*100-100)</f>
        <v>-90.9090909090909</v>
      </c>
      <c r="L18" s="53">
        <f aca="true" t="shared" si="10" ref="L18:L25">IF(OR(H18=0,G18=0,H18&lt;1),"",G18/H18*100-100)</f>
        <v>-96.66666666666667</v>
      </c>
      <c r="M18" s="55">
        <f aca="true" t="shared" si="11" ref="M18:M25">IF(OR(I18=0,G18=0,I18&lt;1),"",G18/I18*100-100)</f>
        <v>-90</v>
      </c>
      <c r="N18" s="56"/>
      <c r="O18" s="57"/>
      <c r="P18" s="58">
        <f>(I18/E18)*1000</f>
        <v>909.090909090909</v>
      </c>
    </row>
    <row r="19" spans="1:16" ht="12.75">
      <c r="A19" s="59" t="s">
        <v>25</v>
      </c>
      <c r="B19" s="45">
        <v>6</v>
      </c>
      <c r="C19" s="46">
        <v>3560</v>
      </c>
      <c r="D19" s="47">
        <v>3350</v>
      </c>
      <c r="E19" s="60">
        <v>5176</v>
      </c>
      <c r="F19" s="49">
        <v>6</v>
      </c>
      <c r="G19" s="50">
        <v>2652</v>
      </c>
      <c r="H19" s="51">
        <v>3786</v>
      </c>
      <c r="I19" s="82">
        <v>6500</v>
      </c>
      <c r="J19" s="53">
        <f t="shared" si="8"/>
        <v>6.268656716417922</v>
      </c>
      <c r="K19" s="54">
        <f t="shared" si="9"/>
        <v>-31.221020092735714</v>
      </c>
      <c r="L19" s="53">
        <f t="shared" si="10"/>
        <v>-29.95245641838352</v>
      </c>
      <c r="M19" s="55">
        <f t="shared" si="11"/>
        <v>-59.2</v>
      </c>
      <c r="N19" s="56">
        <f>(G19/C19)*1000</f>
        <v>744.943820224719</v>
      </c>
      <c r="O19" s="57">
        <f>(H19/D19)*1000</f>
        <v>1130.1492537313434</v>
      </c>
      <c r="P19" s="58">
        <f>(I19/E19)*1000</f>
        <v>1255.7959814528595</v>
      </c>
    </row>
    <row r="20" spans="1:16" ht="12.75">
      <c r="A20" s="59" t="s">
        <v>26</v>
      </c>
      <c r="B20" s="45">
        <v>6</v>
      </c>
      <c r="C20" s="46">
        <v>50</v>
      </c>
      <c r="D20" s="47">
        <v>62</v>
      </c>
      <c r="E20" s="60">
        <v>30</v>
      </c>
      <c r="F20" s="49">
        <v>6</v>
      </c>
      <c r="G20" s="50">
        <v>84</v>
      </c>
      <c r="H20" s="51">
        <v>62</v>
      </c>
      <c r="I20" s="82">
        <v>29</v>
      </c>
      <c r="J20" s="53">
        <f t="shared" si="8"/>
        <v>-19.354838709677423</v>
      </c>
      <c r="K20" s="54">
        <f t="shared" si="9"/>
        <v>66.66666666666669</v>
      </c>
      <c r="L20" s="53">
        <f t="shared" si="10"/>
        <v>35.48387096774192</v>
      </c>
      <c r="M20" s="55">
        <f t="shared" si="11"/>
        <v>189.65517241379308</v>
      </c>
      <c r="N20" s="56">
        <f>(G20/C20)*1000</f>
        <v>1680</v>
      </c>
      <c r="O20" s="57">
        <f>(H20/D20)*1000</f>
        <v>1000</v>
      </c>
      <c r="P20" s="58">
        <f>(I20/E20)*1000</f>
        <v>966.6666666666666</v>
      </c>
    </row>
    <row r="21" spans="1:16" ht="12.75">
      <c r="A21" s="59" t="s">
        <v>27</v>
      </c>
      <c r="B21" s="45">
        <v>6</v>
      </c>
      <c r="C21" s="46">
        <v>2420</v>
      </c>
      <c r="D21" s="47">
        <v>2840</v>
      </c>
      <c r="E21" s="60">
        <v>4390</v>
      </c>
      <c r="F21" s="49">
        <v>6</v>
      </c>
      <c r="G21" s="50">
        <v>2514</v>
      </c>
      <c r="H21" s="51">
        <v>3479</v>
      </c>
      <c r="I21" s="82">
        <v>4658</v>
      </c>
      <c r="J21" s="53">
        <f t="shared" si="8"/>
        <v>-14.788732394366207</v>
      </c>
      <c r="K21" s="54">
        <f t="shared" si="9"/>
        <v>-44.874715261959</v>
      </c>
      <c r="L21" s="53">
        <f t="shared" si="10"/>
        <v>-27.737855705662554</v>
      </c>
      <c r="M21" s="55">
        <f t="shared" si="11"/>
        <v>-46.028338342636324</v>
      </c>
      <c r="N21" s="56">
        <f aca="true" t="shared" si="12" ref="N21:P23">(G21/C21)*1000</f>
        <v>1038.8429752066115</v>
      </c>
      <c r="O21" s="57">
        <f t="shared" si="12"/>
        <v>1225</v>
      </c>
      <c r="P21" s="58">
        <f t="shared" si="12"/>
        <v>1061.0478359908884</v>
      </c>
    </row>
    <row r="22" spans="1:16" ht="12.75">
      <c r="A22" s="59" t="s">
        <v>28</v>
      </c>
      <c r="B22" s="45">
        <v>6</v>
      </c>
      <c r="C22" s="46">
        <v>1274</v>
      </c>
      <c r="D22" s="47">
        <v>870</v>
      </c>
      <c r="E22" s="60">
        <v>1028</v>
      </c>
      <c r="F22" s="49">
        <v>6</v>
      </c>
      <c r="G22" s="50">
        <v>1274</v>
      </c>
      <c r="H22" s="51">
        <v>975</v>
      </c>
      <c r="I22" s="82">
        <v>1108</v>
      </c>
      <c r="J22" s="53">
        <f t="shared" si="8"/>
        <v>46.43678160919541</v>
      </c>
      <c r="K22" s="54">
        <f t="shared" si="9"/>
        <v>23.92996108949417</v>
      </c>
      <c r="L22" s="53">
        <f t="shared" si="10"/>
        <v>30.666666666666657</v>
      </c>
      <c r="M22" s="55">
        <f t="shared" si="11"/>
        <v>14.98194945848374</v>
      </c>
      <c r="N22" s="56">
        <f t="shared" si="12"/>
        <v>1000</v>
      </c>
      <c r="O22" s="57">
        <f t="shared" si="12"/>
        <v>1120.6896551724137</v>
      </c>
      <c r="P22" s="58">
        <f t="shared" si="12"/>
        <v>1077.8210116731516</v>
      </c>
    </row>
    <row r="23" spans="1:16" ht="12.75">
      <c r="A23" s="59" t="s">
        <v>29</v>
      </c>
      <c r="B23" s="45">
        <v>6</v>
      </c>
      <c r="C23" s="46">
        <v>1040</v>
      </c>
      <c r="D23" s="47">
        <v>1444</v>
      </c>
      <c r="E23" s="60">
        <v>1379</v>
      </c>
      <c r="F23" s="49">
        <v>6</v>
      </c>
      <c r="G23" s="50">
        <v>1040</v>
      </c>
      <c r="H23" s="51">
        <v>1573</v>
      </c>
      <c r="I23" s="82">
        <v>1306</v>
      </c>
      <c r="J23" s="53">
        <f t="shared" si="8"/>
        <v>-27.97783933518005</v>
      </c>
      <c r="K23" s="54">
        <f t="shared" si="9"/>
        <v>-24.583031182015958</v>
      </c>
      <c r="L23" s="53">
        <f t="shared" si="10"/>
        <v>-33.88429752066115</v>
      </c>
      <c r="M23" s="55">
        <f t="shared" si="11"/>
        <v>-20.367534456355287</v>
      </c>
      <c r="N23" s="56">
        <f t="shared" si="12"/>
        <v>1000</v>
      </c>
      <c r="O23" s="57">
        <f t="shared" si="12"/>
        <v>1089.3351800554017</v>
      </c>
      <c r="P23" s="58">
        <f t="shared" si="12"/>
        <v>947.0630891950689</v>
      </c>
    </row>
    <row r="24" spans="1:16" ht="12.75">
      <c r="A24" s="59" t="s">
        <v>30</v>
      </c>
      <c r="B24" s="45">
        <v>6</v>
      </c>
      <c r="C24" s="46">
        <v>78</v>
      </c>
      <c r="D24" s="47">
        <v>35</v>
      </c>
      <c r="E24" s="60">
        <v>47</v>
      </c>
      <c r="F24" s="49">
        <v>6</v>
      </c>
      <c r="G24" s="50">
        <v>78</v>
      </c>
      <c r="H24" s="51">
        <v>35</v>
      </c>
      <c r="I24" s="82">
        <v>47</v>
      </c>
      <c r="J24" s="53">
        <f t="shared" si="8"/>
        <v>122.85714285714286</v>
      </c>
      <c r="K24" s="54">
        <f t="shared" si="9"/>
        <v>65.95744680851064</v>
      </c>
      <c r="L24" s="53">
        <f t="shared" si="10"/>
        <v>122.85714285714286</v>
      </c>
      <c r="M24" s="55">
        <f t="shared" si="11"/>
        <v>65.95744680851064</v>
      </c>
      <c r="N24" s="56">
        <f>(G24/C24)*1000</f>
        <v>1000</v>
      </c>
      <c r="O24" s="57"/>
      <c r="P24" s="58">
        <f>(I24/E24)*1000</f>
        <v>1000</v>
      </c>
    </row>
    <row r="25" spans="1:16" ht="12.75">
      <c r="A25" s="59" t="s">
        <v>31</v>
      </c>
      <c r="B25" s="45">
        <v>6</v>
      </c>
      <c r="C25" s="46">
        <v>35</v>
      </c>
      <c r="D25" s="47">
        <v>78</v>
      </c>
      <c r="E25" s="60">
        <v>73</v>
      </c>
      <c r="F25" s="49">
        <v>6</v>
      </c>
      <c r="G25" s="50">
        <v>42</v>
      </c>
      <c r="H25" s="51">
        <v>93</v>
      </c>
      <c r="I25" s="82">
        <v>90</v>
      </c>
      <c r="J25" s="53">
        <f t="shared" si="8"/>
        <v>-55.128205128205124</v>
      </c>
      <c r="K25" s="54">
        <f t="shared" si="9"/>
        <v>-52.05479452054795</v>
      </c>
      <c r="L25" s="53">
        <f t="shared" si="10"/>
        <v>-54.83870967741936</v>
      </c>
      <c r="M25" s="55">
        <f t="shared" si="11"/>
        <v>-53.333333333333336</v>
      </c>
      <c r="N25" s="56">
        <f>(G25/C25)*1000</f>
        <v>1200</v>
      </c>
      <c r="O25" s="57"/>
      <c r="P25" s="58">
        <f>(I25/E25)*1000</f>
        <v>1232.876712328767</v>
      </c>
    </row>
    <row r="26" spans="1:16" s="43" customFormat="1" ht="15.75">
      <c r="A26" s="29" t="s">
        <v>32</v>
      </c>
      <c r="B26" s="68"/>
      <c r="C26" s="69"/>
      <c r="D26" s="70"/>
      <c r="E26" s="71"/>
      <c r="F26" s="72"/>
      <c r="G26" s="73"/>
      <c r="H26" s="74"/>
      <c r="I26" s="7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5</v>
      </c>
      <c r="C27" s="46">
        <f>IF(OR(C28=0,C29=0,C30=0,C31=0),"",SUM(C28:C31))</f>
        <v>1944</v>
      </c>
      <c r="D27" s="47">
        <f>IF(OR(D28=0,D29=0,D30=0,D31=0),"",SUM(D28:D31))</f>
        <v>1953</v>
      </c>
      <c r="E27" s="48">
        <v>1975</v>
      </c>
      <c r="F27" s="49"/>
      <c r="G27" s="50">
        <f>IF(OR(G28=0,G29=0,G30=0,G31=0),"",SUM(G28:G31))</f>
      </c>
      <c r="H27" s="51">
        <f>IF(OR(H28=0,H29=0,H30=0,H31=0),"",SUM(H28:H31))</f>
        <v>57075</v>
      </c>
      <c r="I27" s="83">
        <v>46901</v>
      </c>
      <c r="J27" s="53">
        <f aca="true" t="shared" si="13" ref="J27:J43">IF(OR(D27=0,C27=0,D27&lt;1),"",C27/D27*100-100)</f>
        <v>-0.4608294930875587</v>
      </c>
      <c r="K27" s="54">
        <f aca="true" t="shared" si="14" ref="K27:K43">IF(OR(E27=0,C27=0,E27&lt;1),"",C27/E27*100-100)</f>
        <v>-1.5696202531645582</v>
      </c>
      <c r="L27" s="53"/>
      <c r="M27" s="53"/>
      <c r="N27" s="56"/>
      <c r="O27" s="57">
        <f aca="true" t="shared" si="15" ref="N27:P31">(H27/D27)*1000</f>
        <v>29224.27035330261</v>
      </c>
      <c r="P27" s="58">
        <f t="shared" si="15"/>
        <v>23747.3417721519</v>
      </c>
    </row>
    <row r="28" spans="1:16" ht="12.75">
      <c r="A28" s="59" t="s">
        <v>34</v>
      </c>
      <c r="B28" s="45">
        <v>4</v>
      </c>
      <c r="C28" s="46">
        <v>550</v>
      </c>
      <c r="D28" s="47">
        <v>578</v>
      </c>
      <c r="E28" s="60">
        <v>465</v>
      </c>
      <c r="F28" s="49">
        <v>4</v>
      </c>
      <c r="G28" s="50">
        <v>13200</v>
      </c>
      <c r="H28" s="51">
        <v>13200</v>
      </c>
      <c r="I28" s="82">
        <v>9805</v>
      </c>
      <c r="J28" s="53">
        <f t="shared" si="13"/>
        <v>-4.844290657439444</v>
      </c>
      <c r="K28" s="54">
        <f t="shared" si="14"/>
        <v>18.27956989247312</v>
      </c>
      <c r="L28" s="53">
        <f aca="true" t="shared" si="16" ref="L27:L43">IF(OR(H28=0,G28=0,H28&lt;1),"",G28/H28*100-100)</f>
        <v>0</v>
      </c>
      <c r="M28" s="55">
        <f aca="true" t="shared" si="17" ref="M27:M43">IF(OR(I28=0,G28=0,I28&lt;1),"",G28/I28*100-100)</f>
        <v>34.62519122896481</v>
      </c>
      <c r="N28" s="56">
        <f t="shared" si="15"/>
        <v>24000</v>
      </c>
      <c r="O28" s="57">
        <f t="shared" si="15"/>
        <v>22837.370242214532</v>
      </c>
      <c r="P28" s="58">
        <f t="shared" si="15"/>
        <v>21086.021505376342</v>
      </c>
    </row>
    <row r="29" spans="1:16" ht="12.75">
      <c r="A29" s="59" t="s">
        <v>35</v>
      </c>
      <c r="B29" s="45">
        <v>6</v>
      </c>
      <c r="C29" s="46">
        <v>969</v>
      </c>
      <c r="D29" s="47">
        <v>969</v>
      </c>
      <c r="E29" s="60">
        <v>1066</v>
      </c>
      <c r="F29" s="49">
        <v>6</v>
      </c>
      <c r="G29" s="50">
        <v>33915</v>
      </c>
      <c r="H29" s="51">
        <v>33915</v>
      </c>
      <c r="I29" s="82">
        <v>25273</v>
      </c>
      <c r="J29" s="53">
        <f t="shared" si="13"/>
        <v>0</v>
      </c>
      <c r="K29" s="54">
        <f t="shared" si="14"/>
        <v>-9.099437148217632</v>
      </c>
      <c r="L29" s="53">
        <f t="shared" si="16"/>
        <v>0</v>
      </c>
      <c r="M29" s="55">
        <f t="shared" si="17"/>
        <v>34.194595022355855</v>
      </c>
      <c r="N29" s="56">
        <f t="shared" si="15"/>
        <v>35000</v>
      </c>
      <c r="O29" s="57">
        <f t="shared" si="15"/>
        <v>35000</v>
      </c>
      <c r="P29" s="58">
        <f t="shared" si="15"/>
        <v>23708.255159474673</v>
      </c>
    </row>
    <row r="30" spans="1:16" ht="12.75">
      <c r="A30" s="59" t="s">
        <v>36</v>
      </c>
      <c r="B30" s="45">
        <v>6</v>
      </c>
      <c r="C30" s="46">
        <v>120</v>
      </c>
      <c r="D30" s="47">
        <v>101</v>
      </c>
      <c r="E30" s="60">
        <v>107</v>
      </c>
      <c r="F30" s="49">
        <v>6</v>
      </c>
      <c r="G30" s="50">
        <v>4000</v>
      </c>
      <c r="H30" s="51">
        <v>4010</v>
      </c>
      <c r="I30" s="82">
        <v>4284</v>
      </c>
      <c r="J30" s="53">
        <f t="shared" si="13"/>
        <v>18.811881188118804</v>
      </c>
      <c r="K30" s="54">
        <f t="shared" si="14"/>
        <v>12.149532710280369</v>
      </c>
      <c r="L30" s="53">
        <f t="shared" si="16"/>
        <v>-0.24937655860348684</v>
      </c>
      <c r="M30" s="55">
        <f t="shared" si="17"/>
        <v>-6.629318394024281</v>
      </c>
      <c r="N30" s="56">
        <f t="shared" si="15"/>
        <v>33333.333333333336</v>
      </c>
      <c r="O30" s="57">
        <f t="shared" si="15"/>
        <v>39702.9702970297</v>
      </c>
      <c r="P30" s="58">
        <f t="shared" si="15"/>
        <v>40037.38317757009</v>
      </c>
    </row>
    <row r="31" spans="1:16" ht="12.75">
      <c r="A31" s="59" t="s">
        <v>37</v>
      </c>
      <c r="B31" s="45">
        <v>6</v>
      </c>
      <c r="C31" s="46">
        <v>305</v>
      </c>
      <c r="D31" s="47">
        <v>305</v>
      </c>
      <c r="E31" s="60">
        <v>337</v>
      </c>
      <c r="F31" s="49"/>
      <c r="G31" s="50"/>
      <c r="H31" s="51">
        <v>5950</v>
      </c>
      <c r="I31" s="82">
        <v>7540</v>
      </c>
      <c r="J31" s="53">
        <f t="shared" si="13"/>
        <v>0</v>
      </c>
      <c r="K31" s="54">
        <f t="shared" si="14"/>
        <v>-9.495548961424333</v>
      </c>
      <c r="L31" s="53">
        <f t="shared" si="16"/>
      </c>
      <c r="M31" s="55">
        <f t="shared" si="17"/>
      </c>
      <c r="N31" s="56">
        <f t="shared" si="15"/>
        <v>0</v>
      </c>
      <c r="O31" s="57">
        <f t="shared" si="15"/>
        <v>19508.196721311473</v>
      </c>
      <c r="P31" s="58">
        <f t="shared" si="15"/>
        <v>22373.88724035608</v>
      </c>
    </row>
    <row r="32" spans="1:16" s="43" customFormat="1" ht="15.75">
      <c r="A32" s="29" t="s">
        <v>38</v>
      </c>
      <c r="B32" s="68"/>
      <c r="C32" s="69"/>
      <c r="D32" s="70"/>
      <c r="E32" s="71"/>
      <c r="F32" s="72"/>
      <c r="G32" s="73"/>
      <c r="H32" s="74"/>
      <c r="I32" s="75"/>
      <c r="J32" s="76">
        <f t="shared" si="13"/>
      </c>
      <c r="K32" s="77">
        <f t="shared" si="14"/>
      </c>
      <c r="L32" s="76">
        <f t="shared" si="16"/>
      </c>
      <c r="M32" s="78">
        <f t="shared" si="17"/>
      </c>
      <c r="N32" s="79"/>
      <c r="O32" s="80"/>
      <c r="P32" s="81"/>
    </row>
    <row r="33" spans="1:16" ht="12.75">
      <c r="A33" s="59" t="s">
        <v>39</v>
      </c>
      <c r="B33" s="45">
        <v>6</v>
      </c>
      <c r="C33" s="46">
        <v>4806</v>
      </c>
      <c r="D33" s="47">
        <v>2335</v>
      </c>
      <c r="E33" s="60">
        <v>1993</v>
      </c>
      <c r="F33" s="49">
        <v>6</v>
      </c>
      <c r="G33" s="50">
        <v>435755</v>
      </c>
      <c r="H33" s="51">
        <v>201691</v>
      </c>
      <c r="I33" s="82">
        <v>151440</v>
      </c>
      <c r="J33" s="53">
        <f t="shared" si="13"/>
        <v>105.82441113490364</v>
      </c>
      <c r="K33" s="54">
        <f t="shared" si="14"/>
        <v>141.14400401404916</v>
      </c>
      <c r="L33" s="53">
        <f t="shared" si="16"/>
        <v>116.05079056576645</v>
      </c>
      <c r="M33" s="55">
        <f t="shared" si="17"/>
        <v>187.74101954569466</v>
      </c>
      <c r="N33" s="56">
        <f aca="true" t="shared" si="18" ref="N33:P36">(G33/C33)*1000</f>
        <v>90668.95547232626</v>
      </c>
      <c r="O33" s="57">
        <f t="shared" si="18"/>
        <v>86377.30192719486</v>
      </c>
      <c r="P33" s="58">
        <f t="shared" si="18"/>
        <v>75985.95082789764</v>
      </c>
    </row>
    <row r="34" spans="1:16" ht="12.75">
      <c r="A34" s="59" t="s">
        <v>40</v>
      </c>
      <c r="B34" s="45">
        <v>6</v>
      </c>
      <c r="C34" s="46">
        <v>12115</v>
      </c>
      <c r="D34" s="47">
        <v>12713</v>
      </c>
      <c r="E34" s="60">
        <v>13561</v>
      </c>
      <c r="F34" s="49"/>
      <c r="G34" s="50"/>
      <c r="H34" s="51">
        <v>37621</v>
      </c>
      <c r="I34" s="82">
        <v>38753</v>
      </c>
      <c r="J34" s="53">
        <f t="shared" si="13"/>
        <v>-4.703846456383232</v>
      </c>
      <c r="K34" s="54">
        <f t="shared" si="14"/>
        <v>-10.662930462355277</v>
      </c>
      <c r="L34" s="53">
        <f t="shared" si="16"/>
      </c>
      <c r="M34" s="55">
        <f t="shared" si="17"/>
      </c>
      <c r="N34" s="56">
        <f t="shared" si="18"/>
        <v>0</v>
      </c>
      <c r="O34" s="57">
        <f t="shared" si="18"/>
        <v>2959.2543066152757</v>
      </c>
      <c r="P34" s="58">
        <f t="shared" si="18"/>
        <v>2857.6801120861296</v>
      </c>
    </row>
    <row r="35" spans="1:16" ht="12.75">
      <c r="A35" s="59" t="s">
        <v>41</v>
      </c>
      <c r="B35" s="45">
        <v>6</v>
      </c>
      <c r="C35" s="46">
        <v>52582</v>
      </c>
      <c r="D35" s="47">
        <v>54500</v>
      </c>
      <c r="E35" s="60">
        <v>59055</v>
      </c>
      <c r="F35" s="49">
        <v>6</v>
      </c>
      <c r="G35" s="50">
        <v>82291</v>
      </c>
      <c r="H35" s="51">
        <v>85290</v>
      </c>
      <c r="I35" s="82">
        <v>93019</v>
      </c>
      <c r="J35" s="53">
        <f t="shared" si="13"/>
        <v>-3.519266055045861</v>
      </c>
      <c r="K35" s="54">
        <f t="shared" si="14"/>
        <v>-10.960968588603848</v>
      </c>
      <c r="L35" s="53">
        <f t="shared" si="16"/>
        <v>-3.5162387149724452</v>
      </c>
      <c r="M35" s="55">
        <f t="shared" si="17"/>
        <v>-11.533127640589555</v>
      </c>
      <c r="N35" s="56">
        <f t="shared" si="18"/>
        <v>1565.0032330455288</v>
      </c>
      <c r="O35" s="57">
        <f t="shared" si="18"/>
        <v>1564.954128440367</v>
      </c>
      <c r="P35" s="58">
        <f t="shared" si="18"/>
        <v>1575.1248835831004</v>
      </c>
    </row>
    <row r="36" spans="1:16" ht="12.75">
      <c r="A36" s="59" t="s">
        <v>42</v>
      </c>
      <c r="B36" s="45">
        <v>6</v>
      </c>
      <c r="C36" s="46">
        <v>2</v>
      </c>
      <c r="D36" s="47">
        <v>5</v>
      </c>
      <c r="E36" s="60">
        <v>3</v>
      </c>
      <c r="F36" s="49">
        <v>6</v>
      </c>
      <c r="G36" s="50">
        <v>3</v>
      </c>
      <c r="H36" s="51">
        <v>6</v>
      </c>
      <c r="I36" s="82">
        <v>6</v>
      </c>
      <c r="J36" s="53">
        <f t="shared" si="13"/>
        <v>-60</v>
      </c>
      <c r="K36" s="54">
        <f t="shared" si="14"/>
        <v>-33.33333333333334</v>
      </c>
      <c r="L36" s="53">
        <f t="shared" si="16"/>
        <v>-50</v>
      </c>
      <c r="M36" s="55">
        <f t="shared" si="17"/>
        <v>-50</v>
      </c>
      <c r="N36" s="56">
        <f t="shared" si="18"/>
        <v>1500</v>
      </c>
      <c r="O36" s="57"/>
      <c r="P36" s="58"/>
    </row>
    <row r="37" spans="1:16" ht="12.75">
      <c r="A37" s="59" t="s">
        <v>43</v>
      </c>
      <c r="B37" s="45">
        <v>6</v>
      </c>
      <c r="C37" s="46">
        <v>286</v>
      </c>
      <c r="D37" s="47">
        <v>99</v>
      </c>
      <c r="E37" s="60">
        <v>108</v>
      </c>
      <c r="F37" s="49"/>
      <c r="G37" s="50"/>
      <c r="H37" s="51">
        <v>118</v>
      </c>
      <c r="I37" s="82">
        <v>116</v>
      </c>
      <c r="J37" s="53">
        <f t="shared" si="13"/>
        <v>188.88888888888886</v>
      </c>
      <c r="K37" s="54">
        <f t="shared" si="14"/>
        <v>164.81481481481484</v>
      </c>
      <c r="L37" s="53">
        <f t="shared" si="16"/>
      </c>
      <c r="M37" s="55">
        <f t="shared" si="17"/>
      </c>
      <c r="N37" s="56">
        <f aca="true" t="shared" si="19" ref="N37:P38">(G37/C37)*1000</f>
        <v>0</v>
      </c>
      <c r="O37" s="57">
        <f t="shared" si="19"/>
        <v>1191.919191919192</v>
      </c>
      <c r="P37" s="58">
        <f t="shared" si="19"/>
        <v>1074.0740740740741</v>
      </c>
    </row>
    <row r="38" spans="1:16" ht="12.75">
      <c r="A38" s="59" t="s">
        <v>44</v>
      </c>
      <c r="B38" s="45">
        <v>6</v>
      </c>
      <c r="C38" s="46">
        <v>282</v>
      </c>
      <c r="D38" s="47">
        <v>188</v>
      </c>
      <c r="E38" s="60">
        <v>744</v>
      </c>
      <c r="F38" s="49">
        <v>6</v>
      </c>
      <c r="G38" s="50">
        <v>294</v>
      </c>
      <c r="H38" s="51">
        <v>196</v>
      </c>
      <c r="I38" s="82">
        <v>791</v>
      </c>
      <c r="J38" s="53">
        <f t="shared" si="13"/>
        <v>50</v>
      </c>
      <c r="K38" s="54">
        <f t="shared" si="14"/>
        <v>-62.096774193548384</v>
      </c>
      <c r="L38" s="53">
        <f t="shared" si="16"/>
        <v>50</v>
      </c>
      <c r="M38" s="55">
        <f t="shared" si="17"/>
        <v>-62.83185840707964</v>
      </c>
      <c r="N38" s="56">
        <f t="shared" si="19"/>
        <v>1042.5531914893618</v>
      </c>
      <c r="O38" s="57">
        <f t="shared" si="19"/>
        <v>1042.5531914893618</v>
      </c>
      <c r="P38" s="58">
        <f t="shared" si="19"/>
        <v>1063.1720430107528</v>
      </c>
    </row>
    <row r="39" spans="1:16" ht="12.75">
      <c r="A39" s="59" t="s">
        <v>45</v>
      </c>
      <c r="B39" s="45"/>
      <c r="C39" s="46">
        <v>0.01</v>
      </c>
      <c r="D39" s="47">
        <v>0.01</v>
      </c>
      <c r="E39" s="60">
        <v>0</v>
      </c>
      <c r="F39" s="49"/>
      <c r="G39" s="50"/>
      <c r="H39" s="51">
        <v>0.01</v>
      </c>
      <c r="I39" s="82">
        <v>0</v>
      </c>
      <c r="J39" s="53">
        <f t="shared" si="13"/>
      </c>
      <c r="K39" s="54">
        <f t="shared" si="14"/>
      </c>
      <c r="L39" s="53">
        <f t="shared" si="16"/>
      </c>
      <c r="M39" s="55">
        <f t="shared" si="17"/>
      </c>
      <c r="N39" s="56">
        <f>(G39/C39)*1000</f>
        <v>0</v>
      </c>
      <c r="O39" s="57"/>
      <c r="P39" s="58"/>
    </row>
    <row r="40" spans="1:16" s="43" customFormat="1" ht="15.75">
      <c r="A40" s="29" t="s">
        <v>46</v>
      </c>
      <c r="B40" s="68"/>
      <c r="C40" s="69"/>
      <c r="D40" s="70"/>
      <c r="E40" s="71"/>
      <c r="F40" s="72"/>
      <c r="G40" s="73"/>
      <c r="H40" s="74"/>
      <c r="I40" s="75"/>
      <c r="J40" s="76">
        <f t="shared" si="13"/>
      </c>
      <c r="K40" s="77">
        <f t="shared" si="14"/>
      </c>
      <c r="L40" s="76">
        <f t="shared" si="16"/>
      </c>
      <c r="M40" s="78">
        <f t="shared" si="17"/>
      </c>
      <c r="N40" s="79"/>
      <c r="O40" s="80"/>
      <c r="P40" s="81"/>
    </row>
    <row r="41" spans="1:16" ht="12.75">
      <c r="A41" s="59" t="s">
        <v>47</v>
      </c>
      <c r="B41" s="45">
        <v>5</v>
      </c>
      <c r="C41" s="46">
        <v>300</v>
      </c>
      <c r="D41" s="47">
        <v>300</v>
      </c>
      <c r="E41" s="60">
        <v>300</v>
      </c>
      <c r="F41" s="49"/>
      <c r="G41" s="50"/>
      <c r="H41" s="51">
        <v>4425</v>
      </c>
      <c r="I41" s="82">
        <v>6263</v>
      </c>
      <c r="J41" s="53">
        <f t="shared" si="13"/>
        <v>0</v>
      </c>
      <c r="K41" s="54">
        <f t="shared" si="14"/>
        <v>0</v>
      </c>
      <c r="L41" s="53">
        <f t="shared" si="16"/>
      </c>
      <c r="M41" s="55">
        <f t="shared" si="17"/>
      </c>
      <c r="N41" s="56">
        <f aca="true" t="shared" si="20" ref="N41:P43">(G41/C41)*1000</f>
        <v>0</v>
      </c>
      <c r="O41" s="57">
        <f t="shared" si="20"/>
        <v>14750</v>
      </c>
      <c r="P41" s="58">
        <f t="shared" si="20"/>
        <v>20876.666666666664</v>
      </c>
    </row>
    <row r="42" spans="1:16" ht="12.75">
      <c r="A42" s="59" t="s">
        <v>48</v>
      </c>
      <c r="B42" s="45">
        <v>6</v>
      </c>
      <c r="C42" s="46">
        <v>1853</v>
      </c>
      <c r="D42" s="47">
        <v>1720</v>
      </c>
      <c r="E42" s="60">
        <v>1820</v>
      </c>
      <c r="F42" s="49">
        <v>6</v>
      </c>
      <c r="G42" s="50">
        <v>75951</v>
      </c>
      <c r="H42" s="51">
        <v>70480</v>
      </c>
      <c r="I42" s="82">
        <v>70400</v>
      </c>
      <c r="J42" s="53">
        <f t="shared" si="13"/>
        <v>7.732558139534888</v>
      </c>
      <c r="K42" s="54">
        <f t="shared" si="14"/>
        <v>1.8131868131868032</v>
      </c>
      <c r="L42" s="53">
        <f t="shared" si="16"/>
        <v>7.762485811577747</v>
      </c>
      <c r="M42" s="55">
        <f t="shared" si="17"/>
        <v>7.884943181818187</v>
      </c>
      <c r="N42" s="56">
        <f t="shared" si="20"/>
        <v>40988.12736103615</v>
      </c>
      <c r="O42" s="57">
        <f t="shared" si="20"/>
        <v>40976.74418604651</v>
      </c>
      <c r="P42" s="58">
        <f t="shared" si="20"/>
        <v>38681.31868131868</v>
      </c>
    </row>
    <row r="43" spans="1:16" ht="12.75">
      <c r="A43" s="59" t="s">
        <v>49</v>
      </c>
      <c r="B43" s="45">
        <v>2</v>
      </c>
      <c r="C43" s="46">
        <v>11</v>
      </c>
      <c r="D43" s="47">
        <v>11</v>
      </c>
      <c r="E43" s="60">
        <v>8</v>
      </c>
      <c r="F43" s="49">
        <v>5</v>
      </c>
      <c r="G43" s="50">
        <v>10</v>
      </c>
      <c r="H43" s="51">
        <v>10</v>
      </c>
      <c r="I43" s="82">
        <v>24</v>
      </c>
      <c r="J43" s="53">
        <f t="shared" si="13"/>
        <v>0</v>
      </c>
      <c r="K43" s="54">
        <f t="shared" si="14"/>
        <v>37.5</v>
      </c>
      <c r="L43" s="53">
        <f t="shared" si="16"/>
        <v>0</v>
      </c>
      <c r="M43" s="55">
        <f t="shared" si="17"/>
        <v>-58.33333333333333</v>
      </c>
      <c r="N43" s="56">
        <f t="shared" si="20"/>
        <v>909.090909090909</v>
      </c>
      <c r="O43" s="57">
        <f t="shared" si="20"/>
        <v>909.090909090909</v>
      </c>
      <c r="P43" s="58">
        <f t="shared" si="20"/>
        <v>3000</v>
      </c>
    </row>
    <row r="44" spans="1:16" s="84" customFormat="1" ht="15.75">
      <c r="A44" s="29" t="s">
        <v>139</v>
      </c>
      <c r="B44" s="68"/>
      <c r="C44" s="69"/>
      <c r="D44" s="70"/>
      <c r="E44" s="71"/>
      <c r="F44" s="72"/>
      <c r="G44" s="73"/>
      <c r="H44" s="74"/>
      <c r="I44" s="75"/>
      <c r="J44" s="76"/>
      <c r="K44" s="77"/>
      <c r="L44" s="76"/>
      <c r="M44" s="78"/>
      <c r="N44" s="79"/>
      <c r="O44" s="80"/>
      <c r="P44" s="81"/>
    </row>
    <row r="45" spans="1:16" ht="12.75">
      <c r="A45" s="59" t="s">
        <v>51</v>
      </c>
      <c r="B45" s="45"/>
      <c r="C45" s="46"/>
      <c r="D45" s="47">
        <v>60</v>
      </c>
      <c r="E45" s="60">
        <v>112</v>
      </c>
      <c r="F45" s="49"/>
      <c r="G45" s="50"/>
      <c r="H45" s="51">
        <v>2148</v>
      </c>
      <c r="I45" s="82">
        <v>6856</v>
      </c>
      <c r="J45" s="53">
        <f aca="true" t="shared" si="21" ref="J45:J88">IF(OR(D45=0,C45=0,D45&lt;1),"",C45/D45*100-100)</f>
      </c>
      <c r="K45" s="54">
        <f aca="true" t="shared" si="22" ref="K45:K88">IF(OR(E45=0,C45=0,E45&lt;1),"",C45/E45*100-100)</f>
      </c>
      <c r="L45" s="53">
        <f aca="true" t="shared" si="23" ref="L45:L88">IF(OR(H45=0,G45=0,H45&lt;1),"",G45/H45*100-100)</f>
      </c>
      <c r="M45" s="55">
        <f aca="true" t="shared" si="24" ref="M45:M88">IF(OR(I45=0,G45=0,I45&lt;1),"",G45/I45*100-100)</f>
      </c>
      <c r="N45" s="56"/>
      <c r="O45" s="57">
        <f aca="true" t="shared" si="25" ref="O45:O51">(H45/D45)*1000</f>
        <v>35800</v>
      </c>
      <c r="P45" s="58">
        <f aca="true" t="shared" si="26" ref="P45:P51">(I45/E45)*1000</f>
        <v>61214.28571428572</v>
      </c>
    </row>
    <row r="46" spans="1:16" ht="12.75">
      <c r="A46" s="59" t="s">
        <v>52</v>
      </c>
      <c r="B46" s="45"/>
      <c r="C46" s="46"/>
      <c r="D46" s="47">
        <v>375</v>
      </c>
      <c r="E46" s="60">
        <v>348</v>
      </c>
      <c r="F46" s="49"/>
      <c r="G46" s="50"/>
      <c r="H46" s="51">
        <v>8046</v>
      </c>
      <c r="I46" s="82">
        <v>16841</v>
      </c>
      <c r="J46" s="53">
        <f t="shared" si="21"/>
      </c>
      <c r="K46" s="54">
        <f t="shared" si="22"/>
      </c>
      <c r="L46" s="53">
        <f t="shared" si="23"/>
      </c>
      <c r="M46" s="55">
        <f t="shared" si="24"/>
      </c>
      <c r="N46" s="56"/>
      <c r="O46" s="57">
        <f t="shared" si="25"/>
        <v>21456</v>
      </c>
      <c r="P46" s="58">
        <f t="shared" si="26"/>
        <v>48393.67816091954</v>
      </c>
    </row>
    <row r="47" spans="1:16" ht="12.75">
      <c r="A47" s="59" t="s">
        <v>53</v>
      </c>
      <c r="B47" s="45">
        <v>6</v>
      </c>
      <c r="C47" s="46">
        <v>385</v>
      </c>
      <c r="D47" s="47">
        <v>385</v>
      </c>
      <c r="E47" s="60">
        <v>361</v>
      </c>
      <c r="F47" s="49">
        <v>6</v>
      </c>
      <c r="G47" s="50">
        <v>1030</v>
      </c>
      <c r="H47" s="51">
        <v>1281</v>
      </c>
      <c r="I47" s="82">
        <v>1188</v>
      </c>
      <c r="J47" s="53">
        <f t="shared" si="21"/>
        <v>0</v>
      </c>
      <c r="K47" s="54">
        <f t="shared" si="22"/>
        <v>6.64819944598338</v>
      </c>
      <c r="L47" s="53">
        <f t="shared" si="23"/>
        <v>-19.594067135050736</v>
      </c>
      <c r="M47" s="55">
        <f t="shared" si="24"/>
        <v>-13.299663299663294</v>
      </c>
      <c r="N47" s="56">
        <f aca="true" t="shared" si="27" ref="N45:N82">(G47/C47)*1000</f>
        <v>2675.324675324675</v>
      </c>
      <c r="O47" s="57">
        <f t="shared" si="25"/>
        <v>3327.272727272727</v>
      </c>
      <c r="P47" s="58">
        <f t="shared" si="26"/>
        <v>3290.858725761773</v>
      </c>
    </row>
    <row r="48" spans="1:16" ht="12.75">
      <c r="A48" s="59" t="s">
        <v>54</v>
      </c>
      <c r="B48" s="45"/>
      <c r="C48" s="46"/>
      <c r="D48" s="47">
        <v>7</v>
      </c>
      <c r="E48" s="60">
        <v>7</v>
      </c>
      <c r="F48" s="49"/>
      <c r="G48" s="50"/>
      <c r="H48" s="51">
        <v>223</v>
      </c>
      <c r="I48" s="82">
        <v>490</v>
      </c>
      <c r="J48" s="53">
        <f t="shared" si="21"/>
      </c>
      <c r="K48" s="54">
        <f t="shared" si="22"/>
      </c>
      <c r="L48" s="53">
        <f t="shared" si="23"/>
      </c>
      <c r="M48" s="55">
        <f t="shared" si="24"/>
      </c>
      <c r="N48" s="56"/>
      <c r="O48" s="57">
        <f t="shared" si="25"/>
        <v>31857.14285714286</v>
      </c>
      <c r="P48" s="58">
        <f t="shared" si="26"/>
        <v>70000</v>
      </c>
    </row>
    <row r="49" spans="1:16" ht="12.75">
      <c r="A49" s="62" t="s">
        <v>55</v>
      </c>
      <c r="B49" s="45">
        <v>5</v>
      </c>
      <c r="C49" s="46">
        <v>96</v>
      </c>
      <c r="D49" s="47">
        <v>101</v>
      </c>
      <c r="E49" s="60">
        <v>90</v>
      </c>
      <c r="F49" s="49">
        <v>5</v>
      </c>
      <c r="G49" s="50">
        <v>3000</v>
      </c>
      <c r="H49" s="51">
        <v>3261</v>
      </c>
      <c r="I49" s="82">
        <v>2841</v>
      </c>
      <c r="J49" s="53">
        <f t="shared" si="21"/>
        <v>-4.950495049504951</v>
      </c>
      <c r="K49" s="54">
        <f t="shared" si="22"/>
        <v>6.666666666666671</v>
      </c>
      <c r="L49" s="53">
        <f t="shared" si="23"/>
        <v>-8.003679852805888</v>
      </c>
      <c r="M49" s="55">
        <f t="shared" si="24"/>
        <v>5.59662090813093</v>
      </c>
      <c r="N49" s="56">
        <f t="shared" si="27"/>
        <v>31250</v>
      </c>
      <c r="O49" s="57">
        <f t="shared" si="25"/>
        <v>32287.128712871287</v>
      </c>
      <c r="P49" s="58">
        <f t="shared" si="26"/>
        <v>31566.666666666668</v>
      </c>
    </row>
    <row r="50" spans="1:16" ht="12.75">
      <c r="A50" s="62" t="s">
        <v>56</v>
      </c>
      <c r="B50" s="45">
        <v>6</v>
      </c>
      <c r="C50" s="46">
        <v>6</v>
      </c>
      <c r="D50" s="47">
        <v>6</v>
      </c>
      <c r="E50" s="60">
        <v>5</v>
      </c>
      <c r="F50" s="49"/>
      <c r="G50" s="50"/>
      <c r="H50" s="51">
        <v>108</v>
      </c>
      <c r="I50" s="82">
        <v>90</v>
      </c>
      <c r="J50" s="53">
        <f t="shared" si="21"/>
        <v>0</v>
      </c>
      <c r="K50" s="54">
        <f t="shared" si="22"/>
        <v>20</v>
      </c>
      <c r="L50" s="53">
        <f t="shared" si="23"/>
      </c>
      <c r="M50" s="55">
        <f t="shared" si="24"/>
      </c>
      <c r="N50" s="56">
        <f t="shared" si="27"/>
        <v>0</v>
      </c>
      <c r="O50" s="57">
        <f t="shared" si="25"/>
        <v>18000</v>
      </c>
      <c r="P50" s="58">
        <f t="shared" si="26"/>
        <v>18000</v>
      </c>
    </row>
    <row r="51" spans="1:16" ht="12.75">
      <c r="A51" s="62" t="s">
        <v>57</v>
      </c>
      <c r="B51" s="45">
        <v>2</v>
      </c>
      <c r="C51" s="46">
        <v>43</v>
      </c>
      <c r="D51" s="47">
        <v>45</v>
      </c>
      <c r="E51" s="60">
        <v>46</v>
      </c>
      <c r="F51" s="49">
        <v>4</v>
      </c>
      <c r="G51" s="50">
        <v>770</v>
      </c>
      <c r="H51" s="51">
        <v>810</v>
      </c>
      <c r="I51" s="82">
        <v>812</v>
      </c>
      <c r="J51" s="53">
        <f t="shared" si="21"/>
        <v>-4.444444444444443</v>
      </c>
      <c r="K51" s="54">
        <f t="shared" si="22"/>
        <v>-6.521739130434781</v>
      </c>
      <c r="L51" s="53">
        <f t="shared" si="23"/>
        <v>-4.938271604938265</v>
      </c>
      <c r="M51" s="55">
        <f t="shared" si="24"/>
        <v>-5.172413793103445</v>
      </c>
      <c r="N51" s="56">
        <f t="shared" si="27"/>
        <v>17906.976744186046</v>
      </c>
      <c r="O51" s="57">
        <f t="shared" si="25"/>
        <v>18000</v>
      </c>
      <c r="P51" s="58">
        <f t="shared" si="26"/>
        <v>17652.173913043476</v>
      </c>
    </row>
    <row r="52" spans="1:16" ht="12.75">
      <c r="A52" s="62" t="s">
        <v>58</v>
      </c>
      <c r="B52" s="45"/>
      <c r="C52" s="46">
        <v>0.01</v>
      </c>
      <c r="D52" s="47">
        <v>0.01</v>
      </c>
      <c r="E52" s="60">
        <v>0</v>
      </c>
      <c r="F52" s="49"/>
      <c r="G52" s="50"/>
      <c r="H52" s="51">
        <v>0.01</v>
      </c>
      <c r="I52" s="82">
        <v>0</v>
      </c>
      <c r="J52" s="53">
        <f t="shared" si="21"/>
      </c>
      <c r="K52" s="54">
        <f t="shared" si="22"/>
      </c>
      <c r="L52" s="53">
        <f t="shared" si="23"/>
      </c>
      <c r="M52" s="55">
        <f t="shared" si="24"/>
      </c>
      <c r="N52" s="56">
        <f t="shared" si="27"/>
        <v>0</v>
      </c>
      <c r="O52" s="57"/>
      <c r="P52" s="58"/>
    </row>
    <row r="53" spans="1:16" ht="12.75">
      <c r="A53" s="59" t="s">
        <v>59</v>
      </c>
      <c r="B53" s="45">
        <v>4</v>
      </c>
      <c r="C53" s="46">
        <v>188</v>
      </c>
      <c r="D53" s="47">
        <v>188</v>
      </c>
      <c r="E53" s="60">
        <v>172</v>
      </c>
      <c r="F53" s="49">
        <v>5</v>
      </c>
      <c r="G53" s="50">
        <v>6800</v>
      </c>
      <c r="H53" s="51">
        <v>7129</v>
      </c>
      <c r="I53" s="82">
        <v>6552</v>
      </c>
      <c r="J53" s="53">
        <f t="shared" si="21"/>
        <v>0</v>
      </c>
      <c r="K53" s="54">
        <f t="shared" si="22"/>
        <v>9.302325581395337</v>
      </c>
      <c r="L53" s="53">
        <f t="shared" si="23"/>
        <v>-4.614953008837148</v>
      </c>
      <c r="M53" s="55">
        <f t="shared" si="24"/>
        <v>3.7851037851038</v>
      </c>
      <c r="N53" s="56">
        <f t="shared" si="27"/>
        <v>36170.21276595745</v>
      </c>
      <c r="O53" s="57">
        <f aca="true" t="shared" si="28" ref="O53:O61">(H53/D53)*1000</f>
        <v>37920.21276595745</v>
      </c>
      <c r="P53" s="58">
        <f aca="true" t="shared" si="29" ref="P53:P61">(I53/E53)*1000</f>
        <v>38093.023255813954</v>
      </c>
    </row>
    <row r="54" spans="1:16" ht="12.75" customHeight="1">
      <c r="A54" s="59" t="s">
        <v>60</v>
      </c>
      <c r="B54" s="45">
        <v>4</v>
      </c>
      <c r="C54" s="46">
        <v>503</v>
      </c>
      <c r="D54" s="47">
        <v>503</v>
      </c>
      <c r="E54" s="60">
        <v>364</v>
      </c>
      <c r="F54" s="49"/>
      <c r="G54" s="50"/>
      <c r="H54" s="51">
        <v>15322</v>
      </c>
      <c r="I54" s="82">
        <v>7439</v>
      </c>
      <c r="J54" s="53">
        <f t="shared" si="21"/>
        <v>0</v>
      </c>
      <c r="K54" s="54">
        <f t="shared" si="22"/>
        <v>38.1868131868132</v>
      </c>
      <c r="L54" s="53">
        <f t="shared" si="23"/>
      </c>
      <c r="M54" s="55">
        <f t="shared" si="24"/>
      </c>
      <c r="N54" s="56">
        <f t="shared" si="27"/>
        <v>0</v>
      </c>
      <c r="O54" s="57">
        <f t="shared" si="28"/>
        <v>30461.23260437376</v>
      </c>
      <c r="P54" s="58">
        <f t="shared" si="29"/>
        <v>20436.813186813186</v>
      </c>
    </row>
    <row r="55" spans="1:16" ht="12.75" customHeight="1">
      <c r="A55" s="59" t="s">
        <v>61</v>
      </c>
      <c r="B55" s="45">
        <v>5</v>
      </c>
      <c r="C55" s="46">
        <v>61</v>
      </c>
      <c r="D55" s="47">
        <v>61</v>
      </c>
      <c r="E55" s="60">
        <v>65</v>
      </c>
      <c r="F55" s="49"/>
      <c r="G55" s="50"/>
      <c r="H55" s="51">
        <v>2476</v>
      </c>
      <c r="I55" s="82">
        <v>2886</v>
      </c>
      <c r="J55" s="53">
        <f t="shared" si="21"/>
        <v>0</v>
      </c>
      <c r="K55" s="54">
        <f t="shared" si="22"/>
        <v>-6.15384615384616</v>
      </c>
      <c r="L55" s="53">
        <f t="shared" si="23"/>
      </c>
      <c r="M55" s="55">
        <f t="shared" si="24"/>
      </c>
      <c r="N55" s="56">
        <f t="shared" si="27"/>
        <v>0</v>
      </c>
      <c r="O55" s="57">
        <f t="shared" si="28"/>
        <v>40590.16393442623</v>
      </c>
      <c r="P55" s="58">
        <f t="shared" si="29"/>
        <v>44400</v>
      </c>
    </row>
    <row r="56" spans="1:16" ht="12.75">
      <c r="A56" s="44" t="s">
        <v>62</v>
      </c>
      <c r="B56" s="45">
        <v>5</v>
      </c>
      <c r="C56" s="46">
        <f>IF(OR(C57=0,C58=0),"",SUM(C57:C58))</f>
        <v>220</v>
      </c>
      <c r="D56" s="47">
        <f>IF(OR(D57=0,D58=0),"",SUM(D57:D58))</f>
        <v>225</v>
      </c>
      <c r="E56" s="48">
        <v>198</v>
      </c>
      <c r="F56" s="49">
        <v>6</v>
      </c>
      <c r="G56" s="50">
        <f>IF(OR(G57=0,G58=0),"",SUM(G57:G58))</f>
        <v>8843</v>
      </c>
      <c r="H56" s="51">
        <f>IF(OR(H57=0,H58=0),"",SUM(H57:H58))</f>
        <v>8507</v>
      </c>
      <c r="I56" s="83">
        <v>8224</v>
      </c>
      <c r="J56" s="53">
        <f t="shared" si="21"/>
        <v>-2.2222222222222285</v>
      </c>
      <c r="K56" s="54">
        <f t="shared" si="22"/>
        <v>11.111111111111114</v>
      </c>
      <c r="L56" s="53">
        <f t="shared" si="23"/>
        <v>3.9496884918302584</v>
      </c>
      <c r="M56" s="55">
        <f t="shared" si="24"/>
        <v>7.526750972762656</v>
      </c>
      <c r="N56" s="56">
        <f t="shared" si="27"/>
        <v>40195.454545454544</v>
      </c>
      <c r="O56" s="57">
        <f t="shared" si="28"/>
        <v>37808.88888888889</v>
      </c>
      <c r="P56" s="58">
        <f t="shared" si="29"/>
        <v>41535.35353535353</v>
      </c>
    </row>
    <row r="57" spans="1:16" ht="12.75">
      <c r="A57" s="59" t="s">
        <v>63</v>
      </c>
      <c r="B57" s="45">
        <v>2</v>
      </c>
      <c r="C57" s="46">
        <v>35</v>
      </c>
      <c r="D57" s="47">
        <v>35</v>
      </c>
      <c r="E57" s="60">
        <v>25</v>
      </c>
      <c r="F57" s="49">
        <v>6</v>
      </c>
      <c r="G57" s="50">
        <v>1387</v>
      </c>
      <c r="H57" s="51">
        <v>698</v>
      </c>
      <c r="I57" s="82">
        <v>980</v>
      </c>
      <c r="J57" s="53">
        <f t="shared" si="21"/>
        <v>0</v>
      </c>
      <c r="K57" s="54">
        <f t="shared" si="22"/>
        <v>40</v>
      </c>
      <c r="L57" s="53">
        <f t="shared" si="23"/>
        <v>98.71060171919771</v>
      </c>
      <c r="M57" s="55">
        <f t="shared" si="24"/>
        <v>41.53061224489795</v>
      </c>
      <c r="N57" s="56">
        <f t="shared" si="27"/>
        <v>39628.57142857143</v>
      </c>
      <c r="O57" s="57">
        <f t="shared" si="28"/>
        <v>19942.85714285714</v>
      </c>
      <c r="P57" s="58">
        <f t="shared" si="29"/>
        <v>39200</v>
      </c>
    </row>
    <row r="58" spans="1:16" ht="12.75">
      <c r="A58" s="59" t="s">
        <v>64</v>
      </c>
      <c r="B58" s="45">
        <v>2</v>
      </c>
      <c r="C58" s="46">
        <v>185</v>
      </c>
      <c r="D58" s="47">
        <v>190</v>
      </c>
      <c r="E58" s="60">
        <v>173</v>
      </c>
      <c r="F58" s="49">
        <v>6</v>
      </c>
      <c r="G58" s="50">
        <v>7456</v>
      </c>
      <c r="H58" s="51">
        <v>7809</v>
      </c>
      <c r="I58" s="82">
        <v>7244</v>
      </c>
      <c r="J58" s="53">
        <f t="shared" si="21"/>
        <v>-2.631578947368425</v>
      </c>
      <c r="K58" s="54">
        <f t="shared" si="22"/>
        <v>6.936416184971094</v>
      </c>
      <c r="L58" s="53">
        <f t="shared" si="23"/>
        <v>-4.5204251504674176</v>
      </c>
      <c r="M58" s="55">
        <f t="shared" si="24"/>
        <v>2.926559911651026</v>
      </c>
      <c r="N58" s="56">
        <f t="shared" si="27"/>
        <v>40302.7027027027</v>
      </c>
      <c r="O58" s="57">
        <f t="shared" si="28"/>
        <v>41100</v>
      </c>
      <c r="P58" s="58">
        <f t="shared" si="29"/>
        <v>41872.832369942196</v>
      </c>
    </row>
    <row r="59" spans="1:16" ht="12.75">
      <c r="A59" s="44" t="s">
        <v>65</v>
      </c>
      <c r="B59" s="45">
        <v>3</v>
      </c>
      <c r="C59" s="46">
        <f>IF(OR(C60=0,C61=0),"",SUM(C60:C61))</f>
        <v>81</v>
      </c>
      <c r="D59" s="47">
        <f>IF(OR(D60=0,D61=0),"",SUM(D60:D61))</f>
        <v>75</v>
      </c>
      <c r="E59" s="48">
        <v>81</v>
      </c>
      <c r="F59" s="49">
        <v>6</v>
      </c>
      <c r="G59" s="85">
        <f>IF(OR(G60=0,G61=0),"",SUM(G60:G61))</f>
        <v>2785</v>
      </c>
      <c r="H59" s="86">
        <f>IF(OR(H60=0,H61=0),"",SUM(H60:H61))</f>
        <v>3243</v>
      </c>
      <c r="I59" s="87">
        <v>2934</v>
      </c>
      <c r="J59" s="53">
        <f t="shared" si="21"/>
        <v>8</v>
      </c>
      <c r="K59" s="54">
        <f t="shared" si="22"/>
        <v>0</v>
      </c>
      <c r="L59" s="53">
        <f t="shared" si="23"/>
        <v>-14.122725871106994</v>
      </c>
      <c r="M59" s="55">
        <f t="shared" si="24"/>
        <v>-5.078391274710299</v>
      </c>
      <c r="N59" s="56">
        <f t="shared" si="27"/>
        <v>34382.71604938272</v>
      </c>
      <c r="O59" s="57">
        <f t="shared" si="28"/>
        <v>43240</v>
      </c>
      <c r="P59" s="58">
        <f t="shared" si="29"/>
        <v>36222.22222222222</v>
      </c>
    </row>
    <row r="60" spans="1:16" ht="12.75">
      <c r="A60" s="59" t="s">
        <v>66</v>
      </c>
      <c r="B60" s="45">
        <v>3</v>
      </c>
      <c r="C60" s="46">
        <v>10</v>
      </c>
      <c r="D60" s="47">
        <v>10</v>
      </c>
      <c r="E60" s="60">
        <v>11</v>
      </c>
      <c r="F60" s="49">
        <v>6</v>
      </c>
      <c r="G60" s="50">
        <v>600</v>
      </c>
      <c r="H60" s="51">
        <v>950</v>
      </c>
      <c r="I60" s="82">
        <v>600</v>
      </c>
      <c r="J60" s="53">
        <f t="shared" si="21"/>
        <v>0</v>
      </c>
      <c r="K60" s="54">
        <f t="shared" si="22"/>
        <v>-9.090909090909093</v>
      </c>
      <c r="L60" s="53">
        <f t="shared" si="23"/>
        <v>-36.8421052631579</v>
      </c>
      <c r="M60" s="55">
        <f t="shared" si="24"/>
        <v>0</v>
      </c>
      <c r="N60" s="56">
        <f t="shared" si="27"/>
        <v>60000</v>
      </c>
      <c r="O60" s="57">
        <f t="shared" si="28"/>
        <v>95000</v>
      </c>
      <c r="P60" s="58">
        <f t="shared" si="29"/>
        <v>54545.454545454544</v>
      </c>
    </row>
    <row r="61" spans="1:16" ht="12.75">
      <c r="A61" s="59" t="s">
        <v>67</v>
      </c>
      <c r="B61" s="45">
        <v>3</v>
      </c>
      <c r="C61" s="46">
        <v>71</v>
      </c>
      <c r="D61" s="47">
        <v>65</v>
      </c>
      <c r="E61" s="60">
        <v>71</v>
      </c>
      <c r="F61" s="49">
        <v>6</v>
      </c>
      <c r="G61" s="50">
        <v>2185</v>
      </c>
      <c r="H61" s="51">
        <v>2293</v>
      </c>
      <c r="I61" s="82">
        <v>2334</v>
      </c>
      <c r="J61" s="53">
        <f t="shared" si="21"/>
        <v>9.230769230769226</v>
      </c>
      <c r="K61" s="54">
        <f t="shared" si="22"/>
        <v>0</v>
      </c>
      <c r="L61" s="53">
        <f t="shared" si="23"/>
        <v>-4.709986916703016</v>
      </c>
      <c r="M61" s="55">
        <f t="shared" si="24"/>
        <v>-6.383890317052263</v>
      </c>
      <c r="N61" s="56">
        <f t="shared" si="27"/>
        <v>30774.647887323943</v>
      </c>
      <c r="O61" s="57">
        <f t="shared" si="28"/>
        <v>35276.92307692308</v>
      </c>
      <c r="P61" s="58">
        <f t="shared" si="29"/>
        <v>32873.23943661972</v>
      </c>
    </row>
    <row r="62" spans="1:16" ht="12.75">
      <c r="A62" s="59" t="s">
        <v>68</v>
      </c>
      <c r="B62" s="45"/>
      <c r="C62" s="46">
        <v>0.01</v>
      </c>
      <c r="D62" s="47">
        <v>0.01</v>
      </c>
      <c r="E62" s="60">
        <v>0</v>
      </c>
      <c r="F62" s="49"/>
      <c r="G62" s="50"/>
      <c r="H62" s="51">
        <v>0.01</v>
      </c>
      <c r="I62" s="82">
        <v>0</v>
      </c>
      <c r="J62" s="53">
        <f t="shared" si="21"/>
      </c>
      <c r="K62" s="54">
        <f t="shared" si="22"/>
      </c>
      <c r="L62" s="53">
        <f t="shared" si="23"/>
      </c>
      <c r="M62" s="55">
        <f t="shared" si="24"/>
      </c>
      <c r="N62" s="56">
        <f t="shared" si="27"/>
        <v>0</v>
      </c>
      <c r="O62" s="57"/>
      <c r="P62" s="58"/>
    </row>
    <row r="63" spans="1:16" ht="12.75">
      <c r="A63" s="44" t="s">
        <v>69</v>
      </c>
      <c r="B63" s="45">
        <v>4</v>
      </c>
      <c r="C63" s="46">
        <f>IF(OR(C64=0,C65=0),"",SUM(C64:C65))</f>
        <v>141</v>
      </c>
      <c r="D63" s="47">
        <f>IF(OR(D64=0,D65=0),"",SUM(D64:D65))</f>
        <v>160</v>
      </c>
      <c r="E63" s="48">
        <v>158</v>
      </c>
      <c r="F63" s="49">
        <v>6</v>
      </c>
      <c r="G63" s="50">
        <f>IF(OR(G64=0,G65=0),"",SUM(G64:G65))</f>
        <v>4505</v>
      </c>
      <c r="H63" s="51">
        <f>IF(OR(H64=0,H65=0),"",SUM(H64:H65))</f>
        <v>4479</v>
      </c>
      <c r="I63" s="83">
        <v>4553</v>
      </c>
      <c r="J63" s="53">
        <f t="shared" si="21"/>
        <v>-11.875</v>
      </c>
      <c r="K63" s="54">
        <f t="shared" si="22"/>
        <v>-10.759493670886073</v>
      </c>
      <c r="L63" s="53">
        <f t="shared" si="23"/>
        <v>0.5804867157847724</v>
      </c>
      <c r="M63" s="55">
        <f t="shared" si="24"/>
        <v>-1.0542499450911436</v>
      </c>
      <c r="N63" s="56">
        <f t="shared" si="27"/>
        <v>31950.35460992908</v>
      </c>
      <c r="O63" s="57">
        <f aca="true" t="shared" si="30" ref="O63:O86">(H63/D63)*1000</f>
        <v>27993.75</v>
      </c>
      <c r="P63" s="58">
        <f aca="true" t="shared" si="31" ref="P63:P86">(I63/E63)*1000</f>
        <v>28816.45569620253</v>
      </c>
    </row>
    <row r="64" spans="1:16" ht="12.75">
      <c r="A64" s="59" t="s">
        <v>70</v>
      </c>
      <c r="B64" s="45">
        <v>4</v>
      </c>
      <c r="C64" s="46">
        <v>121</v>
      </c>
      <c r="D64" s="47">
        <v>140</v>
      </c>
      <c r="E64" s="60">
        <v>138</v>
      </c>
      <c r="F64" s="49">
        <v>6</v>
      </c>
      <c r="G64" s="50">
        <v>3500</v>
      </c>
      <c r="H64" s="51">
        <v>3479</v>
      </c>
      <c r="I64" s="82">
        <v>3553</v>
      </c>
      <c r="J64" s="53">
        <f t="shared" si="21"/>
        <v>-13.57142857142857</v>
      </c>
      <c r="K64" s="54">
        <f t="shared" si="22"/>
        <v>-12.318840579710141</v>
      </c>
      <c r="L64" s="53">
        <f t="shared" si="23"/>
        <v>0.6036217303822866</v>
      </c>
      <c r="M64" s="55">
        <f t="shared" si="24"/>
        <v>-1.4916971573318278</v>
      </c>
      <c r="N64" s="56">
        <f t="shared" si="27"/>
        <v>28925.619834710746</v>
      </c>
      <c r="O64" s="57">
        <f t="shared" si="30"/>
        <v>24850</v>
      </c>
      <c r="P64" s="58">
        <f t="shared" si="31"/>
        <v>25746.376811594204</v>
      </c>
    </row>
    <row r="65" spans="1:16" ht="12.75">
      <c r="A65" s="59" t="s">
        <v>71</v>
      </c>
      <c r="B65" s="45">
        <v>4</v>
      </c>
      <c r="C65" s="46">
        <v>20</v>
      </c>
      <c r="D65" s="47">
        <v>20</v>
      </c>
      <c r="E65" s="60">
        <v>20</v>
      </c>
      <c r="F65" s="49">
        <v>6</v>
      </c>
      <c r="G65" s="50">
        <v>1005</v>
      </c>
      <c r="H65" s="51">
        <v>1000</v>
      </c>
      <c r="I65" s="82">
        <v>1000</v>
      </c>
      <c r="J65" s="53">
        <f t="shared" si="21"/>
        <v>0</v>
      </c>
      <c r="K65" s="54">
        <f t="shared" si="22"/>
        <v>0</v>
      </c>
      <c r="L65" s="53">
        <f t="shared" si="23"/>
        <v>0.4999999999999858</v>
      </c>
      <c r="M65" s="55">
        <f t="shared" si="24"/>
        <v>0.4999999999999858</v>
      </c>
      <c r="N65" s="56">
        <f t="shared" si="27"/>
        <v>50250</v>
      </c>
      <c r="O65" s="57">
        <f t="shared" si="30"/>
        <v>50000</v>
      </c>
      <c r="P65" s="58">
        <f t="shared" si="31"/>
        <v>50000</v>
      </c>
    </row>
    <row r="66" spans="1:16" ht="12.75">
      <c r="A66" s="44" t="s">
        <v>72</v>
      </c>
      <c r="B66" s="45"/>
      <c r="C66" s="88">
        <f>IF(OR(C67=0,C68=0,C69=0),"",SUM(C67:C69))</f>
      </c>
      <c r="D66" s="47">
        <f>IF(OR(D67=0,D68=0,D69=0),"",SUM(D67:D69))</f>
        <v>1599</v>
      </c>
      <c r="E66" s="90">
        <v>1629</v>
      </c>
      <c r="F66" s="49"/>
      <c r="G66" s="91">
        <f>IF(OR(G67=0,G68=0,G69=0),"",SUM(G67:G69))</f>
      </c>
      <c r="H66" s="91">
        <f>IF(OR(H67=0,H68=0,H69=0),"",SUM(H67:H69))</f>
        <v>51820</v>
      </c>
      <c r="I66" s="92">
        <v>50821</v>
      </c>
      <c r="J66" s="53"/>
      <c r="K66" s="54"/>
      <c r="L66" s="53"/>
      <c r="M66" s="55"/>
      <c r="N66" s="56"/>
      <c r="O66" s="57">
        <f t="shared" si="30"/>
        <v>32407.754846779233</v>
      </c>
      <c r="P66" s="58">
        <f t="shared" si="31"/>
        <v>31197.66728054021</v>
      </c>
    </row>
    <row r="67" spans="1:16" ht="12.75">
      <c r="A67" s="59" t="s">
        <v>73</v>
      </c>
      <c r="B67" s="93">
        <v>5</v>
      </c>
      <c r="C67" s="46">
        <v>344</v>
      </c>
      <c r="D67" s="47">
        <v>344</v>
      </c>
      <c r="E67" s="60">
        <v>362</v>
      </c>
      <c r="F67" s="49">
        <v>5</v>
      </c>
      <c r="G67" s="50">
        <v>10985</v>
      </c>
      <c r="H67" s="51">
        <v>10985</v>
      </c>
      <c r="I67" s="82">
        <v>11363</v>
      </c>
      <c r="J67" s="53">
        <f t="shared" si="21"/>
        <v>0</v>
      </c>
      <c r="K67" s="54">
        <f t="shared" si="22"/>
        <v>-4.972375690607734</v>
      </c>
      <c r="L67" s="53">
        <f t="shared" si="23"/>
        <v>0</v>
      </c>
      <c r="M67" s="55">
        <f t="shared" si="24"/>
        <v>-3.326586288832175</v>
      </c>
      <c r="N67" s="56">
        <f t="shared" si="27"/>
        <v>31933.13953488372</v>
      </c>
      <c r="O67" s="57">
        <f t="shared" si="30"/>
        <v>31933.13953488372</v>
      </c>
      <c r="P67" s="58">
        <f t="shared" si="31"/>
        <v>31389.50276243094</v>
      </c>
    </row>
    <row r="68" spans="1:16" ht="12.75">
      <c r="A68" s="59" t="s">
        <v>140</v>
      </c>
      <c r="B68" s="45">
        <v>4</v>
      </c>
      <c r="C68" s="46">
        <v>1085</v>
      </c>
      <c r="D68" s="47">
        <v>1125</v>
      </c>
      <c r="E68" s="60">
        <v>1099</v>
      </c>
      <c r="F68" s="49">
        <v>6</v>
      </c>
      <c r="G68" s="50">
        <v>35385</v>
      </c>
      <c r="H68" s="51">
        <v>35385</v>
      </c>
      <c r="I68" s="82">
        <v>33784</v>
      </c>
      <c r="J68" s="53">
        <f t="shared" si="21"/>
        <v>-3.555555555555557</v>
      </c>
      <c r="K68" s="54">
        <f t="shared" si="22"/>
        <v>-1.2738853503184657</v>
      </c>
      <c r="L68" s="53">
        <f t="shared" si="23"/>
        <v>0</v>
      </c>
      <c r="M68" s="55">
        <f t="shared" si="24"/>
        <v>4.738929670850098</v>
      </c>
      <c r="N68" s="56">
        <f t="shared" si="27"/>
        <v>32612.903225806447</v>
      </c>
      <c r="O68" s="57">
        <f t="shared" si="30"/>
        <v>31453.333333333332</v>
      </c>
      <c r="P68" s="58">
        <f t="shared" si="31"/>
        <v>30740.673339399455</v>
      </c>
    </row>
    <row r="69" spans="1:16" ht="12.75">
      <c r="A69" s="59" t="s">
        <v>75</v>
      </c>
      <c r="B69" s="45"/>
      <c r="C69" s="46"/>
      <c r="D69" s="47">
        <v>130</v>
      </c>
      <c r="E69" s="60">
        <v>168</v>
      </c>
      <c r="F69" s="49"/>
      <c r="G69" s="50"/>
      <c r="H69" s="51">
        <v>5450</v>
      </c>
      <c r="I69" s="82">
        <v>5674</v>
      </c>
      <c r="J69" s="53">
        <f t="shared" si="21"/>
      </c>
      <c r="K69" s="54">
        <f t="shared" si="22"/>
      </c>
      <c r="L69" s="53">
        <f t="shared" si="23"/>
      </c>
      <c r="M69" s="55">
        <f t="shared" si="24"/>
      </c>
      <c r="N69" s="56"/>
      <c r="O69" s="57">
        <f t="shared" si="30"/>
        <v>41923.07692307692</v>
      </c>
      <c r="P69" s="58">
        <f t="shared" si="31"/>
        <v>33773.80952380953</v>
      </c>
    </row>
    <row r="70" spans="1:16" ht="12.75">
      <c r="A70" s="59" t="s">
        <v>76</v>
      </c>
      <c r="B70" s="45">
        <v>6</v>
      </c>
      <c r="C70" s="46">
        <v>1085</v>
      </c>
      <c r="D70" s="47">
        <v>1070</v>
      </c>
      <c r="E70" s="60">
        <v>1019</v>
      </c>
      <c r="F70" s="49">
        <v>6</v>
      </c>
      <c r="G70" s="50">
        <v>22355</v>
      </c>
      <c r="H70" s="51">
        <v>22046</v>
      </c>
      <c r="I70" s="82">
        <v>25510</v>
      </c>
      <c r="J70" s="53">
        <f t="shared" si="21"/>
        <v>1.4018691588784975</v>
      </c>
      <c r="K70" s="54">
        <f t="shared" si="22"/>
        <v>6.476938174681067</v>
      </c>
      <c r="L70" s="53">
        <f t="shared" si="23"/>
        <v>1.4016148054068793</v>
      </c>
      <c r="M70" s="55">
        <f t="shared" si="24"/>
        <v>-12.367698941591527</v>
      </c>
      <c r="N70" s="56">
        <f t="shared" si="27"/>
        <v>20603.6866359447</v>
      </c>
      <c r="O70" s="57">
        <f t="shared" si="30"/>
        <v>20603.73831775701</v>
      </c>
      <c r="P70" s="58">
        <f t="shared" si="31"/>
        <v>25034.34739941119</v>
      </c>
    </row>
    <row r="71" spans="1:16" ht="12.75">
      <c r="A71" s="59" t="s">
        <v>77</v>
      </c>
      <c r="B71" s="45">
        <v>5</v>
      </c>
      <c r="C71" s="46">
        <v>450</v>
      </c>
      <c r="D71" s="47">
        <v>450</v>
      </c>
      <c r="E71" s="60">
        <v>405</v>
      </c>
      <c r="F71" s="49">
        <v>6</v>
      </c>
      <c r="G71" s="50">
        <v>21952</v>
      </c>
      <c r="H71" s="51">
        <v>21952</v>
      </c>
      <c r="I71" s="82">
        <v>19942</v>
      </c>
      <c r="J71" s="53">
        <f t="shared" si="21"/>
        <v>0</v>
      </c>
      <c r="K71" s="54">
        <f t="shared" si="22"/>
        <v>11.111111111111114</v>
      </c>
      <c r="L71" s="53">
        <f t="shared" si="23"/>
        <v>0</v>
      </c>
      <c r="M71" s="55">
        <f t="shared" si="24"/>
        <v>10.079229766322342</v>
      </c>
      <c r="N71" s="56">
        <f t="shared" si="27"/>
        <v>48782.222222222226</v>
      </c>
      <c r="O71" s="57">
        <f t="shared" si="30"/>
        <v>48782.222222222226</v>
      </c>
      <c r="P71" s="58">
        <f t="shared" si="31"/>
        <v>49239.50617283951</v>
      </c>
    </row>
    <row r="72" spans="1:16" ht="12.75">
      <c r="A72" s="59" t="s">
        <v>78</v>
      </c>
      <c r="B72" s="45">
        <v>6</v>
      </c>
      <c r="C72" s="46">
        <v>13</v>
      </c>
      <c r="D72" s="47">
        <v>15</v>
      </c>
      <c r="E72" s="60">
        <v>13</v>
      </c>
      <c r="F72" s="49">
        <v>6</v>
      </c>
      <c r="G72" s="50">
        <v>390</v>
      </c>
      <c r="H72" s="51">
        <v>447</v>
      </c>
      <c r="I72" s="82">
        <v>374</v>
      </c>
      <c r="J72" s="53">
        <f t="shared" si="21"/>
        <v>-13.333333333333329</v>
      </c>
      <c r="K72" s="54">
        <f t="shared" si="22"/>
        <v>0</v>
      </c>
      <c r="L72" s="53">
        <f t="shared" si="23"/>
        <v>-12.75167785234899</v>
      </c>
      <c r="M72" s="55">
        <f t="shared" si="24"/>
        <v>4.278074866310149</v>
      </c>
      <c r="N72" s="56">
        <f t="shared" si="27"/>
        <v>30000</v>
      </c>
      <c r="O72" s="57">
        <f t="shared" si="30"/>
        <v>29800</v>
      </c>
      <c r="P72" s="58">
        <f t="shared" si="31"/>
        <v>28769.23076923077</v>
      </c>
    </row>
    <row r="73" spans="1:16" ht="12.75">
      <c r="A73" s="59" t="s">
        <v>79</v>
      </c>
      <c r="B73" s="45">
        <v>6</v>
      </c>
      <c r="C73" s="46">
        <v>197</v>
      </c>
      <c r="D73" s="47">
        <v>197</v>
      </c>
      <c r="E73" s="60">
        <v>180</v>
      </c>
      <c r="F73" s="49">
        <v>6</v>
      </c>
      <c r="G73" s="50">
        <v>3158</v>
      </c>
      <c r="H73" s="51">
        <v>3040</v>
      </c>
      <c r="I73" s="82">
        <v>3134</v>
      </c>
      <c r="J73" s="53">
        <f t="shared" si="21"/>
        <v>0</v>
      </c>
      <c r="K73" s="54">
        <f t="shared" si="22"/>
        <v>9.444444444444457</v>
      </c>
      <c r="L73" s="53">
        <f t="shared" si="23"/>
        <v>3.881578947368425</v>
      </c>
      <c r="M73" s="55">
        <f t="shared" si="24"/>
        <v>0.765794511806007</v>
      </c>
      <c r="N73" s="56">
        <f t="shared" si="27"/>
        <v>16030.456852791878</v>
      </c>
      <c r="O73" s="57">
        <f t="shared" si="30"/>
        <v>15431.472081218275</v>
      </c>
      <c r="P73" s="58">
        <f t="shared" si="31"/>
        <v>17411.111111111113</v>
      </c>
    </row>
    <row r="74" spans="1:16" ht="12.75">
      <c r="A74" s="59" t="s">
        <v>80</v>
      </c>
      <c r="B74" s="45">
        <v>5</v>
      </c>
      <c r="C74" s="46">
        <v>194</v>
      </c>
      <c r="D74" s="47">
        <v>204</v>
      </c>
      <c r="E74" s="60">
        <v>187</v>
      </c>
      <c r="F74" s="49">
        <v>5</v>
      </c>
      <c r="G74" s="50">
        <v>7300</v>
      </c>
      <c r="H74" s="51">
        <v>7648</v>
      </c>
      <c r="I74" s="82">
        <v>7230</v>
      </c>
      <c r="J74" s="53">
        <f t="shared" si="21"/>
        <v>-4.901960784313729</v>
      </c>
      <c r="K74" s="54">
        <f t="shared" si="22"/>
        <v>3.7433155080213822</v>
      </c>
      <c r="L74" s="53">
        <f t="shared" si="23"/>
        <v>-4.55020920502092</v>
      </c>
      <c r="M74" s="55">
        <f t="shared" si="24"/>
        <v>0.9681881051175623</v>
      </c>
      <c r="N74" s="56">
        <f t="shared" si="27"/>
        <v>37628.865979381444</v>
      </c>
      <c r="O74" s="57">
        <f t="shared" si="30"/>
        <v>37490.19607843138</v>
      </c>
      <c r="P74" s="58">
        <f t="shared" si="31"/>
        <v>38663.101604278076</v>
      </c>
    </row>
    <row r="75" spans="1:16" ht="12.75">
      <c r="A75" s="59" t="s">
        <v>81</v>
      </c>
      <c r="B75" s="45">
        <v>6</v>
      </c>
      <c r="C75" s="46">
        <v>78</v>
      </c>
      <c r="D75" s="47">
        <v>83</v>
      </c>
      <c r="E75" s="60">
        <v>74</v>
      </c>
      <c r="F75" s="49">
        <v>6</v>
      </c>
      <c r="G75" s="50">
        <v>1049</v>
      </c>
      <c r="H75" s="51">
        <v>1116</v>
      </c>
      <c r="I75" s="82">
        <v>1083</v>
      </c>
      <c r="J75" s="53">
        <f t="shared" si="21"/>
        <v>-6.024096385542165</v>
      </c>
      <c r="K75" s="54">
        <f t="shared" si="22"/>
        <v>5.405405405405389</v>
      </c>
      <c r="L75" s="53">
        <f t="shared" si="23"/>
        <v>-6.0035842293906825</v>
      </c>
      <c r="M75" s="55">
        <f t="shared" si="24"/>
        <v>-3.1394275161588183</v>
      </c>
      <c r="N75" s="56">
        <f t="shared" si="27"/>
        <v>13448.71794871795</v>
      </c>
      <c r="O75" s="57">
        <f t="shared" si="30"/>
        <v>13445.783132530121</v>
      </c>
      <c r="P75" s="58">
        <f t="shared" si="31"/>
        <v>14635.135135135135</v>
      </c>
    </row>
    <row r="76" spans="1:16" ht="12.75">
      <c r="A76" s="44" t="s">
        <v>82</v>
      </c>
      <c r="B76" s="45">
        <v>4</v>
      </c>
      <c r="C76" s="46">
        <f>IF(OR(C77=0,C78=0,C79=0),"",SUM(C77:C79))</f>
        <v>232</v>
      </c>
      <c r="D76" s="47">
        <f>IF(OR(D77=0,D78=0,D79=0),"",SUM(D77:D79))</f>
        <v>237</v>
      </c>
      <c r="E76" s="48">
        <v>224</v>
      </c>
      <c r="F76" s="49"/>
      <c r="G76" s="50">
        <f>IF(OR(G77=0,G78=0,G79=0),"",SUM(G77:G79))</f>
      </c>
      <c r="H76" s="51">
        <f>IF(OR(H77=0,H78=0,H79=0),"",SUM(H77:H79))</f>
        <v>8828</v>
      </c>
      <c r="I76" s="83">
        <v>6536</v>
      </c>
      <c r="J76" s="53">
        <f t="shared" si="21"/>
        <v>-2.1097046413502056</v>
      </c>
      <c r="K76" s="54">
        <f t="shared" si="22"/>
        <v>3.5714285714285836</v>
      </c>
      <c r="L76" s="53"/>
      <c r="M76" s="55"/>
      <c r="N76" s="56"/>
      <c r="O76" s="57">
        <f t="shared" si="30"/>
        <v>37248.945147679326</v>
      </c>
      <c r="P76" s="58">
        <f t="shared" si="31"/>
        <v>29178.571428571428</v>
      </c>
    </row>
    <row r="77" spans="1:16" ht="12.75">
      <c r="A77" s="59" t="s">
        <v>83</v>
      </c>
      <c r="B77" s="45">
        <v>4</v>
      </c>
      <c r="C77" s="46">
        <v>80</v>
      </c>
      <c r="D77" s="47">
        <v>78</v>
      </c>
      <c r="E77" s="60">
        <v>74</v>
      </c>
      <c r="F77" s="49">
        <v>6</v>
      </c>
      <c r="G77" s="50">
        <v>2070</v>
      </c>
      <c r="H77" s="51">
        <v>2905</v>
      </c>
      <c r="I77" s="82">
        <v>1910</v>
      </c>
      <c r="J77" s="53">
        <f t="shared" si="21"/>
        <v>2.564102564102555</v>
      </c>
      <c r="K77" s="54">
        <f t="shared" si="22"/>
        <v>8.108108108108112</v>
      </c>
      <c r="L77" s="53">
        <f t="shared" si="23"/>
        <v>-28.74354561101549</v>
      </c>
      <c r="M77" s="55">
        <f t="shared" si="24"/>
        <v>8.376963350785346</v>
      </c>
      <c r="N77" s="56">
        <f t="shared" si="27"/>
        <v>25875</v>
      </c>
      <c r="O77" s="57">
        <f t="shared" si="30"/>
        <v>37243.58974358974</v>
      </c>
      <c r="P77" s="58">
        <f t="shared" si="31"/>
        <v>25810.81081081081</v>
      </c>
    </row>
    <row r="78" spans="1:16" ht="12.75">
      <c r="A78" s="59" t="s">
        <v>84</v>
      </c>
      <c r="B78" s="45">
        <v>4</v>
      </c>
      <c r="C78" s="46">
        <v>84</v>
      </c>
      <c r="D78" s="47">
        <v>90</v>
      </c>
      <c r="E78" s="60">
        <v>82</v>
      </c>
      <c r="F78" s="49">
        <v>6</v>
      </c>
      <c r="G78" s="50">
        <v>3130</v>
      </c>
      <c r="H78" s="51">
        <v>3352</v>
      </c>
      <c r="I78" s="82">
        <v>3048</v>
      </c>
      <c r="J78" s="53">
        <f t="shared" si="21"/>
        <v>-6.666666666666671</v>
      </c>
      <c r="K78" s="54">
        <f t="shared" si="22"/>
        <v>2.439024390243901</v>
      </c>
      <c r="L78" s="53">
        <f t="shared" si="23"/>
        <v>-6.622911694510734</v>
      </c>
      <c r="M78" s="55">
        <f t="shared" si="24"/>
        <v>2.6902887139107747</v>
      </c>
      <c r="N78" s="56">
        <f t="shared" si="27"/>
        <v>37261.904761904756</v>
      </c>
      <c r="O78" s="57">
        <f t="shared" si="30"/>
        <v>37244.444444444445</v>
      </c>
      <c r="P78" s="58">
        <f t="shared" si="31"/>
        <v>37170.73170731707</v>
      </c>
    </row>
    <row r="79" spans="1:16" ht="12.75">
      <c r="A79" s="59" t="s">
        <v>141</v>
      </c>
      <c r="B79" s="45">
        <v>4</v>
      </c>
      <c r="C79" s="46">
        <v>68</v>
      </c>
      <c r="D79" s="47">
        <v>69</v>
      </c>
      <c r="E79" s="60">
        <v>68</v>
      </c>
      <c r="F79" s="49"/>
      <c r="G79" s="50"/>
      <c r="H79" s="51">
        <v>2571</v>
      </c>
      <c r="I79" s="82">
        <v>1578</v>
      </c>
      <c r="J79" s="53">
        <f t="shared" si="21"/>
        <v>-1.4492753623188293</v>
      </c>
      <c r="K79" s="54">
        <f t="shared" si="22"/>
        <v>0</v>
      </c>
      <c r="L79" s="53">
        <f t="shared" si="23"/>
      </c>
      <c r="M79" s="55">
        <f t="shared" si="24"/>
      </c>
      <c r="N79" s="56">
        <f t="shared" si="27"/>
        <v>0</v>
      </c>
      <c r="O79" s="57">
        <f t="shared" si="30"/>
        <v>37260.86956521739</v>
      </c>
      <c r="P79" s="58">
        <f t="shared" si="31"/>
        <v>23205.88235294118</v>
      </c>
    </row>
    <row r="80" spans="1:16" ht="12.75">
      <c r="A80" s="94" t="s">
        <v>86</v>
      </c>
      <c r="B80" s="45">
        <v>5</v>
      </c>
      <c r="C80" s="46">
        <v>2071</v>
      </c>
      <c r="D80" s="47">
        <v>2031</v>
      </c>
      <c r="E80" s="60">
        <v>1916</v>
      </c>
      <c r="F80" s="49">
        <v>6</v>
      </c>
      <c r="G80" s="50">
        <v>114260</v>
      </c>
      <c r="H80" s="51">
        <v>113350</v>
      </c>
      <c r="I80" s="82">
        <v>111610</v>
      </c>
      <c r="J80" s="53">
        <f t="shared" si="21"/>
        <v>1.9694731659281075</v>
      </c>
      <c r="K80" s="54">
        <f t="shared" si="22"/>
        <v>8.089770354906051</v>
      </c>
      <c r="L80" s="53">
        <f t="shared" si="23"/>
        <v>0.8028231142479143</v>
      </c>
      <c r="M80" s="55">
        <f t="shared" si="24"/>
        <v>2.3743392169160558</v>
      </c>
      <c r="N80" s="57">
        <f t="shared" si="27"/>
        <v>55171.41477547079</v>
      </c>
      <c r="O80" s="57">
        <f t="shared" si="30"/>
        <v>55809.94583948794</v>
      </c>
      <c r="P80" s="58">
        <f t="shared" si="31"/>
        <v>58251.565762004175</v>
      </c>
    </row>
    <row r="81" spans="1:16" ht="12.75">
      <c r="A81" s="94" t="s">
        <v>87</v>
      </c>
      <c r="B81" s="45">
        <v>4</v>
      </c>
      <c r="C81" s="46">
        <v>390</v>
      </c>
      <c r="D81" s="47">
        <v>390</v>
      </c>
      <c r="E81" s="60">
        <v>365</v>
      </c>
      <c r="F81" s="49"/>
      <c r="G81" s="50"/>
      <c r="H81" s="51">
        <v>8417</v>
      </c>
      <c r="I81" s="82">
        <v>5621</v>
      </c>
      <c r="J81" s="53">
        <f t="shared" si="21"/>
        <v>0</v>
      </c>
      <c r="K81" s="54">
        <f t="shared" si="22"/>
        <v>6.849315068493155</v>
      </c>
      <c r="L81" s="53">
        <f t="shared" si="23"/>
      </c>
      <c r="M81" s="55">
        <f t="shared" si="24"/>
      </c>
      <c r="N81" s="56">
        <f t="shared" si="27"/>
        <v>0</v>
      </c>
      <c r="O81" s="57">
        <f t="shared" si="30"/>
        <v>21582.05128205128</v>
      </c>
      <c r="P81" s="58">
        <f t="shared" si="31"/>
        <v>15400</v>
      </c>
    </row>
    <row r="82" spans="1:16" ht="12.75">
      <c r="A82" s="94" t="s">
        <v>88</v>
      </c>
      <c r="B82" s="45"/>
      <c r="C82" s="46"/>
      <c r="D82" s="47">
        <v>21</v>
      </c>
      <c r="E82" s="60">
        <v>20</v>
      </c>
      <c r="F82" s="49">
        <v>6</v>
      </c>
      <c r="G82" s="50">
        <v>420</v>
      </c>
      <c r="H82" s="51">
        <v>420</v>
      </c>
      <c r="I82" s="82">
        <v>400</v>
      </c>
      <c r="J82" s="53">
        <f t="shared" si="21"/>
      </c>
      <c r="K82" s="54">
        <f t="shared" si="22"/>
      </c>
      <c r="L82" s="53">
        <f t="shared" si="23"/>
        <v>0</v>
      </c>
      <c r="M82" s="55">
        <f t="shared" si="24"/>
        <v>5</v>
      </c>
      <c r="N82" s="56"/>
      <c r="O82" s="57">
        <f t="shared" si="30"/>
        <v>20000</v>
      </c>
      <c r="P82" s="58">
        <f t="shared" si="31"/>
        <v>20000</v>
      </c>
    </row>
    <row r="83" spans="1:16" ht="12.75">
      <c r="A83" s="94" t="s">
        <v>89</v>
      </c>
      <c r="B83" s="45"/>
      <c r="C83" s="46"/>
      <c r="D83" s="47">
        <v>14</v>
      </c>
      <c r="E83" s="60">
        <v>8</v>
      </c>
      <c r="F83" s="49"/>
      <c r="G83" s="50"/>
      <c r="H83" s="51">
        <v>507</v>
      </c>
      <c r="I83" s="82">
        <v>267</v>
      </c>
      <c r="J83" s="53">
        <f t="shared" si="21"/>
      </c>
      <c r="K83" s="54">
        <f t="shared" si="22"/>
      </c>
      <c r="L83" s="53">
        <f t="shared" si="23"/>
      </c>
      <c r="M83" s="55">
        <f t="shared" si="24"/>
      </c>
      <c r="N83" s="56"/>
      <c r="O83" s="57">
        <f t="shared" si="30"/>
        <v>36214.28571428572</v>
      </c>
      <c r="P83" s="58">
        <f t="shared" si="31"/>
        <v>33375</v>
      </c>
    </row>
    <row r="84" spans="1:16" ht="12.75">
      <c r="A84" s="59" t="s">
        <v>90</v>
      </c>
      <c r="B84" s="45">
        <v>5</v>
      </c>
      <c r="C84" s="46">
        <v>60</v>
      </c>
      <c r="D84" s="47">
        <v>61</v>
      </c>
      <c r="E84" s="60">
        <v>50</v>
      </c>
      <c r="F84" s="49">
        <v>5</v>
      </c>
      <c r="G84" s="50">
        <v>875</v>
      </c>
      <c r="H84" s="51">
        <v>693</v>
      </c>
      <c r="I84" s="82">
        <v>680</v>
      </c>
      <c r="J84" s="53">
        <f t="shared" si="21"/>
        <v>-1.639344262295083</v>
      </c>
      <c r="K84" s="54">
        <f t="shared" si="22"/>
        <v>20</v>
      </c>
      <c r="L84" s="53">
        <f t="shared" si="23"/>
        <v>26.262626262626256</v>
      </c>
      <c r="M84" s="55">
        <f t="shared" si="24"/>
        <v>28.676470588235304</v>
      </c>
      <c r="N84" s="56">
        <f>(G84/C84)*1000</f>
        <v>14583.333333333334</v>
      </c>
      <c r="O84" s="57">
        <f t="shared" si="30"/>
        <v>11360.65573770492</v>
      </c>
      <c r="P84" s="58">
        <f t="shared" si="31"/>
        <v>13600</v>
      </c>
    </row>
    <row r="85" spans="1:16" ht="12.75">
      <c r="A85" s="59" t="s">
        <v>91</v>
      </c>
      <c r="B85" s="45">
        <v>6</v>
      </c>
      <c r="C85" s="46">
        <v>56</v>
      </c>
      <c r="D85" s="47">
        <v>45</v>
      </c>
      <c r="E85" s="60">
        <v>52</v>
      </c>
      <c r="F85" s="49">
        <v>6</v>
      </c>
      <c r="G85" s="50">
        <v>1315</v>
      </c>
      <c r="H85" s="51">
        <v>385</v>
      </c>
      <c r="I85" s="82">
        <v>964</v>
      </c>
      <c r="J85" s="53">
        <f t="shared" si="21"/>
        <v>24.444444444444443</v>
      </c>
      <c r="K85" s="54">
        <f t="shared" si="22"/>
        <v>7.692307692307693</v>
      </c>
      <c r="L85" s="53">
        <f t="shared" si="23"/>
        <v>241.5584415584416</v>
      </c>
      <c r="M85" s="55">
        <f t="shared" si="24"/>
        <v>36.41078838174275</v>
      </c>
      <c r="N85" s="56">
        <f>(G85/C85)*1000</f>
        <v>23482.14285714286</v>
      </c>
      <c r="O85" s="57">
        <f t="shared" si="30"/>
        <v>8555.555555555555</v>
      </c>
      <c r="P85" s="58">
        <f t="shared" si="31"/>
        <v>18538.46153846154</v>
      </c>
    </row>
    <row r="86" spans="1:16" ht="12.75">
      <c r="A86" s="59" t="s">
        <v>92</v>
      </c>
      <c r="B86" s="45">
        <v>6</v>
      </c>
      <c r="C86" s="46">
        <v>84</v>
      </c>
      <c r="D86" s="47">
        <v>140</v>
      </c>
      <c r="E86" s="60">
        <v>96</v>
      </c>
      <c r="F86" s="49">
        <v>6</v>
      </c>
      <c r="G86" s="50">
        <v>660</v>
      </c>
      <c r="H86" s="51">
        <v>1335</v>
      </c>
      <c r="I86" s="82">
        <v>704</v>
      </c>
      <c r="J86" s="53">
        <f t="shared" si="21"/>
        <v>-40</v>
      </c>
      <c r="K86" s="54">
        <f t="shared" si="22"/>
        <v>-12.5</v>
      </c>
      <c r="L86" s="53">
        <f t="shared" si="23"/>
        <v>-50.56179775280899</v>
      </c>
      <c r="M86" s="55">
        <f t="shared" si="24"/>
        <v>-6.25</v>
      </c>
      <c r="N86" s="56">
        <f>(G86/C86)*1000</f>
        <v>7857.142857142857</v>
      </c>
      <c r="O86" s="57">
        <f t="shared" si="30"/>
        <v>9535.714285714286</v>
      </c>
      <c r="P86" s="58">
        <f t="shared" si="31"/>
        <v>7333.333333333333</v>
      </c>
    </row>
    <row r="87" spans="1:16" ht="12.75">
      <c r="A87" s="59" t="s">
        <v>93</v>
      </c>
      <c r="B87" s="45"/>
      <c r="C87" s="46"/>
      <c r="D87" s="47">
        <v>0.01</v>
      </c>
      <c r="E87" s="60">
        <v>0</v>
      </c>
      <c r="F87" s="49"/>
      <c r="G87" s="50"/>
      <c r="H87" s="51">
        <v>0.01</v>
      </c>
      <c r="I87" s="82">
        <v>0</v>
      </c>
      <c r="J87" s="53">
        <f t="shared" si="21"/>
      </c>
      <c r="K87" s="54">
        <f t="shared" si="22"/>
      </c>
      <c r="L87" s="53">
        <f t="shared" si="23"/>
      </c>
      <c r="M87" s="55">
        <f t="shared" si="24"/>
      </c>
      <c r="N87" s="56"/>
      <c r="O87" s="57"/>
      <c r="P87" s="58"/>
    </row>
    <row r="88" spans="1:16" ht="12.75">
      <c r="A88" s="59" t="s">
        <v>94</v>
      </c>
      <c r="B88" s="45"/>
      <c r="C88" s="46"/>
      <c r="D88" s="47">
        <v>0.01</v>
      </c>
      <c r="E88" s="60">
        <v>0</v>
      </c>
      <c r="F88" s="49"/>
      <c r="G88" s="50"/>
      <c r="H88" s="51">
        <v>0.01</v>
      </c>
      <c r="I88" s="82">
        <v>0</v>
      </c>
      <c r="J88" s="53">
        <f t="shared" si="21"/>
      </c>
      <c r="K88" s="54">
        <f t="shared" si="22"/>
      </c>
      <c r="L88" s="53">
        <f t="shared" si="23"/>
      </c>
      <c r="M88" s="55">
        <f t="shared" si="24"/>
      </c>
      <c r="N88" s="56"/>
      <c r="O88" s="57"/>
      <c r="P88" s="58"/>
    </row>
    <row r="89" spans="1:16" s="43" customFormat="1" ht="15.75">
      <c r="A89" s="29" t="s">
        <v>95</v>
      </c>
      <c r="B89" s="68"/>
      <c r="C89" s="69"/>
      <c r="D89" s="70"/>
      <c r="E89" s="71"/>
      <c r="F89" s="72"/>
      <c r="G89" s="73"/>
      <c r="H89" s="74"/>
      <c r="I89" s="75"/>
      <c r="J89" s="76"/>
      <c r="K89" s="77"/>
      <c r="L89" s="76"/>
      <c r="M89" s="78"/>
      <c r="N89" s="79"/>
      <c r="O89" s="80"/>
      <c r="P89" s="81"/>
    </row>
    <row r="90" spans="1:16" ht="12.75">
      <c r="A90" s="59" t="s">
        <v>96</v>
      </c>
      <c r="B90" s="45">
        <v>3</v>
      </c>
      <c r="C90" s="46">
        <v>235</v>
      </c>
      <c r="D90" s="47">
        <v>235</v>
      </c>
      <c r="E90" s="60">
        <v>235</v>
      </c>
      <c r="F90" s="49">
        <v>5</v>
      </c>
      <c r="G90" s="95">
        <f>30832*12</f>
        <v>369984</v>
      </c>
      <c r="H90" s="96">
        <v>400750</v>
      </c>
      <c r="I90" s="82">
        <v>369873</v>
      </c>
      <c r="J90" s="53">
        <f>IF(OR(D90=0,C90=0,D90&lt;1),"",C90/D90*100-100)</f>
        <v>0</v>
      </c>
      <c r="K90" s="54">
        <f>IF(OR(E90=0,C90=0,E90&lt;1),"",C90/E90*100-100)</f>
        <v>0</v>
      </c>
      <c r="L90" s="53">
        <f>IF(OR(H90=0,G90=0,H90&lt;1),"",G90/H90*100-100)</f>
        <v>-7.677105427323767</v>
      </c>
      <c r="M90" s="55">
        <f>IF(OR(I90=0,G90=0,I90&lt;1),"",G90/I90*100-100)</f>
        <v>0.03001030083298417</v>
      </c>
      <c r="N90" s="56">
        <f aca="true" t="shared" si="32" ref="N90:P91">(G90/C90)*1000</f>
        <v>1574400</v>
      </c>
      <c r="O90" s="57">
        <f t="shared" si="32"/>
        <v>1705319.1489361702</v>
      </c>
      <c r="P90" s="58">
        <f t="shared" si="32"/>
        <v>1573927.6595744682</v>
      </c>
    </row>
    <row r="91" spans="1:16" ht="12.75">
      <c r="A91" s="59" t="s">
        <v>97</v>
      </c>
      <c r="B91" s="45">
        <v>3</v>
      </c>
      <c r="C91" s="97">
        <v>25</v>
      </c>
      <c r="D91" s="98">
        <v>25</v>
      </c>
      <c r="E91" s="60">
        <v>25</v>
      </c>
      <c r="F91" s="49">
        <v>2</v>
      </c>
      <c r="G91" s="95">
        <v>1356</v>
      </c>
      <c r="H91" s="96">
        <v>1356</v>
      </c>
      <c r="I91" s="82">
        <v>1575</v>
      </c>
      <c r="J91" s="53">
        <f>IF(OR(D91=0,C91=0,D91&lt;1),"",C91/D91*100-100)</f>
        <v>0</v>
      </c>
      <c r="K91" s="54">
        <f>IF(OR(E91=0,C91=0,E91&lt;1),"",C91/E91*100-100)</f>
        <v>0</v>
      </c>
      <c r="L91" s="53">
        <f>IF(OR(H91=0,G91=0,H91&lt;1),"",G91/H91*100-100)</f>
        <v>0</v>
      </c>
      <c r="M91" s="55">
        <f>IF(OR(I91=0,G91=0,I91&lt;1),"",G91/I91*100-100)</f>
        <v>-13.904761904761912</v>
      </c>
      <c r="N91" s="57">
        <f t="shared" si="32"/>
        <v>54240</v>
      </c>
      <c r="O91" s="57">
        <f t="shared" si="32"/>
        <v>54240</v>
      </c>
      <c r="P91" s="58">
        <f t="shared" si="32"/>
        <v>63000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/>
      <c r="K92" s="77"/>
      <c r="L92" s="76"/>
      <c r="M92" s="78"/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2182</v>
      </c>
      <c r="E93" s="60">
        <v>2186</v>
      </c>
      <c r="F93" s="49"/>
      <c r="G93" s="50"/>
      <c r="H93" s="51">
        <v>43758</v>
      </c>
      <c r="I93" s="99">
        <v>47041</v>
      </c>
      <c r="J93" s="53">
        <f aca="true" t="shared" si="33" ref="J93:J99">IF(OR(D93=0,C93=0,D93&lt;1),"",C93/D93*100-100)</f>
      </c>
      <c r="K93" s="54">
        <f aca="true" t="shared" si="34" ref="K93:K99">IF(OR(E93=0,C93=0,E93&lt;1),"",C93/E93*100-100)</f>
      </c>
      <c r="L93" s="53">
        <f aca="true" t="shared" si="35" ref="L93:L99">IF(OR(H93=0,G93=0,H93&lt;1),"",G93/H93*100-100)</f>
      </c>
      <c r="M93" s="55">
        <f aca="true" t="shared" si="36" ref="M93:M99">IF(OR(I93=0,G93=0,I93&lt;1),"",G93/I93*100-100)</f>
      </c>
      <c r="N93" s="56"/>
      <c r="O93" s="57">
        <f aca="true" t="shared" si="37" ref="O93:O99">(H93/D93)*1000</f>
        <v>20054.078826764435</v>
      </c>
      <c r="P93" s="58">
        <f aca="true" t="shared" si="38" ref="P93:P99">(I93/E93)*1000</f>
        <v>21519.213174748398</v>
      </c>
    </row>
    <row r="94" spans="1:16" ht="12.75">
      <c r="A94" s="44" t="s">
        <v>100</v>
      </c>
      <c r="B94" s="45"/>
      <c r="C94" s="46"/>
      <c r="D94" s="47">
        <f>SUM(D95:D97)</f>
        <v>566</v>
      </c>
      <c r="E94" s="60">
        <v>580</v>
      </c>
      <c r="F94" s="49"/>
      <c r="G94" s="100"/>
      <c r="H94" s="51">
        <f>IF(OR(H95=0,H96=0,H97=0),"",SUM(H95:H97))</f>
        <v>11382</v>
      </c>
      <c r="I94" s="83">
        <v>8238</v>
      </c>
      <c r="J94" s="53">
        <f t="shared" si="33"/>
      </c>
      <c r="K94" s="54">
        <f t="shared" si="34"/>
      </c>
      <c r="L94" s="53">
        <f t="shared" si="35"/>
      </c>
      <c r="M94" s="55">
        <f t="shared" si="36"/>
      </c>
      <c r="N94" s="56"/>
      <c r="O94" s="57">
        <f t="shared" si="37"/>
        <v>20109.540636042402</v>
      </c>
      <c r="P94" s="58">
        <f t="shared" si="38"/>
        <v>14203.448275862069</v>
      </c>
    </row>
    <row r="95" spans="1:16" ht="12.75">
      <c r="A95" s="59" t="s">
        <v>101</v>
      </c>
      <c r="B95" s="45"/>
      <c r="C95" s="46"/>
      <c r="D95" s="47">
        <v>130</v>
      </c>
      <c r="E95" s="60">
        <v>136</v>
      </c>
      <c r="F95" s="49"/>
      <c r="G95" s="50"/>
      <c r="H95" s="51">
        <v>1757</v>
      </c>
      <c r="I95" s="99">
        <v>1834</v>
      </c>
      <c r="J95" s="53">
        <f t="shared" si="33"/>
      </c>
      <c r="K95" s="54">
        <f t="shared" si="34"/>
      </c>
      <c r="L95" s="53">
        <f t="shared" si="35"/>
      </c>
      <c r="M95" s="55">
        <f t="shared" si="36"/>
      </c>
      <c r="N95" s="56"/>
      <c r="O95" s="57">
        <f t="shared" si="37"/>
        <v>13515.384615384615</v>
      </c>
      <c r="P95" s="58">
        <f t="shared" si="38"/>
        <v>13485.294117647058</v>
      </c>
    </row>
    <row r="96" spans="1:16" ht="12.75">
      <c r="A96" s="59" t="s">
        <v>102</v>
      </c>
      <c r="B96" s="45"/>
      <c r="C96" s="46"/>
      <c r="D96" s="47">
        <v>213</v>
      </c>
      <c r="E96" s="60">
        <v>215</v>
      </c>
      <c r="F96" s="49"/>
      <c r="G96" s="50"/>
      <c r="H96" s="51">
        <v>3005</v>
      </c>
      <c r="I96" s="99">
        <v>2536</v>
      </c>
      <c r="J96" s="53">
        <f t="shared" si="33"/>
      </c>
      <c r="K96" s="54">
        <f t="shared" si="34"/>
      </c>
      <c r="L96" s="53">
        <f t="shared" si="35"/>
      </c>
      <c r="M96" s="55">
        <f t="shared" si="36"/>
      </c>
      <c r="N96" s="56"/>
      <c r="O96" s="57">
        <f t="shared" si="37"/>
        <v>14107.981220657277</v>
      </c>
      <c r="P96" s="58">
        <f t="shared" si="38"/>
        <v>11795.348837209302</v>
      </c>
    </row>
    <row r="97" spans="1:16" ht="12.75">
      <c r="A97" s="59" t="s">
        <v>103</v>
      </c>
      <c r="B97" s="45"/>
      <c r="C97" s="46"/>
      <c r="D97" s="47">
        <v>223</v>
      </c>
      <c r="E97" s="60">
        <v>230</v>
      </c>
      <c r="F97" s="49"/>
      <c r="G97" s="50"/>
      <c r="H97" s="51">
        <v>6620</v>
      </c>
      <c r="I97" s="99">
        <v>3868</v>
      </c>
      <c r="J97" s="53">
        <f t="shared" si="33"/>
      </c>
      <c r="K97" s="54">
        <f t="shared" si="34"/>
      </c>
      <c r="L97" s="53">
        <f t="shared" si="35"/>
      </c>
      <c r="M97" s="55">
        <f t="shared" si="36"/>
      </c>
      <c r="N97" s="56"/>
      <c r="O97" s="57">
        <f t="shared" si="37"/>
        <v>29686.09865470852</v>
      </c>
      <c r="P97" s="58">
        <f t="shared" si="38"/>
        <v>16817.391304347824</v>
      </c>
    </row>
    <row r="98" spans="1:16" ht="12.75">
      <c r="A98" s="59" t="s">
        <v>104</v>
      </c>
      <c r="B98" s="45"/>
      <c r="C98" s="46"/>
      <c r="D98" s="47">
        <v>16</v>
      </c>
      <c r="E98" s="60">
        <v>16</v>
      </c>
      <c r="F98" s="49"/>
      <c r="G98" s="50"/>
      <c r="H98" s="51">
        <v>409</v>
      </c>
      <c r="I98" s="99">
        <v>439</v>
      </c>
      <c r="J98" s="53">
        <f t="shared" si="33"/>
      </c>
      <c r="K98" s="54">
        <f t="shared" si="34"/>
      </c>
      <c r="L98" s="53">
        <f t="shared" si="35"/>
      </c>
      <c r="M98" s="55">
        <f t="shared" si="36"/>
      </c>
      <c r="N98" s="56"/>
      <c r="O98" s="57">
        <f t="shared" si="37"/>
        <v>25562.5</v>
      </c>
      <c r="P98" s="58">
        <f t="shared" si="38"/>
        <v>27437.5</v>
      </c>
    </row>
    <row r="99" spans="1:16" ht="12.75">
      <c r="A99" s="59" t="s">
        <v>105</v>
      </c>
      <c r="B99" s="45"/>
      <c r="C99" s="46"/>
      <c r="D99" s="47">
        <v>116</v>
      </c>
      <c r="E99" s="60">
        <v>116</v>
      </c>
      <c r="F99" s="49"/>
      <c r="G99" s="50"/>
      <c r="H99" s="51">
        <v>3353</v>
      </c>
      <c r="I99" s="99">
        <v>4149</v>
      </c>
      <c r="J99" s="53">
        <f t="shared" si="33"/>
      </c>
      <c r="K99" s="54">
        <f t="shared" si="34"/>
      </c>
      <c r="L99" s="53">
        <f t="shared" si="35"/>
      </c>
      <c r="M99" s="55">
        <f t="shared" si="36"/>
      </c>
      <c r="N99" s="56"/>
      <c r="O99" s="57">
        <f t="shared" si="37"/>
        <v>28905.1724137931</v>
      </c>
      <c r="P99" s="58">
        <f t="shared" si="38"/>
        <v>35767.24137931034</v>
      </c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/>
      <c r="K100" s="77"/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16</v>
      </c>
      <c r="E101" s="60">
        <v>16</v>
      </c>
      <c r="F101" s="49">
        <v>6</v>
      </c>
      <c r="G101" s="50">
        <v>135</v>
      </c>
      <c r="H101" s="51">
        <v>135</v>
      </c>
      <c r="I101" s="82">
        <v>37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  <v>0</v>
      </c>
      <c r="M101" s="55">
        <f>IF(OR(I101=0,G101=0,I101&lt;1),"",G101/I101*100-100)</f>
        <v>264.86486486486484</v>
      </c>
      <c r="N101" s="56"/>
      <c r="O101" s="57">
        <f aca="true" t="shared" si="39" ref="O101:O114">(H101/D101)*1000</f>
        <v>8437.5</v>
      </c>
      <c r="P101" s="58">
        <f aca="true" t="shared" si="40" ref="P101:P107">(I101/E101)*1000</f>
        <v>2312.5</v>
      </c>
    </row>
    <row r="102" spans="1:16" ht="12.75">
      <c r="A102" s="59" t="s">
        <v>108</v>
      </c>
      <c r="B102" s="45"/>
      <c r="C102" s="46"/>
      <c r="D102" s="47">
        <v>88</v>
      </c>
      <c r="E102" s="60">
        <v>88</v>
      </c>
      <c r="F102" s="49">
        <v>6</v>
      </c>
      <c r="G102" s="50">
        <v>140</v>
      </c>
      <c r="H102" s="51">
        <v>308</v>
      </c>
      <c r="I102" s="82">
        <v>141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  <v>-54.54545454545455</v>
      </c>
      <c r="M102" s="55">
        <f>IF(OR(I102=0,G102=0,I102&lt;1),"",G102/I102*100-100)</f>
        <v>-0.7092198581560325</v>
      </c>
      <c r="N102" s="56"/>
      <c r="O102" s="57">
        <f t="shared" si="39"/>
        <v>3500</v>
      </c>
      <c r="P102" s="58">
        <f t="shared" si="40"/>
        <v>1602.2727272727273</v>
      </c>
    </row>
    <row r="103" spans="1:16" ht="12.75">
      <c r="A103" s="59" t="s">
        <v>109</v>
      </c>
      <c r="B103" s="45"/>
      <c r="C103" s="46"/>
      <c r="D103" s="47">
        <v>24</v>
      </c>
      <c r="E103" s="60">
        <v>22</v>
      </c>
      <c r="F103" s="49">
        <v>6</v>
      </c>
      <c r="G103" s="50">
        <v>253</v>
      </c>
      <c r="H103" s="51">
        <v>253</v>
      </c>
      <c r="I103" s="82">
        <v>36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  <v>0</v>
      </c>
      <c r="M103" s="55">
        <f>IF(OR(I103=0,G103=0,I103&lt;1),"",G103/I103*100-100)</f>
        <v>602.7777777777777</v>
      </c>
      <c r="N103" s="56"/>
      <c r="O103" s="57">
        <f t="shared" si="39"/>
        <v>10541.666666666666</v>
      </c>
      <c r="P103" s="58">
        <f t="shared" si="40"/>
        <v>1636.3636363636365</v>
      </c>
    </row>
    <row r="104" spans="1:16" ht="12.75">
      <c r="A104" s="59" t="s">
        <v>110</v>
      </c>
      <c r="B104" s="45"/>
      <c r="C104" s="46"/>
      <c r="D104" s="47">
        <v>24</v>
      </c>
      <c r="E104" s="60">
        <v>19</v>
      </c>
      <c r="F104" s="49">
        <v>6</v>
      </c>
      <c r="G104" s="50">
        <v>84</v>
      </c>
      <c r="H104" s="51">
        <v>84</v>
      </c>
      <c r="I104" s="82">
        <v>20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  <v>0</v>
      </c>
      <c r="M104" s="55">
        <f>IF(OR(I104=0,G104=0,I104&lt;1),"",G104/I104*100-100)</f>
        <v>320</v>
      </c>
      <c r="N104" s="56"/>
      <c r="O104" s="57">
        <f t="shared" si="39"/>
        <v>3500</v>
      </c>
      <c r="P104" s="58">
        <f t="shared" si="40"/>
        <v>1052.6315789473683</v>
      </c>
    </row>
    <row r="105" spans="1:16" ht="12.75">
      <c r="A105" s="59" t="s">
        <v>111</v>
      </c>
      <c r="B105" s="45"/>
      <c r="C105" s="46"/>
      <c r="D105" s="47">
        <v>19</v>
      </c>
      <c r="E105" s="60">
        <v>17</v>
      </c>
      <c r="F105" s="49">
        <v>6</v>
      </c>
      <c r="G105" s="50">
        <v>71</v>
      </c>
      <c r="H105" s="51">
        <v>71</v>
      </c>
      <c r="I105" s="82">
        <v>8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  <v>0</v>
      </c>
      <c r="M105" s="55">
        <f>IF(OR(I105=0,G105=0,I105&lt;1),"",G105/I105*100-100)</f>
        <v>787.5</v>
      </c>
      <c r="N105" s="56"/>
      <c r="O105" s="57">
        <f t="shared" si="39"/>
        <v>3736.842105263158</v>
      </c>
      <c r="P105" s="58">
        <f t="shared" si="40"/>
        <v>470.5882352941176</v>
      </c>
    </row>
    <row r="106" spans="1:16" ht="12.75">
      <c r="A106" s="44" t="s">
        <v>112</v>
      </c>
      <c r="B106" s="45"/>
      <c r="C106" s="46"/>
      <c r="D106" s="47">
        <f>SUM(D107:D108)</f>
        <v>90</v>
      </c>
      <c r="E106" s="60">
        <v>83</v>
      </c>
      <c r="F106" s="49">
        <v>6</v>
      </c>
      <c r="G106" s="50">
        <f>IF(OR(G107=0,G108=0),"",SUM(G107:G108))</f>
        <v>591</v>
      </c>
      <c r="H106" s="51">
        <f>IF(OR(H107=0,H108=0),"",SUM(H107:H108))</f>
        <v>591</v>
      </c>
      <c r="I106" s="83">
        <v>158</v>
      </c>
      <c r="J106" s="53"/>
      <c r="K106" s="54">
        <f>IF(OR(G106=0,F106=0,G106&lt;1),"",F106/G106*100-100)</f>
        <v>-98.98477157360406</v>
      </c>
      <c r="L106" s="53"/>
      <c r="M106" s="53"/>
      <c r="N106" s="56"/>
      <c r="O106" s="57">
        <f t="shared" si="39"/>
        <v>6566.666666666666</v>
      </c>
      <c r="P106" s="58">
        <f t="shared" si="40"/>
        <v>1903.6144578313251</v>
      </c>
    </row>
    <row r="107" spans="1:16" ht="12.75">
      <c r="A107" s="59" t="s">
        <v>113</v>
      </c>
      <c r="B107" s="45"/>
      <c r="C107" s="46"/>
      <c r="D107" s="47">
        <v>84</v>
      </c>
      <c r="E107" s="60">
        <v>80</v>
      </c>
      <c r="F107" s="49">
        <v>6</v>
      </c>
      <c r="G107" s="50">
        <v>567</v>
      </c>
      <c r="H107" s="51">
        <v>567</v>
      </c>
      <c r="I107" s="82">
        <v>155</v>
      </c>
      <c r="J107" s="53">
        <f aca="true" t="shared" si="41" ref="J107:J119">IF(OR(D107=0,C107=0,D107&lt;1),"",C107/D107*100-100)</f>
      </c>
      <c r="K107" s="54">
        <f aca="true" t="shared" si="42" ref="K107:K119">IF(OR(E107=0,C107=0,E107&lt;1),"",C107/E107*100-100)</f>
      </c>
      <c r="L107" s="53">
        <f aca="true" t="shared" si="43" ref="L107:L119">IF(OR(H107=0,G107=0,H107&lt;1),"",G107/H107*100-100)</f>
        <v>0</v>
      </c>
      <c r="M107" s="55">
        <f aca="true" t="shared" si="44" ref="M107:M119">IF(OR(I107=0,G107=0,I107&lt;1),"",G107/I107*100-100)</f>
        <v>265.80645161290323</v>
      </c>
      <c r="N107" s="56"/>
      <c r="O107" s="57">
        <f t="shared" si="39"/>
        <v>6750</v>
      </c>
      <c r="P107" s="58">
        <f t="shared" si="40"/>
        <v>1937.5</v>
      </c>
    </row>
    <row r="108" spans="1:16" ht="12.75">
      <c r="A108" s="59" t="s">
        <v>114</v>
      </c>
      <c r="B108" s="45"/>
      <c r="C108" s="46"/>
      <c r="D108" s="47">
        <v>6</v>
      </c>
      <c r="E108" s="60">
        <v>3</v>
      </c>
      <c r="F108" s="49">
        <v>6</v>
      </c>
      <c r="G108" s="50">
        <v>24</v>
      </c>
      <c r="H108" s="51">
        <v>24</v>
      </c>
      <c r="I108" s="82">
        <v>3</v>
      </c>
      <c r="J108" s="53">
        <f t="shared" si="41"/>
      </c>
      <c r="K108" s="54">
        <f t="shared" si="42"/>
      </c>
      <c r="L108" s="53">
        <f t="shared" si="43"/>
        <v>0</v>
      </c>
      <c r="M108" s="55">
        <f t="shared" si="44"/>
        <v>700</v>
      </c>
      <c r="N108" s="56"/>
      <c r="O108" s="57">
        <f t="shared" si="39"/>
        <v>4000</v>
      </c>
      <c r="P108" s="58"/>
    </row>
    <row r="109" spans="1:16" ht="12.75">
      <c r="A109" s="59" t="s">
        <v>115</v>
      </c>
      <c r="B109" s="45"/>
      <c r="C109" s="46"/>
      <c r="D109" s="47">
        <v>31</v>
      </c>
      <c r="E109" s="60">
        <v>31</v>
      </c>
      <c r="F109" s="49">
        <v>6</v>
      </c>
      <c r="G109" s="50">
        <v>400</v>
      </c>
      <c r="H109" s="51">
        <v>440</v>
      </c>
      <c r="I109" s="82">
        <v>29</v>
      </c>
      <c r="J109" s="53">
        <f t="shared" si="41"/>
      </c>
      <c r="K109" s="54">
        <f t="shared" si="42"/>
      </c>
      <c r="L109" s="53">
        <f t="shared" si="43"/>
        <v>-9.090909090909093</v>
      </c>
      <c r="M109" s="55">
        <f t="shared" si="44"/>
        <v>1279.310344827586</v>
      </c>
      <c r="N109" s="56"/>
      <c r="O109" s="57">
        <f t="shared" si="39"/>
        <v>14193.548387096775</v>
      </c>
      <c r="P109" s="58">
        <f>(I109/E109)*1000</f>
        <v>935.4838709677418</v>
      </c>
    </row>
    <row r="110" spans="1:16" ht="12.75">
      <c r="A110" s="59" t="s">
        <v>116</v>
      </c>
      <c r="B110" s="45"/>
      <c r="C110" s="46"/>
      <c r="D110" s="47">
        <v>35</v>
      </c>
      <c r="E110" s="60">
        <v>34</v>
      </c>
      <c r="F110" s="49">
        <v>6</v>
      </c>
      <c r="G110" s="50">
        <v>35</v>
      </c>
      <c r="H110" s="51">
        <v>35</v>
      </c>
      <c r="I110" s="82">
        <v>33</v>
      </c>
      <c r="J110" s="53">
        <f t="shared" si="41"/>
      </c>
      <c r="K110" s="54">
        <f t="shared" si="42"/>
      </c>
      <c r="L110" s="53">
        <f t="shared" si="43"/>
        <v>0</v>
      </c>
      <c r="M110" s="55">
        <f t="shared" si="44"/>
        <v>6.060606060606062</v>
      </c>
      <c r="N110" s="56"/>
      <c r="O110" s="57">
        <f t="shared" si="39"/>
        <v>1000</v>
      </c>
      <c r="P110" s="58">
        <f>(I110/E110)*1000</f>
        <v>970.5882352941177</v>
      </c>
    </row>
    <row r="111" spans="1:16" ht="12.75">
      <c r="A111" s="59" t="s">
        <v>117</v>
      </c>
      <c r="B111" s="45"/>
      <c r="C111" s="46"/>
      <c r="D111" s="47">
        <v>31</v>
      </c>
      <c r="E111" s="60">
        <v>31</v>
      </c>
      <c r="F111" s="49"/>
      <c r="G111" s="50"/>
      <c r="H111" s="51">
        <v>430</v>
      </c>
      <c r="I111" s="82">
        <v>62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13870.967741935485</v>
      </c>
      <c r="P111" s="58">
        <f>(I111/E111)*1000</f>
        <v>2000</v>
      </c>
    </row>
    <row r="112" spans="1:16" ht="12.75">
      <c r="A112" s="59" t="s">
        <v>118</v>
      </c>
      <c r="B112" s="45"/>
      <c r="C112" s="46"/>
      <c r="D112" s="47">
        <v>1264</v>
      </c>
      <c r="E112" s="60">
        <v>408</v>
      </c>
      <c r="F112" s="49"/>
      <c r="G112" s="50"/>
      <c r="H112" s="51">
        <v>4252</v>
      </c>
      <c r="I112" s="82">
        <v>4417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3363.9240506329115</v>
      </c>
      <c r="P112" s="58">
        <f>(I112/E112)*1000</f>
        <v>10825.980392156864</v>
      </c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51">
        <v>0.01</v>
      </c>
      <c r="I113" s="82">
        <v>0</v>
      </c>
      <c r="J113" s="53">
        <f t="shared" si="41"/>
      </c>
      <c r="K113" s="54">
        <f t="shared" si="42"/>
      </c>
      <c r="L113" s="53">
        <f t="shared" si="43"/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51">
        <v>0.01</v>
      </c>
      <c r="I114" s="82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121</v>
      </c>
      <c r="B115" s="45"/>
      <c r="C115" s="46"/>
      <c r="D115" s="47">
        <v>1510</v>
      </c>
      <c r="E115" s="60">
        <v>760</v>
      </c>
      <c r="F115" s="49">
        <v>6</v>
      </c>
      <c r="G115" s="50">
        <v>1300</v>
      </c>
      <c r="H115" s="51">
        <v>1313</v>
      </c>
      <c r="I115" s="82">
        <v>624</v>
      </c>
      <c r="J115" s="53">
        <f t="shared" si="41"/>
      </c>
      <c r="K115" s="54">
        <f t="shared" si="42"/>
      </c>
      <c r="L115" s="53">
        <f t="shared" si="43"/>
        <v>-0.9900990099009874</v>
      </c>
      <c r="M115" s="55">
        <f t="shared" si="44"/>
        <v>108.33333333333334</v>
      </c>
      <c r="N115" s="56"/>
      <c r="O115" s="57">
        <f aca="true" t="shared" si="45" ref="N115:P119">(H115/D115)*1000</f>
        <v>869.5364238410596</v>
      </c>
      <c r="P115" s="58">
        <f t="shared" si="45"/>
        <v>821.0526315789474</v>
      </c>
    </row>
    <row r="116" spans="1:16" ht="12.75">
      <c r="A116" s="59" t="s">
        <v>122</v>
      </c>
      <c r="B116" s="45"/>
      <c r="C116" s="46"/>
      <c r="D116" s="47">
        <v>13</v>
      </c>
      <c r="E116" s="60">
        <v>10</v>
      </c>
      <c r="F116" s="49"/>
      <c r="G116" s="50"/>
      <c r="H116" s="51">
        <v>19</v>
      </c>
      <c r="I116" s="82">
        <v>43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 t="shared" si="45"/>
        <v>1461.5384615384614</v>
      </c>
      <c r="P116" s="58">
        <f t="shared" si="45"/>
        <v>4300</v>
      </c>
    </row>
    <row r="117" spans="1:16" ht="12.75">
      <c r="A117" s="59" t="s">
        <v>123</v>
      </c>
      <c r="B117" s="45"/>
      <c r="C117" s="46"/>
      <c r="D117" s="47">
        <v>412</v>
      </c>
      <c r="E117" s="60">
        <v>269</v>
      </c>
      <c r="F117" s="49"/>
      <c r="G117" s="50"/>
      <c r="H117" s="51">
        <v>643</v>
      </c>
      <c r="I117" s="82">
        <v>1236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 t="shared" si="45"/>
        <v>1560.6796116504854</v>
      </c>
      <c r="P117" s="58"/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/>
      <c r="H118" s="51">
        <v>0.01</v>
      </c>
      <c r="I118" s="82">
        <v>0</v>
      </c>
      <c r="J118" s="53">
        <f t="shared" si="41"/>
      </c>
      <c r="K118" s="54">
        <f t="shared" si="42"/>
      </c>
      <c r="L118" s="53">
        <f t="shared" si="43"/>
      </c>
      <c r="M118" s="55">
        <f t="shared" si="44"/>
      </c>
      <c r="N118" s="56"/>
      <c r="O118" s="57">
        <f t="shared" si="45"/>
        <v>1000</v>
      </c>
      <c r="P118" s="58"/>
    </row>
    <row r="119" spans="1:16" ht="12.75">
      <c r="A119" s="59" t="s">
        <v>125</v>
      </c>
      <c r="B119" s="45"/>
      <c r="C119" s="46"/>
      <c r="D119" s="47">
        <v>23</v>
      </c>
      <c r="E119" s="60">
        <v>23</v>
      </c>
      <c r="F119" s="49">
        <v>6</v>
      </c>
      <c r="G119" s="50">
        <v>230</v>
      </c>
      <c r="H119" s="51">
        <v>230</v>
      </c>
      <c r="I119" s="82">
        <v>195</v>
      </c>
      <c r="J119" s="53">
        <f t="shared" si="41"/>
      </c>
      <c r="K119" s="54">
        <f t="shared" si="42"/>
      </c>
      <c r="L119" s="53">
        <f t="shared" si="43"/>
        <v>0</v>
      </c>
      <c r="M119" s="55">
        <f t="shared" si="44"/>
        <v>17.948717948717956</v>
      </c>
      <c r="N119" s="56"/>
      <c r="O119" s="57">
        <f t="shared" si="45"/>
        <v>10000</v>
      </c>
      <c r="P119" s="58"/>
    </row>
    <row r="120" spans="1:16" s="43" customFormat="1" ht="15.75">
      <c r="A120" s="29" t="s">
        <v>126</v>
      </c>
      <c r="B120" s="68"/>
      <c r="C120" s="69"/>
      <c r="D120" s="70"/>
      <c r="E120" s="71"/>
      <c r="F120" s="72"/>
      <c r="G120" s="73"/>
      <c r="H120" s="74"/>
      <c r="I120" s="75"/>
      <c r="J120" s="76"/>
      <c r="K120" s="77"/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/>
      <c r="D121" s="47">
        <v>35</v>
      </c>
      <c r="E121" s="60">
        <v>24</v>
      </c>
      <c r="F121" s="49"/>
      <c r="G121" s="50"/>
      <c r="H121" s="51">
        <v>69</v>
      </c>
      <c r="I121" s="82">
        <v>43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>
        <f aca="true" t="shared" si="46" ref="N121:P123">(H121/D121)*1000</f>
        <v>1971.4285714285716</v>
      </c>
      <c r="P121" s="58">
        <f t="shared" si="46"/>
        <v>1791.6666666666667</v>
      </c>
    </row>
    <row r="122" spans="1:16" ht="12.75">
      <c r="A122" s="59" t="s">
        <v>128</v>
      </c>
      <c r="B122" s="45"/>
      <c r="C122" s="46"/>
      <c r="D122" s="47">
        <v>30185</v>
      </c>
      <c r="E122" s="60">
        <v>25633</v>
      </c>
      <c r="F122" s="49"/>
      <c r="G122" s="50"/>
      <c r="H122" s="51">
        <v>65993</v>
      </c>
      <c r="I122" s="82">
        <v>57843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>
        <f t="shared" si="46"/>
        <v>2186.2845784329966</v>
      </c>
      <c r="P122" s="58">
        <f t="shared" si="46"/>
        <v>2256.5833105762104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51">
        <v>10870</v>
      </c>
      <c r="I123" s="82">
        <v>10384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70"/>
      <c r="E124" s="71"/>
      <c r="F124" s="72"/>
      <c r="G124" s="73"/>
      <c r="H124" s="74"/>
      <c r="I124" s="75"/>
      <c r="J124" s="76"/>
      <c r="K124" s="77"/>
      <c r="L124" s="76"/>
      <c r="M124" s="78"/>
      <c r="N124" s="79"/>
      <c r="O124" s="80"/>
      <c r="P124" s="81"/>
    </row>
    <row r="125" spans="1:16" ht="12.75">
      <c r="A125" s="59" t="s">
        <v>131</v>
      </c>
      <c r="B125" s="45"/>
      <c r="C125" s="46"/>
      <c r="D125" s="47">
        <v>246</v>
      </c>
      <c r="E125" s="60">
        <v>236</v>
      </c>
      <c r="F125" s="49">
        <v>6</v>
      </c>
      <c r="G125" s="50">
        <v>1200</v>
      </c>
      <c r="H125" s="51">
        <v>1210</v>
      </c>
      <c r="I125" s="82">
        <v>1580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  <v>-0.8264462809917319</v>
      </c>
      <c r="M125" s="55">
        <f>IF(OR(I125=0,G125=0,I125&lt;1),"",G125/I125*100-100)</f>
        <v>-24.0506329113924</v>
      </c>
      <c r="N125" s="56"/>
      <c r="O125" s="57">
        <f aca="true" t="shared" si="47" ref="N125:P127">(H125/D125)*1000</f>
        <v>4918.69918699187</v>
      </c>
      <c r="P125" s="58">
        <f t="shared" si="47"/>
        <v>6694.915254237288</v>
      </c>
    </row>
    <row r="126" spans="1:16" ht="12.75">
      <c r="A126" s="59" t="s">
        <v>132</v>
      </c>
      <c r="B126" s="45"/>
      <c r="C126" s="46"/>
      <c r="D126" s="47">
        <v>9690</v>
      </c>
      <c r="E126" s="60">
        <v>9664</v>
      </c>
      <c r="F126" s="49">
        <v>6</v>
      </c>
      <c r="G126" s="50">
        <v>55200</v>
      </c>
      <c r="H126" s="51">
        <v>55170</v>
      </c>
      <c r="I126" s="82">
        <v>68602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  <v>0.054377379010333016</v>
      </c>
      <c r="M126" s="55">
        <f>IF(OR(I126=0,G126=0,I126&lt;1),"",G126/I126*100-100)</f>
        <v>-19.535873589691263</v>
      </c>
      <c r="N126" s="56"/>
      <c r="O126" s="57">
        <f t="shared" si="47"/>
        <v>5693.4984520123835</v>
      </c>
      <c r="P126" s="58">
        <f t="shared" si="47"/>
        <v>7098.7168874172185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51">
        <v>0.01</v>
      </c>
      <c r="I127" s="82">
        <v>0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>
        <f t="shared" si="47"/>
        <v>1000</v>
      </c>
      <c r="P127" s="58"/>
    </row>
    <row r="128" spans="1:16" ht="12.75">
      <c r="A128" s="59" t="s">
        <v>134</v>
      </c>
      <c r="B128" s="45"/>
      <c r="C128" s="46"/>
      <c r="D128" s="47"/>
      <c r="E128" s="60"/>
      <c r="F128" s="49">
        <v>6</v>
      </c>
      <c r="G128" s="50">
        <v>438500</v>
      </c>
      <c r="H128" s="51">
        <v>438534</v>
      </c>
      <c r="I128" s="82">
        <v>535228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  <v>-0.007753104662356236</v>
      </c>
      <c r="M128" s="55">
        <f>IF(OR(I128=0,G128=0,I128&lt;1),"",G128/I128*100-100)</f>
        <v>-18.072298160783816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70"/>
      <c r="E129" s="71"/>
      <c r="F129" s="72"/>
      <c r="G129" s="73"/>
      <c r="H129" s="74"/>
      <c r="I129" s="75"/>
      <c r="J129" s="76"/>
      <c r="K129" s="77"/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19">
        <v>0.01</v>
      </c>
      <c r="E130" s="120">
        <v>0</v>
      </c>
      <c r="F130" s="107"/>
      <c r="G130" s="108"/>
      <c r="H130" s="108">
        <v>0.01</v>
      </c>
      <c r="I130" s="110">
        <v>0</v>
      </c>
      <c r="J130" s="111">
        <f>IF(OR(D130=0,C130=0,D130&lt;1),"",C130/D130*100-100)</f>
      </c>
      <c r="K130" s="112">
        <f>IF(OR(E130=0,C130=0,E130&lt;1),"",C130/E130*100-100)</f>
      </c>
      <c r="L130" s="111">
        <f>IF(OR(H130=0,G130=0,H130&lt;1),"",G130/H130*100-100)</f>
      </c>
      <c r="M130" s="113">
        <f>IF(OR(I130=0,G130=0,I130&lt;1),"",G130/I130*100-100)</f>
      </c>
      <c r="N130" s="114"/>
      <c r="O130" s="115"/>
      <c r="P130" s="116"/>
    </row>
    <row r="131" ht="13.5" thickTop="1">
      <c r="A131" s="1" t="s">
        <v>137</v>
      </c>
    </row>
    <row r="132" ht="12.75"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30                      DE JUNIO  DEL AÑO 2.021&amp;C&amp;"Arial,Normal"&amp;11                   
                     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">
      <selection activeCell="H20" sqref="H20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58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58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142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5.75">
      <c r="A2" s="162" t="s">
        <v>170</v>
      </c>
      <c r="B2" s="8"/>
      <c r="C2" s="9"/>
      <c r="D2" s="9"/>
      <c r="E2" s="157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4.25">
      <c r="A3" s="17" t="s">
        <v>8</v>
      </c>
      <c r="B3" s="18" t="s">
        <v>9</v>
      </c>
      <c r="C3" s="19">
        <v>2021</v>
      </c>
      <c r="D3" s="19">
        <v>2020</v>
      </c>
      <c r="E3" s="155" t="s">
        <v>167</v>
      </c>
      <c r="F3" s="21" t="s">
        <v>9</v>
      </c>
      <c r="G3" s="19">
        <v>2021</v>
      </c>
      <c r="H3" s="19">
        <v>2020</v>
      </c>
      <c r="I3" s="155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56"/>
      <c r="E4" s="33"/>
      <c r="F4" s="34"/>
      <c r="G4" s="31"/>
      <c r="H4" s="156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6">
        <f>IF(OR(C6=0,C7=0),"",SUM(C6:C7))</f>
        <v>60198</v>
      </c>
      <c r="D5" s="47">
        <f>IF(OR(D6=0,D7=0),"",SUM(D6:D7))</f>
        <v>58020</v>
      </c>
      <c r="E5" s="48">
        <v>68628</v>
      </c>
      <c r="F5" s="49">
        <v>6</v>
      </c>
      <c r="G5" s="50">
        <f>IF(OR(G6=0,G7=0),"",SUM(G6:G7))</f>
        <v>156316</v>
      </c>
      <c r="H5" s="51">
        <f>IF(OR(H6=0,H7=0),"",SUM(H6:H7))</f>
        <v>214357</v>
      </c>
      <c r="I5" s="52">
        <v>237283</v>
      </c>
      <c r="J5" s="53">
        <f aca="true" t="shared" si="0" ref="J5:J16">IF(OR(D5=0,C5=0,D5&lt;1),"",C5/D5*100-100)</f>
        <v>3.7538779731127363</v>
      </c>
      <c r="K5" s="54">
        <f aca="true" t="shared" si="1" ref="K5:K16">IF(OR(E5=0,C5=0,E5&lt;1),"",C5/E5*100-100)</f>
        <v>-12.28361601678614</v>
      </c>
      <c r="L5" s="53">
        <f aca="true" t="shared" si="2" ref="L5:L16">IF(OR(H5=0,G5=0,H5&lt;1),"",G5/H5*100-100)</f>
        <v>-27.076792453710397</v>
      </c>
      <c r="M5" s="55">
        <f aca="true" t="shared" si="3" ref="M5:M16">IF(OR(I5=0,G5=0,I5&lt;1),"",G5/I5*100-100)</f>
        <v>-34.122545652238045</v>
      </c>
      <c r="N5" s="56">
        <f aca="true" t="shared" si="4" ref="N5:N16">(G5/C5)*1000</f>
        <v>2596.6975647031463</v>
      </c>
      <c r="O5" s="57">
        <f aca="true" t="shared" si="5" ref="O5:O13">(H5/D5)*1000</f>
        <v>3694.5363667700794</v>
      </c>
      <c r="P5" s="58">
        <f aca="true" t="shared" si="6" ref="P5:P13">(I5/E5)*1000</f>
        <v>3457.524625517282</v>
      </c>
    </row>
    <row r="6" spans="1:16" ht="12.75">
      <c r="A6" s="59" t="s">
        <v>12</v>
      </c>
      <c r="B6" s="45">
        <v>6</v>
      </c>
      <c r="C6" s="46">
        <v>22290</v>
      </c>
      <c r="D6" s="47">
        <v>22090</v>
      </c>
      <c r="E6" s="60">
        <v>19601</v>
      </c>
      <c r="F6" s="49">
        <v>6</v>
      </c>
      <c r="G6" s="50">
        <v>57392</v>
      </c>
      <c r="H6" s="51">
        <v>81300</v>
      </c>
      <c r="I6" s="61">
        <v>61838</v>
      </c>
      <c r="J6" s="53">
        <f t="shared" si="0"/>
        <v>0.9053870529651391</v>
      </c>
      <c r="K6" s="54">
        <f t="shared" si="1"/>
        <v>13.718687822049901</v>
      </c>
      <c r="L6" s="53">
        <f t="shared" si="2"/>
        <v>-29.407134071340707</v>
      </c>
      <c r="M6" s="55">
        <f t="shared" si="3"/>
        <v>-7.189753873023065</v>
      </c>
      <c r="N6" s="56">
        <f t="shared" si="4"/>
        <v>2574.7868999551365</v>
      </c>
      <c r="O6" s="57">
        <f t="shared" si="5"/>
        <v>3680.3983703033045</v>
      </c>
      <c r="P6" s="58">
        <f t="shared" si="6"/>
        <v>3154.83903882455</v>
      </c>
    </row>
    <row r="7" spans="1:16" ht="12.75">
      <c r="A7" s="62" t="s">
        <v>13</v>
      </c>
      <c r="B7" s="45">
        <v>6</v>
      </c>
      <c r="C7" s="46">
        <v>37908</v>
      </c>
      <c r="D7" s="47">
        <v>35930</v>
      </c>
      <c r="E7" s="60">
        <v>49027</v>
      </c>
      <c r="F7" s="49">
        <v>6</v>
      </c>
      <c r="G7" s="50">
        <v>98924</v>
      </c>
      <c r="H7" s="51">
        <v>133057</v>
      </c>
      <c r="I7" s="61">
        <v>175446</v>
      </c>
      <c r="J7" s="53">
        <f t="shared" si="0"/>
        <v>5.505148900640137</v>
      </c>
      <c r="K7" s="54">
        <f t="shared" si="1"/>
        <v>-22.6793399555347</v>
      </c>
      <c r="L7" s="53">
        <f t="shared" si="2"/>
        <v>-25.65291566772136</v>
      </c>
      <c r="M7" s="55">
        <f t="shared" si="3"/>
        <v>-43.61569941748458</v>
      </c>
      <c r="N7" s="56">
        <f t="shared" si="4"/>
        <v>2609.5810910625723</v>
      </c>
      <c r="O7" s="57">
        <f t="shared" si="5"/>
        <v>3703.2284998608407</v>
      </c>
      <c r="P7" s="58">
        <f t="shared" si="6"/>
        <v>3578.558753339996</v>
      </c>
    </row>
    <row r="8" spans="1:16" ht="12.75">
      <c r="A8" s="44" t="s">
        <v>14</v>
      </c>
      <c r="B8" s="45">
        <v>6</v>
      </c>
      <c r="C8" s="46">
        <f>IF(OR(C9=0,C10=0),"",SUM(C9:C10))</f>
        <v>18076</v>
      </c>
      <c r="D8" s="47">
        <f>IF(OR(D9=0,D10=0),"",SUM(D9:D10))</f>
        <v>23020</v>
      </c>
      <c r="E8" s="48">
        <v>16508</v>
      </c>
      <c r="F8" s="49">
        <v>6</v>
      </c>
      <c r="G8" s="63">
        <f>IF(OR(G9=0,G10=0),"",SUM(G9:G10))</f>
        <v>40221</v>
      </c>
      <c r="H8" s="64">
        <f>IF(OR(H9=0,H10=0),"",SUM(H9:H10))</f>
        <v>80241</v>
      </c>
      <c r="I8" s="65">
        <v>41328</v>
      </c>
      <c r="J8" s="53">
        <f t="shared" si="0"/>
        <v>-21.476976542137265</v>
      </c>
      <c r="K8" s="54">
        <f t="shared" si="1"/>
        <v>9.498425006057658</v>
      </c>
      <c r="L8" s="53">
        <f t="shared" si="2"/>
        <v>-49.87475230867013</v>
      </c>
      <c r="M8" s="55">
        <f t="shared" si="3"/>
        <v>-2.6785714285714306</v>
      </c>
      <c r="N8" s="56">
        <f t="shared" si="4"/>
        <v>2225.105111750387</v>
      </c>
      <c r="O8" s="57">
        <f t="shared" si="5"/>
        <v>3485.7080799304954</v>
      </c>
      <c r="P8" s="58">
        <f t="shared" si="6"/>
        <v>2503.5134480252</v>
      </c>
    </row>
    <row r="9" spans="1:16" ht="12.75">
      <c r="A9" s="59" t="s">
        <v>15</v>
      </c>
      <c r="B9" s="45">
        <v>6</v>
      </c>
      <c r="C9" s="46">
        <v>5757</v>
      </c>
      <c r="D9" s="47">
        <v>9360</v>
      </c>
      <c r="E9" s="60">
        <v>4305</v>
      </c>
      <c r="F9" s="49">
        <v>6</v>
      </c>
      <c r="G9" s="50">
        <v>12661</v>
      </c>
      <c r="H9" s="51">
        <v>31741</v>
      </c>
      <c r="I9" s="61">
        <v>9457</v>
      </c>
      <c r="J9" s="53">
        <f t="shared" si="0"/>
        <v>-38.49358974358974</v>
      </c>
      <c r="K9" s="54">
        <f t="shared" si="1"/>
        <v>33.72822299651568</v>
      </c>
      <c r="L9" s="53">
        <f t="shared" si="2"/>
        <v>-60.11152767713683</v>
      </c>
      <c r="M9" s="55">
        <f t="shared" si="3"/>
        <v>33.87966585597971</v>
      </c>
      <c r="N9" s="56">
        <f t="shared" si="4"/>
        <v>2199.2357130449886</v>
      </c>
      <c r="O9" s="57">
        <f t="shared" si="5"/>
        <v>3391.132478632479</v>
      </c>
      <c r="P9" s="58">
        <f t="shared" si="6"/>
        <v>2196.747967479675</v>
      </c>
    </row>
    <row r="10" spans="1:16" ht="12.75">
      <c r="A10" s="62" t="s">
        <v>16</v>
      </c>
      <c r="B10" s="45">
        <v>6</v>
      </c>
      <c r="C10" s="46">
        <v>12319</v>
      </c>
      <c r="D10" s="47">
        <v>13660</v>
      </c>
      <c r="E10" s="60">
        <v>12203</v>
      </c>
      <c r="F10" s="49">
        <v>6</v>
      </c>
      <c r="G10" s="50">
        <v>27560</v>
      </c>
      <c r="H10" s="51">
        <v>48500</v>
      </c>
      <c r="I10" s="61">
        <v>31871</v>
      </c>
      <c r="J10" s="53">
        <f t="shared" si="0"/>
        <v>-9.81698389458272</v>
      </c>
      <c r="K10" s="54">
        <f t="shared" si="1"/>
        <v>0.9505859214947066</v>
      </c>
      <c r="L10" s="53">
        <f t="shared" si="2"/>
        <v>-43.17525773195876</v>
      </c>
      <c r="M10" s="55">
        <f t="shared" si="3"/>
        <v>-13.526403313356965</v>
      </c>
      <c r="N10" s="56">
        <f t="shared" si="4"/>
        <v>2237.1945774819383</v>
      </c>
      <c r="O10" s="57">
        <f t="shared" si="5"/>
        <v>3550.512445095168</v>
      </c>
      <c r="P10" s="58">
        <f t="shared" si="6"/>
        <v>2611.7348193067282</v>
      </c>
    </row>
    <row r="11" spans="1:16" ht="12.75">
      <c r="A11" s="59" t="s">
        <v>17</v>
      </c>
      <c r="B11" s="45">
        <v>6</v>
      </c>
      <c r="C11" s="46">
        <v>27477</v>
      </c>
      <c r="D11" s="47">
        <v>28120</v>
      </c>
      <c r="E11" s="60">
        <v>28255</v>
      </c>
      <c r="F11" s="49">
        <v>6</v>
      </c>
      <c r="G11" s="50">
        <v>56239</v>
      </c>
      <c r="H11" s="51">
        <v>57654</v>
      </c>
      <c r="I11" s="61">
        <v>66997</v>
      </c>
      <c r="J11" s="53">
        <f t="shared" si="0"/>
        <v>-2.286628733997148</v>
      </c>
      <c r="K11" s="54">
        <f t="shared" si="1"/>
        <v>-2.7534949566448432</v>
      </c>
      <c r="L11" s="53">
        <f t="shared" si="2"/>
        <v>-2.4542963194227667</v>
      </c>
      <c r="M11" s="55">
        <f t="shared" si="3"/>
        <v>-16.05743540755556</v>
      </c>
      <c r="N11" s="56">
        <f t="shared" si="4"/>
        <v>2046.7663864322888</v>
      </c>
      <c r="O11" s="57">
        <f t="shared" si="5"/>
        <v>2050.284495021337</v>
      </c>
      <c r="P11" s="58">
        <f t="shared" si="6"/>
        <v>2371.155547690674</v>
      </c>
    </row>
    <row r="12" spans="1:16" ht="12.75">
      <c r="A12" s="59" t="s">
        <v>18</v>
      </c>
      <c r="B12" s="45">
        <v>6</v>
      </c>
      <c r="C12" s="46">
        <v>244</v>
      </c>
      <c r="D12" s="47">
        <v>312</v>
      </c>
      <c r="E12" s="60">
        <v>340</v>
      </c>
      <c r="F12" s="49">
        <v>6</v>
      </c>
      <c r="G12" s="50">
        <v>488</v>
      </c>
      <c r="H12" s="51">
        <v>700</v>
      </c>
      <c r="I12" s="61">
        <v>563</v>
      </c>
      <c r="J12" s="53">
        <f t="shared" si="0"/>
        <v>-21.794871794871796</v>
      </c>
      <c r="K12" s="54">
        <f t="shared" si="1"/>
        <v>-28.235294117647058</v>
      </c>
      <c r="L12" s="53">
        <f t="shared" si="2"/>
        <v>-30.285714285714278</v>
      </c>
      <c r="M12" s="55">
        <f t="shared" si="3"/>
        <v>-13.321492007104794</v>
      </c>
      <c r="N12" s="56">
        <f t="shared" si="4"/>
        <v>2000</v>
      </c>
      <c r="O12" s="57">
        <f t="shared" si="5"/>
        <v>2243.5897435897436</v>
      </c>
      <c r="P12" s="58">
        <f t="shared" si="6"/>
        <v>1655.8823529411764</v>
      </c>
    </row>
    <row r="13" spans="1:16" ht="12.75">
      <c r="A13" s="62" t="s">
        <v>19</v>
      </c>
      <c r="B13" s="45">
        <v>6</v>
      </c>
      <c r="C13" s="66">
        <v>9777</v>
      </c>
      <c r="D13" s="67">
        <v>9100</v>
      </c>
      <c r="E13" s="60">
        <v>6263</v>
      </c>
      <c r="F13" s="49">
        <v>6</v>
      </c>
      <c r="G13" s="50">
        <v>24022</v>
      </c>
      <c r="H13" s="51">
        <v>34966</v>
      </c>
      <c r="I13" s="61">
        <v>15176</v>
      </c>
      <c r="J13" s="53">
        <f t="shared" si="0"/>
        <v>7.439560439560438</v>
      </c>
      <c r="K13" s="54">
        <f t="shared" si="1"/>
        <v>56.10729682260899</v>
      </c>
      <c r="L13" s="53">
        <f t="shared" si="2"/>
        <v>-31.298976148258305</v>
      </c>
      <c r="M13" s="55">
        <f t="shared" si="3"/>
        <v>58.289404322614644</v>
      </c>
      <c r="N13" s="56">
        <f t="shared" si="4"/>
        <v>2456.9908970031706</v>
      </c>
      <c r="O13" s="57">
        <f t="shared" si="5"/>
        <v>3842.4175824175823</v>
      </c>
      <c r="P13" s="58">
        <f t="shared" si="6"/>
        <v>2423.119910585981</v>
      </c>
    </row>
    <row r="14" spans="1:16" ht="12.75">
      <c r="A14" s="59" t="s">
        <v>20</v>
      </c>
      <c r="B14" s="45"/>
      <c r="C14" s="46">
        <v>0.01</v>
      </c>
      <c r="D14" s="47">
        <v>0.01</v>
      </c>
      <c r="E14" s="60">
        <v>0</v>
      </c>
      <c r="F14" s="49"/>
      <c r="G14" s="50">
        <v>0.01</v>
      </c>
      <c r="H14" s="51">
        <v>0.01</v>
      </c>
      <c r="I14" s="61">
        <v>0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1000</v>
      </c>
      <c r="O14" s="57"/>
      <c r="P14" s="58"/>
    </row>
    <row r="15" spans="1:16" ht="12.75">
      <c r="A15" s="59" t="s">
        <v>21</v>
      </c>
      <c r="B15" s="45">
        <v>6</v>
      </c>
      <c r="C15" s="46">
        <v>682</v>
      </c>
      <c r="D15" s="47">
        <v>990</v>
      </c>
      <c r="E15" s="60">
        <v>2901</v>
      </c>
      <c r="F15" s="49">
        <v>6</v>
      </c>
      <c r="G15" s="50">
        <v>8525</v>
      </c>
      <c r="H15" s="51">
        <v>12229</v>
      </c>
      <c r="I15" s="61">
        <v>35443</v>
      </c>
      <c r="J15" s="53">
        <f t="shared" si="0"/>
        <v>-31.111111111111114</v>
      </c>
      <c r="K15" s="54">
        <f t="shared" si="1"/>
        <v>-76.49086521889004</v>
      </c>
      <c r="L15" s="53">
        <f t="shared" si="2"/>
        <v>-30.288658107776598</v>
      </c>
      <c r="M15" s="55">
        <f t="shared" si="3"/>
        <v>-75.94729565781678</v>
      </c>
      <c r="N15" s="56">
        <f t="shared" si="4"/>
        <v>12500</v>
      </c>
      <c r="O15" s="57">
        <f>(H15/D15)*1000</f>
        <v>12352.525252525253</v>
      </c>
      <c r="P15" s="58">
        <f>(I15/E15)*1000</f>
        <v>12217.511203033437</v>
      </c>
    </row>
    <row r="16" spans="1:16" ht="12.75">
      <c r="A16" s="59" t="s">
        <v>22</v>
      </c>
      <c r="B16" s="45">
        <v>6</v>
      </c>
      <c r="C16" s="46">
        <v>61</v>
      </c>
      <c r="D16" s="47">
        <v>78</v>
      </c>
      <c r="E16" s="60">
        <v>114</v>
      </c>
      <c r="F16" s="49">
        <v>6</v>
      </c>
      <c r="G16" s="50">
        <v>420</v>
      </c>
      <c r="H16" s="51">
        <v>546</v>
      </c>
      <c r="I16" s="61">
        <v>712</v>
      </c>
      <c r="J16" s="53">
        <f t="shared" si="0"/>
        <v>-21.794871794871796</v>
      </c>
      <c r="K16" s="54">
        <f t="shared" si="1"/>
        <v>-46.49122807017544</v>
      </c>
      <c r="L16" s="53">
        <f t="shared" si="2"/>
        <v>-23.076923076923066</v>
      </c>
      <c r="M16" s="55">
        <f t="shared" si="3"/>
        <v>-41.01123595505618</v>
      </c>
      <c r="N16" s="56">
        <f t="shared" si="4"/>
        <v>6885.245901639344</v>
      </c>
      <c r="O16" s="57">
        <f>(H16/D16)*1000</f>
        <v>7000</v>
      </c>
      <c r="P16" s="58">
        <f>(I16/E16)*1000</f>
        <v>6245.6140350877195</v>
      </c>
    </row>
    <row r="17" spans="1:16" s="43" customFormat="1" ht="15.75">
      <c r="A17" s="29" t="s">
        <v>23</v>
      </c>
      <c r="B17" s="68"/>
      <c r="C17" s="69"/>
      <c r="D17" s="70"/>
      <c r="E17" s="71"/>
      <c r="F17" s="72"/>
      <c r="G17" s="73"/>
      <c r="H17" s="74"/>
      <c r="I17" s="75"/>
      <c r="J17" s="76"/>
      <c r="K17" s="77"/>
      <c r="L17" s="76"/>
      <c r="M17" s="78"/>
      <c r="N17" s="79"/>
      <c r="O17" s="80"/>
      <c r="P17" s="81"/>
    </row>
    <row r="18" spans="1:16" ht="12.75">
      <c r="A18" s="59" t="s">
        <v>24</v>
      </c>
      <c r="B18" s="45"/>
      <c r="C18" s="46">
        <v>0.01</v>
      </c>
      <c r="D18" s="47">
        <v>0.01</v>
      </c>
      <c r="E18" s="60">
        <v>0</v>
      </c>
      <c r="F18" s="49"/>
      <c r="G18" s="50">
        <v>0.01</v>
      </c>
      <c r="H18" s="51">
        <v>0.01</v>
      </c>
      <c r="I18" s="82">
        <v>0</v>
      </c>
      <c r="J18" s="53">
        <f aca="true" t="shared" si="7" ref="J18:J25">IF(OR(D18=0,C18=0,D18&lt;1),"",C18/D18*100-100)</f>
      </c>
      <c r="K18" s="54">
        <f aca="true" t="shared" si="8" ref="K18:K25">IF(OR(E18=0,C18=0,E18&lt;1),"",C18/E18*100-100)</f>
      </c>
      <c r="L18" s="53">
        <f aca="true" t="shared" si="9" ref="L18:L25">IF(OR(H18=0,G18=0,H18&lt;1),"",G18/H18*100-100)</f>
      </c>
      <c r="M18" s="55">
        <f aca="true" t="shared" si="10" ref="M18:M25">IF(OR(I18=0,G18=0,I18&lt;1),"",G18/I18*100-100)</f>
      </c>
      <c r="N18" s="56"/>
      <c r="O18" s="57"/>
      <c r="P18" s="58"/>
    </row>
    <row r="19" spans="1:16" ht="12.75">
      <c r="A19" s="59" t="s">
        <v>25</v>
      </c>
      <c r="B19" s="45">
        <v>6</v>
      </c>
      <c r="C19" s="46">
        <v>3903</v>
      </c>
      <c r="D19" s="47">
        <v>3100</v>
      </c>
      <c r="E19" s="60">
        <v>3323</v>
      </c>
      <c r="F19" s="49">
        <v>6</v>
      </c>
      <c r="G19" s="50">
        <v>5464</v>
      </c>
      <c r="H19" s="51">
        <v>6200</v>
      </c>
      <c r="I19" s="82">
        <v>4583</v>
      </c>
      <c r="J19" s="53">
        <f t="shared" si="7"/>
        <v>25.903225806451616</v>
      </c>
      <c r="K19" s="54">
        <f t="shared" si="8"/>
        <v>17.454107733975334</v>
      </c>
      <c r="L19" s="53">
        <f t="shared" si="9"/>
        <v>-11.870967741935473</v>
      </c>
      <c r="M19" s="55">
        <f t="shared" si="10"/>
        <v>19.22321623390792</v>
      </c>
      <c r="N19" s="56">
        <f>(G19/C19)*1000</f>
        <v>1399.9487573661286</v>
      </c>
      <c r="O19" s="57">
        <f>(H19/D19)*1000</f>
        <v>2000</v>
      </c>
      <c r="P19" s="58">
        <f>(I19/E19)*1000</f>
        <v>1379.1754438760156</v>
      </c>
    </row>
    <row r="20" spans="1:16" ht="12.75">
      <c r="A20" s="59" t="s">
        <v>26</v>
      </c>
      <c r="B20" s="45"/>
      <c r="C20" s="46">
        <v>0.01</v>
      </c>
      <c r="D20" s="47">
        <v>2</v>
      </c>
      <c r="E20" s="60">
        <v>1</v>
      </c>
      <c r="F20" s="49"/>
      <c r="G20" s="50">
        <v>0.01</v>
      </c>
      <c r="H20" s="51">
        <v>4</v>
      </c>
      <c r="I20" s="82">
        <v>1</v>
      </c>
      <c r="J20" s="53">
        <f t="shared" si="7"/>
        <v>-99.5</v>
      </c>
      <c r="K20" s="54">
        <f t="shared" si="8"/>
        <v>-99</v>
      </c>
      <c r="L20" s="53">
        <f t="shared" si="9"/>
        <v>-99.75</v>
      </c>
      <c r="M20" s="55">
        <f t="shared" si="10"/>
        <v>-99</v>
      </c>
      <c r="N20" s="56"/>
      <c r="O20" s="57"/>
      <c r="P20" s="58"/>
    </row>
    <row r="21" spans="1:16" ht="12.75">
      <c r="A21" s="59" t="s">
        <v>27</v>
      </c>
      <c r="B21" s="45">
        <v>6</v>
      </c>
      <c r="C21" s="46">
        <v>2989</v>
      </c>
      <c r="D21" s="47">
        <v>3320</v>
      </c>
      <c r="E21" s="60">
        <v>4715</v>
      </c>
      <c r="F21" s="49">
        <v>6</v>
      </c>
      <c r="G21" s="50">
        <v>3687</v>
      </c>
      <c r="H21" s="51">
        <v>6600</v>
      </c>
      <c r="I21" s="82">
        <v>5579</v>
      </c>
      <c r="J21" s="53">
        <f t="shared" si="7"/>
        <v>-9.96987951807229</v>
      </c>
      <c r="K21" s="54">
        <f t="shared" si="8"/>
        <v>-36.60657476139979</v>
      </c>
      <c r="L21" s="53">
        <f t="shared" si="9"/>
        <v>-44.13636363636364</v>
      </c>
      <c r="M21" s="55">
        <f t="shared" si="10"/>
        <v>-33.91288761426779</v>
      </c>
      <c r="N21" s="56">
        <f aca="true" t="shared" si="11" ref="N21:P25">(G21/C21)*1000</f>
        <v>1233.522917363667</v>
      </c>
      <c r="O21" s="57">
        <f t="shared" si="11"/>
        <v>1987.9518072289156</v>
      </c>
      <c r="P21" s="58">
        <f t="shared" si="11"/>
        <v>1183.2449628844115</v>
      </c>
    </row>
    <row r="22" spans="1:16" ht="12.75">
      <c r="A22" s="59" t="s">
        <v>28</v>
      </c>
      <c r="B22" s="45">
        <v>6</v>
      </c>
      <c r="C22" s="46">
        <v>6125</v>
      </c>
      <c r="D22" s="47">
        <v>5850</v>
      </c>
      <c r="E22" s="60">
        <v>6528</v>
      </c>
      <c r="F22" s="49">
        <v>6</v>
      </c>
      <c r="G22" s="50">
        <v>7963</v>
      </c>
      <c r="H22" s="51">
        <v>10000</v>
      </c>
      <c r="I22" s="82">
        <v>8455</v>
      </c>
      <c r="J22" s="53">
        <f t="shared" si="7"/>
        <v>4.7008547008547055</v>
      </c>
      <c r="K22" s="54">
        <f t="shared" si="8"/>
        <v>-6.173406862745097</v>
      </c>
      <c r="L22" s="53">
        <f t="shared" si="9"/>
        <v>-20.370000000000005</v>
      </c>
      <c r="M22" s="55">
        <f t="shared" si="10"/>
        <v>-5.819041986989944</v>
      </c>
      <c r="N22" s="56">
        <f t="shared" si="11"/>
        <v>1300.0816326530612</v>
      </c>
      <c r="O22" s="57">
        <f t="shared" si="11"/>
        <v>1709.4017094017092</v>
      </c>
      <c r="P22" s="58">
        <f t="shared" si="11"/>
        <v>1295.189950980392</v>
      </c>
    </row>
    <row r="23" spans="1:16" ht="12.75">
      <c r="A23" s="59" t="s">
        <v>29</v>
      </c>
      <c r="B23" s="45">
        <v>6</v>
      </c>
      <c r="C23" s="46">
        <v>406</v>
      </c>
      <c r="D23" s="47">
        <v>240</v>
      </c>
      <c r="E23" s="60">
        <v>348</v>
      </c>
      <c r="F23" s="49">
        <v>6</v>
      </c>
      <c r="G23" s="50">
        <v>487</v>
      </c>
      <c r="H23" s="51">
        <v>480</v>
      </c>
      <c r="I23" s="82">
        <v>365</v>
      </c>
      <c r="J23" s="53">
        <f t="shared" si="7"/>
        <v>69.16666666666666</v>
      </c>
      <c r="K23" s="54">
        <f t="shared" si="8"/>
        <v>16.66666666666667</v>
      </c>
      <c r="L23" s="53">
        <f t="shared" si="9"/>
        <v>1.4583333333333428</v>
      </c>
      <c r="M23" s="55">
        <f t="shared" si="10"/>
        <v>33.42465753424656</v>
      </c>
      <c r="N23" s="56">
        <f t="shared" si="11"/>
        <v>1199.5073891625616</v>
      </c>
      <c r="O23" s="57">
        <f t="shared" si="11"/>
        <v>2000</v>
      </c>
      <c r="P23" s="58">
        <f t="shared" si="11"/>
        <v>1048.8505747126437</v>
      </c>
    </row>
    <row r="24" spans="1:16" ht="12.75">
      <c r="A24" s="59" t="s">
        <v>30</v>
      </c>
      <c r="B24" s="45">
        <v>6</v>
      </c>
      <c r="C24" s="46">
        <v>38</v>
      </c>
      <c r="D24" s="47">
        <v>40</v>
      </c>
      <c r="E24" s="60">
        <v>31</v>
      </c>
      <c r="F24" s="49">
        <v>6</v>
      </c>
      <c r="G24" s="50">
        <v>42</v>
      </c>
      <c r="H24" s="51">
        <v>60</v>
      </c>
      <c r="I24" s="82">
        <v>27</v>
      </c>
      <c r="J24" s="53">
        <f t="shared" si="7"/>
        <v>-5</v>
      </c>
      <c r="K24" s="54">
        <f t="shared" si="8"/>
        <v>22.58064516129032</v>
      </c>
      <c r="L24" s="53">
        <f t="shared" si="9"/>
        <v>-30</v>
      </c>
      <c r="M24" s="55">
        <f t="shared" si="10"/>
        <v>55.55555555555557</v>
      </c>
      <c r="N24" s="56">
        <f t="shared" si="11"/>
        <v>1105.2631578947369</v>
      </c>
      <c r="O24" s="57">
        <f t="shared" si="11"/>
        <v>1500</v>
      </c>
      <c r="P24" s="58">
        <f t="shared" si="11"/>
        <v>870.9677419354839</v>
      </c>
    </row>
    <row r="25" spans="1:16" ht="12.75">
      <c r="A25" s="59" t="s">
        <v>31</v>
      </c>
      <c r="B25" s="45">
        <v>6</v>
      </c>
      <c r="C25" s="46">
        <v>1</v>
      </c>
      <c r="D25" s="47">
        <v>11</v>
      </c>
      <c r="E25" s="60">
        <v>107</v>
      </c>
      <c r="F25" s="49">
        <v>6</v>
      </c>
      <c r="G25" s="50">
        <v>1</v>
      </c>
      <c r="H25" s="51">
        <v>17</v>
      </c>
      <c r="I25" s="82">
        <v>100</v>
      </c>
      <c r="J25" s="53">
        <f t="shared" si="7"/>
        <v>-90.9090909090909</v>
      </c>
      <c r="K25" s="54">
        <f t="shared" si="8"/>
        <v>-99.06542056074767</v>
      </c>
      <c r="L25" s="53">
        <f t="shared" si="9"/>
        <v>-94.11764705882354</v>
      </c>
      <c r="M25" s="55">
        <f t="shared" si="10"/>
        <v>-99</v>
      </c>
      <c r="N25" s="56">
        <f t="shared" si="11"/>
        <v>1000</v>
      </c>
      <c r="O25" s="57">
        <f t="shared" si="11"/>
        <v>1545.4545454545455</v>
      </c>
      <c r="P25" s="58">
        <f t="shared" si="11"/>
        <v>934.5794392523364</v>
      </c>
    </row>
    <row r="26" spans="1:16" s="43" customFormat="1" ht="15.75">
      <c r="A26" s="29" t="s">
        <v>32</v>
      </c>
      <c r="B26" s="68"/>
      <c r="C26" s="69"/>
      <c r="D26" s="70"/>
      <c r="E26" s="71"/>
      <c r="F26" s="72"/>
      <c r="G26" s="73"/>
      <c r="H26" s="74"/>
      <c r="I26" s="7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5</v>
      </c>
      <c r="C27" s="46">
        <f>IF(OR(C28=0,C29=0,C30=0,C31=0),"",SUM(C28:C31))</f>
        <v>599.01</v>
      </c>
      <c r="D27" s="47">
        <f>IF(OR(D28=0,D29=0,D30=0,D31=0),"",SUM(D28:D31))</f>
        <v>770.01</v>
      </c>
      <c r="E27" s="48">
        <v>646</v>
      </c>
      <c r="F27" s="49"/>
      <c r="G27" s="50">
        <f>IF(OR(G28=0,G29=0,G30=0,G31=0),"",SUM(G28:G31))</f>
      </c>
      <c r="H27" s="51">
        <f>IF(OR(H28=0,H29=0,H30=0,H31=0),"",SUM(H28:H31))</f>
        <v>25284.010000000002</v>
      </c>
      <c r="I27" s="83">
        <v>24615</v>
      </c>
      <c r="J27" s="53">
        <f>IF(OR(D27=0,C27=0,D27&lt;1),"",C27/D27*100-100)</f>
        <v>-22.207503798651956</v>
      </c>
      <c r="K27" s="54">
        <f>IF(OR(E27=0,C27=0,E27&lt;1),"",C27/E27*100-100)</f>
        <v>-7.273993808049539</v>
      </c>
      <c r="L27" s="53"/>
      <c r="M27" s="53"/>
      <c r="N27" s="56"/>
      <c r="O27" s="57">
        <f>(H27/D27)*1000</f>
        <v>32835.95018246517</v>
      </c>
      <c r="P27" s="58">
        <f>(I27/E27)*1000</f>
        <v>38103.71517027864</v>
      </c>
    </row>
    <row r="28" spans="1:16" ht="12.75">
      <c r="A28" s="59" t="s">
        <v>34</v>
      </c>
      <c r="B28" s="45"/>
      <c r="C28" s="46">
        <v>0.01</v>
      </c>
      <c r="D28" s="47">
        <v>0.01</v>
      </c>
      <c r="E28" s="60">
        <v>0</v>
      </c>
      <c r="F28" s="49"/>
      <c r="G28" s="50">
        <v>0.01</v>
      </c>
      <c r="H28" s="51">
        <v>0.01</v>
      </c>
      <c r="I28" s="82">
        <v>0</v>
      </c>
      <c r="J28" s="53">
        <f>IF(OR(D28=0,C28=0,D28&lt;1),"",C28/D28*100-100)</f>
      </c>
      <c r="K28" s="54">
        <f>IF(OR(E28=0,C28=0,E28&lt;1),"",C28/E28*100-100)</f>
      </c>
      <c r="L28" s="53">
        <f>IF(OR(H28=0,G28=0,H28&lt;1),"",G28/H28*100-100)</f>
      </c>
      <c r="M28" s="55">
        <f>IF(OR(I28=0,G28=0,I28&lt;1),"",G28/I28*100-100)</f>
      </c>
      <c r="N28" s="56"/>
      <c r="O28" s="57"/>
      <c r="P28" s="58"/>
    </row>
    <row r="29" spans="1:16" ht="12.75">
      <c r="A29" s="59" t="s">
        <v>35</v>
      </c>
      <c r="B29" s="45">
        <v>6</v>
      </c>
      <c r="C29" s="46">
        <v>122</v>
      </c>
      <c r="D29" s="47">
        <v>130</v>
      </c>
      <c r="E29" s="60">
        <v>123</v>
      </c>
      <c r="F29" s="49">
        <v>6</v>
      </c>
      <c r="G29" s="50">
        <v>3400</v>
      </c>
      <c r="H29" s="51">
        <v>3640</v>
      </c>
      <c r="I29" s="82">
        <v>4270</v>
      </c>
      <c r="J29" s="53">
        <f>IF(OR(D29=0,C29=0,D29&lt;1),"",C29/D29*100-100)</f>
        <v>-6.15384615384616</v>
      </c>
      <c r="K29" s="54">
        <f>IF(OR(E29=0,C29=0,E29&lt;1),"",C29/E29*100-100)</f>
        <v>-0.8130081300813004</v>
      </c>
      <c r="L29" s="53">
        <f>IF(OR(H29=0,G29=0,H29&lt;1),"",G29/H29*100-100)</f>
        <v>-6.593406593406598</v>
      </c>
      <c r="M29" s="55">
        <f>IF(OR(I29=0,G29=0,I29&lt;1),"",G29/I29*100-100)</f>
        <v>-20.37470725995317</v>
      </c>
      <c r="N29" s="56">
        <f aca="true" t="shared" si="12" ref="N29:P31">(G29/C29)*1000</f>
        <v>27868.852459016394</v>
      </c>
      <c r="O29" s="57">
        <f t="shared" si="12"/>
        <v>28000</v>
      </c>
      <c r="P29" s="58">
        <f t="shared" si="12"/>
        <v>34715.44715447155</v>
      </c>
    </row>
    <row r="30" spans="1:16" ht="12.75">
      <c r="A30" s="59" t="s">
        <v>36</v>
      </c>
      <c r="B30" s="45">
        <v>6</v>
      </c>
      <c r="C30" s="46">
        <v>417</v>
      </c>
      <c r="D30" s="47">
        <v>532</v>
      </c>
      <c r="E30" s="60">
        <v>439</v>
      </c>
      <c r="F30" s="49">
        <v>6</v>
      </c>
      <c r="G30" s="50">
        <v>14800</v>
      </c>
      <c r="H30" s="51">
        <v>18620</v>
      </c>
      <c r="I30" s="82">
        <v>17440</v>
      </c>
      <c r="J30" s="53">
        <f>IF(OR(D30=0,C30=0,D30&lt;1),"",C30/D30*100-100)</f>
        <v>-21.616541353383454</v>
      </c>
      <c r="K30" s="54">
        <f>IF(OR(E30=0,C30=0,E30&lt;1),"",C30/E30*100-100)</f>
        <v>-5.0113895216400834</v>
      </c>
      <c r="L30" s="53">
        <f>IF(OR(H30=0,G30=0,H30&lt;1),"",G30/H30*100-100)</f>
        <v>-20.515574650912995</v>
      </c>
      <c r="M30" s="55">
        <f>IF(OR(I30=0,G30=0,I30&lt;1),"",G30/I30*100-100)</f>
        <v>-15.137614678899084</v>
      </c>
      <c r="N30" s="56">
        <f t="shared" si="12"/>
        <v>35491.606714628295</v>
      </c>
      <c r="O30" s="57">
        <f t="shared" si="12"/>
        <v>35000</v>
      </c>
      <c r="P30" s="58">
        <f t="shared" si="12"/>
        <v>39726.65148063781</v>
      </c>
    </row>
    <row r="31" spans="1:16" ht="12.75">
      <c r="A31" s="59" t="s">
        <v>37</v>
      </c>
      <c r="B31" s="45">
        <v>6</v>
      </c>
      <c r="C31" s="46">
        <v>60</v>
      </c>
      <c r="D31" s="47">
        <v>108</v>
      </c>
      <c r="E31" s="60">
        <v>84</v>
      </c>
      <c r="F31" s="49"/>
      <c r="G31" s="50"/>
      <c r="H31" s="51">
        <v>3024</v>
      </c>
      <c r="I31" s="82">
        <v>2905</v>
      </c>
      <c r="J31" s="53">
        <f>IF(OR(D31=0,C31=0,D31&lt;1),"",C31/D31*100-100)</f>
        <v>-44.44444444444444</v>
      </c>
      <c r="K31" s="54">
        <f>IF(OR(E31=0,C31=0,E31&lt;1),"",C31/E31*100-100)</f>
        <v>-28.57142857142857</v>
      </c>
      <c r="L31" s="53">
        <f>IF(OR(H31=0,G31=0,H31&lt;1),"",G31/H31*100-100)</f>
      </c>
      <c r="M31" s="55">
        <f>IF(OR(I31=0,G31=0,I31&lt;1),"",G31/I31*100-100)</f>
      </c>
      <c r="N31" s="56">
        <f t="shared" si="12"/>
        <v>0</v>
      </c>
      <c r="O31" s="57">
        <f t="shared" si="12"/>
        <v>28000</v>
      </c>
      <c r="P31" s="58">
        <f t="shared" si="12"/>
        <v>34583.333333333336</v>
      </c>
    </row>
    <row r="32" spans="1:16" s="43" customFormat="1" ht="15.75">
      <c r="A32" s="29" t="s">
        <v>38</v>
      </c>
      <c r="B32" s="68"/>
      <c r="C32" s="69"/>
      <c r="D32" s="70"/>
      <c r="E32" s="71"/>
      <c r="F32" s="72"/>
      <c r="G32" s="73"/>
      <c r="H32" s="74"/>
      <c r="I32" s="75"/>
      <c r="J32" s="76"/>
      <c r="K32" s="77"/>
      <c r="L32" s="76"/>
      <c r="M32" s="78"/>
      <c r="N32" s="79"/>
      <c r="O32" s="80"/>
      <c r="P32" s="81"/>
    </row>
    <row r="33" spans="1:16" ht="12.75">
      <c r="A33" s="59" t="s">
        <v>39</v>
      </c>
      <c r="B33" s="45">
        <v>6</v>
      </c>
      <c r="C33" s="46">
        <v>16</v>
      </c>
      <c r="D33" s="47">
        <v>22</v>
      </c>
      <c r="E33" s="60">
        <v>33</v>
      </c>
      <c r="F33" s="49">
        <v>6</v>
      </c>
      <c r="G33" s="50">
        <v>1150</v>
      </c>
      <c r="H33" s="51">
        <v>1320</v>
      </c>
      <c r="I33" s="82">
        <v>1915</v>
      </c>
      <c r="J33" s="53">
        <f aca="true" t="shared" si="13" ref="J33:J39">IF(OR(D33=0,C33=0,D33&lt;1),"",C33/D33*100-100)</f>
        <v>-27.272727272727266</v>
      </c>
      <c r="K33" s="54">
        <f aca="true" t="shared" si="14" ref="K33:K39">IF(OR(E33=0,C33=0,E33&lt;1),"",C33/E33*100-100)</f>
        <v>-51.515151515151516</v>
      </c>
      <c r="L33" s="53">
        <f aca="true" t="shared" si="15" ref="L33:L39">IF(OR(H33=0,G33=0,H33&lt;1),"",G33/H33*100-100)</f>
        <v>-12.878787878787875</v>
      </c>
      <c r="M33" s="55">
        <f aca="true" t="shared" si="16" ref="M33:M39">IF(OR(I33=0,G33=0,I33&lt;1),"",G33/I33*100-100)</f>
        <v>-39.947780678851174</v>
      </c>
      <c r="N33" s="56">
        <f aca="true" t="shared" si="17" ref="N33:N39">(G33/C33)*1000</f>
        <v>71875</v>
      </c>
      <c r="O33" s="57">
        <f aca="true" t="shared" si="18" ref="O33:O38">(H33/D33)*1000</f>
        <v>60000</v>
      </c>
      <c r="P33" s="58">
        <f aca="true" t="shared" si="19" ref="P33:P38">(I33/E33)*1000</f>
        <v>58030.30303030303</v>
      </c>
    </row>
    <row r="34" spans="1:16" ht="12.75">
      <c r="A34" s="59" t="s">
        <v>40</v>
      </c>
      <c r="B34" s="45">
        <v>6</v>
      </c>
      <c r="C34" s="46">
        <v>3452</v>
      </c>
      <c r="D34" s="47">
        <v>4246</v>
      </c>
      <c r="E34" s="60">
        <v>4739</v>
      </c>
      <c r="F34" s="49"/>
      <c r="G34" s="50"/>
      <c r="H34" s="51">
        <v>8704</v>
      </c>
      <c r="I34" s="82">
        <v>14023</v>
      </c>
      <c r="J34" s="53">
        <f t="shared" si="13"/>
        <v>-18.69995289684408</v>
      </c>
      <c r="K34" s="54">
        <f t="shared" si="14"/>
        <v>-27.157628191601603</v>
      </c>
      <c r="L34" s="53">
        <f t="shared" si="15"/>
      </c>
      <c r="M34" s="55">
        <f t="shared" si="16"/>
      </c>
      <c r="N34" s="56">
        <f t="shared" si="17"/>
        <v>0</v>
      </c>
      <c r="O34" s="57">
        <f t="shared" si="18"/>
        <v>2049.9293452661327</v>
      </c>
      <c r="P34" s="58">
        <f t="shared" si="19"/>
        <v>2959.063093479637</v>
      </c>
    </row>
    <row r="35" spans="1:16" ht="12.75">
      <c r="A35" s="59" t="s">
        <v>41</v>
      </c>
      <c r="B35" s="45">
        <v>6</v>
      </c>
      <c r="C35" s="46">
        <v>25091</v>
      </c>
      <c r="D35" s="47">
        <v>25600</v>
      </c>
      <c r="E35" s="60">
        <v>33591</v>
      </c>
      <c r="F35" s="49">
        <v>6</v>
      </c>
      <c r="G35" s="50">
        <v>37400</v>
      </c>
      <c r="H35" s="51">
        <v>41825</v>
      </c>
      <c r="I35" s="82">
        <v>35518</v>
      </c>
      <c r="J35" s="53">
        <f t="shared" si="13"/>
        <v>-1.98828125</v>
      </c>
      <c r="K35" s="54">
        <f t="shared" si="14"/>
        <v>-25.304397011104157</v>
      </c>
      <c r="L35" s="53">
        <f t="shared" si="15"/>
        <v>-10.579796772265396</v>
      </c>
      <c r="M35" s="55">
        <f t="shared" si="16"/>
        <v>5.298721774874721</v>
      </c>
      <c r="N35" s="56">
        <f t="shared" si="17"/>
        <v>1490.5743095133712</v>
      </c>
      <c r="O35" s="57">
        <f t="shared" si="18"/>
        <v>1633.7890625</v>
      </c>
      <c r="P35" s="58">
        <f t="shared" si="19"/>
        <v>1057.366556518115</v>
      </c>
    </row>
    <row r="36" spans="1:16" ht="12.75">
      <c r="A36" s="59" t="s">
        <v>42</v>
      </c>
      <c r="B36" s="45"/>
      <c r="C36" s="46">
        <v>0.01</v>
      </c>
      <c r="D36" s="47">
        <v>0.01</v>
      </c>
      <c r="E36" s="60">
        <v>2</v>
      </c>
      <c r="F36" s="49"/>
      <c r="G36" s="50">
        <v>0.01</v>
      </c>
      <c r="H36" s="51">
        <v>0.01</v>
      </c>
      <c r="I36" s="82">
        <v>1</v>
      </c>
      <c r="J36" s="53">
        <f t="shared" si="13"/>
      </c>
      <c r="K36" s="54">
        <f t="shared" si="14"/>
        <v>-99.5</v>
      </c>
      <c r="L36" s="53">
        <f t="shared" si="15"/>
      </c>
      <c r="M36" s="55">
        <f t="shared" si="16"/>
        <v>-99</v>
      </c>
      <c r="N36" s="56">
        <f t="shared" si="17"/>
        <v>1000</v>
      </c>
      <c r="O36" s="57">
        <f t="shared" si="18"/>
        <v>1000</v>
      </c>
      <c r="P36" s="58">
        <f t="shared" si="19"/>
        <v>500</v>
      </c>
    </row>
    <row r="37" spans="1:16" ht="12.75">
      <c r="A37" s="59" t="s">
        <v>43</v>
      </c>
      <c r="B37" s="45">
        <v>6</v>
      </c>
      <c r="C37" s="46">
        <v>60</v>
      </c>
      <c r="D37" s="47">
        <v>97</v>
      </c>
      <c r="E37" s="60">
        <v>53</v>
      </c>
      <c r="F37" s="49"/>
      <c r="G37" s="50"/>
      <c r="H37" s="51">
        <v>170</v>
      </c>
      <c r="I37" s="82">
        <v>43</v>
      </c>
      <c r="J37" s="53">
        <f t="shared" si="13"/>
        <v>-38.144329896907216</v>
      </c>
      <c r="K37" s="54">
        <f t="shared" si="14"/>
        <v>13.20754716981132</v>
      </c>
      <c r="L37" s="53">
        <f t="shared" si="15"/>
      </c>
      <c r="M37" s="55">
        <f t="shared" si="16"/>
      </c>
      <c r="N37" s="56">
        <f t="shared" si="17"/>
        <v>0</v>
      </c>
      <c r="O37" s="57">
        <f t="shared" si="18"/>
        <v>1752.5773195876288</v>
      </c>
      <c r="P37" s="58">
        <f t="shared" si="19"/>
        <v>811.3207547169811</v>
      </c>
    </row>
    <row r="38" spans="1:16" ht="12.75">
      <c r="A38" s="59" t="s">
        <v>44</v>
      </c>
      <c r="B38" s="45">
        <v>6</v>
      </c>
      <c r="C38" s="46">
        <v>1086</v>
      </c>
      <c r="D38" s="47">
        <v>1375</v>
      </c>
      <c r="E38" s="60">
        <v>3448</v>
      </c>
      <c r="F38" s="49">
        <v>6</v>
      </c>
      <c r="G38" s="50">
        <v>1500</v>
      </c>
      <c r="H38" s="51">
        <v>2244</v>
      </c>
      <c r="I38" s="82">
        <v>4017</v>
      </c>
      <c r="J38" s="53">
        <f t="shared" si="13"/>
        <v>-21.018181818181816</v>
      </c>
      <c r="K38" s="54">
        <f t="shared" si="14"/>
        <v>-68.50348027842227</v>
      </c>
      <c r="L38" s="53">
        <f t="shared" si="15"/>
        <v>-33.155080213903744</v>
      </c>
      <c r="M38" s="55">
        <f t="shared" si="16"/>
        <v>-62.65870052277819</v>
      </c>
      <c r="N38" s="56">
        <f t="shared" si="17"/>
        <v>1381.2154696132598</v>
      </c>
      <c r="O38" s="57">
        <f t="shared" si="18"/>
        <v>1632</v>
      </c>
      <c r="P38" s="58">
        <f t="shared" si="19"/>
        <v>1165.0232018561485</v>
      </c>
    </row>
    <row r="39" spans="1:16" ht="12.75">
      <c r="A39" s="59" t="s">
        <v>45</v>
      </c>
      <c r="B39" s="45"/>
      <c r="C39" s="46">
        <v>0.01</v>
      </c>
      <c r="D39" s="47">
        <v>0.01</v>
      </c>
      <c r="E39" s="60">
        <v>0</v>
      </c>
      <c r="F39" s="49"/>
      <c r="G39" s="50"/>
      <c r="H39" s="51">
        <v>0.01</v>
      </c>
      <c r="I39" s="82">
        <v>0</v>
      </c>
      <c r="J39" s="53">
        <f t="shared" si="13"/>
      </c>
      <c r="K39" s="54">
        <f t="shared" si="14"/>
      </c>
      <c r="L39" s="53">
        <f t="shared" si="15"/>
      </c>
      <c r="M39" s="55">
        <f t="shared" si="16"/>
      </c>
      <c r="N39" s="56">
        <f t="shared" si="17"/>
        <v>0</v>
      </c>
      <c r="O39" s="57"/>
      <c r="P39" s="58"/>
    </row>
    <row r="40" spans="1:16" s="43" customFormat="1" ht="15.75">
      <c r="A40" s="29" t="s">
        <v>46</v>
      </c>
      <c r="B40" s="68"/>
      <c r="C40" s="69"/>
      <c r="D40" s="70"/>
      <c r="E40" s="71"/>
      <c r="F40" s="72"/>
      <c r="G40" s="73"/>
      <c r="H40" s="74"/>
      <c r="I40" s="75"/>
      <c r="J40" s="76"/>
      <c r="K40" s="77"/>
      <c r="L40" s="76"/>
      <c r="M40" s="78"/>
      <c r="N40" s="79"/>
      <c r="O40" s="80"/>
      <c r="P40" s="81"/>
    </row>
    <row r="41" spans="1:16" ht="12.75">
      <c r="A41" s="59" t="s">
        <v>47</v>
      </c>
      <c r="B41" s="45">
        <v>5</v>
      </c>
      <c r="C41" s="46">
        <v>80</v>
      </c>
      <c r="D41" s="47">
        <v>70</v>
      </c>
      <c r="E41" s="60">
        <v>52</v>
      </c>
      <c r="F41" s="49"/>
      <c r="G41" s="50"/>
      <c r="H41" s="51">
        <v>3150</v>
      </c>
      <c r="I41" s="82">
        <v>2600</v>
      </c>
      <c r="J41" s="53">
        <f>IF(OR(D41=0,C41=0,D41&lt;1),"",C41/D41*100-100)</f>
        <v>14.285714285714278</v>
      </c>
      <c r="K41" s="54">
        <f>IF(OR(E41=0,C41=0,E41&lt;1),"",C41/E41*100-100)</f>
        <v>53.84615384615387</v>
      </c>
      <c r="L41" s="53">
        <f>IF(OR(H41=0,G41=0,H41&lt;1),"",G41/H41*100-100)</f>
      </c>
      <c r="M41" s="55">
        <f>IF(OR(I41=0,G41=0,I41&lt;1),"",G41/I41*100-100)</f>
      </c>
      <c r="N41" s="56">
        <f aca="true" t="shared" si="20" ref="N41:P43">(G41/C41)*1000</f>
        <v>0</v>
      </c>
      <c r="O41" s="57">
        <f t="shared" si="20"/>
        <v>45000</v>
      </c>
      <c r="P41" s="58">
        <f t="shared" si="20"/>
        <v>50000</v>
      </c>
    </row>
    <row r="42" spans="1:16" ht="12.75">
      <c r="A42" s="59" t="s">
        <v>48</v>
      </c>
      <c r="B42" s="45">
        <v>3</v>
      </c>
      <c r="C42" s="46">
        <v>1000</v>
      </c>
      <c r="D42" s="47">
        <v>925</v>
      </c>
      <c r="E42" s="60">
        <v>1044</v>
      </c>
      <c r="F42" s="49">
        <v>5</v>
      </c>
      <c r="G42" s="50">
        <v>60000</v>
      </c>
      <c r="H42" s="51">
        <v>55000</v>
      </c>
      <c r="I42" s="82">
        <v>62696</v>
      </c>
      <c r="J42" s="53">
        <f>IF(OR(D42=0,C42=0,D42&lt;1),"",C42/D42*100-100)</f>
        <v>8.108108108108112</v>
      </c>
      <c r="K42" s="54">
        <f>IF(OR(E42=0,C42=0,E42&lt;1),"",C42/E42*100-100)</f>
        <v>-4.214559386973178</v>
      </c>
      <c r="L42" s="53">
        <f>IF(OR(H42=0,G42=0,H42&lt;1),"",G42/H42*100-100)</f>
        <v>9.09090909090908</v>
      </c>
      <c r="M42" s="55">
        <f>IF(OR(I42=0,G42=0,I42&lt;1),"",G42/I42*100-100)</f>
        <v>-4.300114839862189</v>
      </c>
      <c r="N42" s="56">
        <f t="shared" si="20"/>
        <v>60000</v>
      </c>
      <c r="O42" s="57">
        <f t="shared" si="20"/>
        <v>59459.45945945946</v>
      </c>
      <c r="P42" s="58">
        <f t="shared" si="20"/>
        <v>60053.639846743295</v>
      </c>
    </row>
    <row r="43" spans="1:16" ht="12.75">
      <c r="A43" s="59" t="s">
        <v>49</v>
      </c>
      <c r="B43" s="45">
        <v>2</v>
      </c>
      <c r="C43" s="46">
        <v>100</v>
      </c>
      <c r="D43" s="47">
        <v>110</v>
      </c>
      <c r="E43" s="60">
        <v>340</v>
      </c>
      <c r="F43" s="49">
        <v>5</v>
      </c>
      <c r="G43" s="50">
        <v>2500</v>
      </c>
      <c r="H43" s="51">
        <v>2400</v>
      </c>
      <c r="I43" s="82">
        <v>5378</v>
      </c>
      <c r="J43" s="53">
        <f>IF(OR(D43=0,C43=0,D43&lt;1),"",C43/D43*100-100)</f>
        <v>-9.090909090909093</v>
      </c>
      <c r="K43" s="54">
        <f>IF(OR(E43=0,C43=0,E43&lt;1),"",C43/E43*100-100)</f>
        <v>-70.58823529411765</v>
      </c>
      <c r="L43" s="53">
        <f>IF(OR(H43=0,G43=0,H43&lt;1),"",G43/H43*100-100)</f>
        <v>4.166666666666671</v>
      </c>
      <c r="M43" s="55">
        <f>IF(OR(I43=0,G43=0,I43&lt;1),"",G43/I43*100-100)</f>
        <v>-53.51431759018222</v>
      </c>
      <c r="N43" s="56">
        <f t="shared" si="20"/>
        <v>25000</v>
      </c>
      <c r="O43" s="57">
        <f t="shared" si="20"/>
        <v>21818.181818181816</v>
      </c>
      <c r="P43" s="58">
        <f t="shared" si="20"/>
        <v>15817.64705882353</v>
      </c>
    </row>
    <row r="44" spans="1:16" s="84" customFormat="1" ht="15.75">
      <c r="A44" s="29" t="s">
        <v>50</v>
      </c>
      <c r="B44" s="68"/>
      <c r="C44" s="69"/>
      <c r="D44" s="70"/>
      <c r="E44" s="71"/>
      <c r="F44" s="72"/>
      <c r="G44" s="73"/>
      <c r="H44" s="74"/>
      <c r="I44" s="75"/>
      <c r="J44" s="76"/>
      <c r="K44" s="77"/>
      <c r="L44" s="76"/>
      <c r="M44" s="78"/>
      <c r="N44" s="79"/>
      <c r="O44" s="80"/>
      <c r="P44" s="81"/>
    </row>
    <row r="45" spans="1:16" ht="12.75">
      <c r="A45" s="59" t="s">
        <v>51</v>
      </c>
      <c r="B45" s="45"/>
      <c r="C45" s="46"/>
      <c r="D45" s="47">
        <v>2</v>
      </c>
      <c r="E45" s="60">
        <v>43</v>
      </c>
      <c r="F45" s="49"/>
      <c r="G45" s="50"/>
      <c r="H45" s="51">
        <v>50</v>
      </c>
      <c r="I45" s="82">
        <v>1017</v>
      </c>
      <c r="J45" s="53">
        <f aca="true" t="shared" si="21" ref="J45:J88">IF(OR(D45=0,C45=0,D45&lt;1),"",C45/D45*100-100)</f>
      </c>
      <c r="K45" s="54">
        <f aca="true" t="shared" si="22" ref="K45:K88">IF(OR(E45=0,C45=0,E45&lt;1),"",C45/E45*100-100)</f>
      </c>
      <c r="L45" s="53">
        <f aca="true" t="shared" si="23" ref="L45:L88">IF(OR(H45=0,G45=0,H45&lt;1),"",G45/H45*100-100)</f>
      </c>
      <c r="M45" s="55">
        <f aca="true" t="shared" si="24" ref="M45:M88">IF(OR(I45=0,G45=0,I45&lt;1),"",G45/I45*100-100)</f>
      </c>
      <c r="N45" s="56"/>
      <c r="O45" s="57">
        <f>(H45/D45)*1000</f>
        <v>25000</v>
      </c>
      <c r="P45" s="58">
        <f>(I45/E45)*1000</f>
        <v>23651.162790697676</v>
      </c>
    </row>
    <row r="46" spans="1:16" ht="12.75">
      <c r="A46" s="59" t="s">
        <v>52</v>
      </c>
      <c r="B46" s="45"/>
      <c r="C46" s="46"/>
      <c r="D46" s="47">
        <v>0.01</v>
      </c>
      <c r="E46" s="60">
        <v>0</v>
      </c>
      <c r="F46" s="49"/>
      <c r="G46" s="50"/>
      <c r="H46" s="51">
        <v>0.01</v>
      </c>
      <c r="I46" s="82">
        <v>12</v>
      </c>
      <c r="J46" s="53">
        <f t="shared" si="21"/>
      </c>
      <c r="K46" s="54">
        <f t="shared" si="22"/>
      </c>
      <c r="L46" s="53">
        <f t="shared" si="23"/>
      </c>
      <c r="M46" s="55">
        <f t="shared" si="24"/>
      </c>
      <c r="N46" s="56"/>
      <c r="O46" s="57"/>
      <c r="P46" s="58"/>
    </row>
    <row r="47" spans="1:16" ht="12.75">
      <c r="A47" s="59" t="s">
        <v>53</v>
      </c>
      <c r="B47" s="45">
        <v>6</v>
      </c>
      <c r="C47" s="46">
        <v>278</v>
      </c>
      <c r="D47" s="47">
        <v>306</v>
      </c>
      <c r="E47" s="60">
        <v>306</v>
      </c>
      <c r="F47" s="49">
        <v>6</v>
      </c>
      <c r="G47" s="50">
        <v>1200</v>
      </c>
      <c r="H47" s="51">
        <v>1142</v>
      </c>
      <c r="I47" s="82">
        <v>1341</v>
      </c>
      <c r="J47" s="53">
        <f t="shared" si="21"/>
        <v>-9.150326797385617</v>
      </c>
      <c r="K47" s="54">
        <f t="shared" si="22"/>
        <v>-9.150326797385617</v>
      </c>
      <c r="L47" s="53">
        <f t="shared" si="23"/>
        <v>5.078809106830121</v>
      </c>
      <c r="M47" s="55">
        <f t="shared" si="24"/>
        <v>-10.514541387024607</v>
      </c>
      <c r="N47" s="56">
        <f>(G47/C47)*1000</f>
        <v>4316.546762589928</v>
      </c>
      <c r="O47" s="57">
        <f>(H47/D47)*1000</f>
        <v>3732.02614379085</v>
      </c>
      <c r="P47" s="58">
        <f>(I47/E47)*1000</f>
        <v>4382.352941176471</v>
      </c>
    </row>
    <row r="48" spans="1:16" ht="12.75">
      <c r="A48" s="59" t="s">
        <v>54</v>
      </c>
      <c r="B48" s="45"/>
      <c r="C48" s="46"/>
      <c r="D48" s="47">
        <v>0.01</v>
      </c>
      <c r="E48" s="60">
        <v>0</v>
      </c>
      <c r="F48" s="49"/>
      <c r="G48" s="50"/>
      <c r="H48" s="51">
        <v>0.01</v>
      </c>
      <c r="I48" s="82">
        <v>0</v>
      </c>
      <c r="J48" s="53">
        <f t="shared" si="21"/>
      </c>
      <c r="K48" s="54">
        <f t="shared" si="22"/>
      </c>
      <c r="L48" s="53">
        <f t="shared" si="23"/>
      </c>
      <c r="M48" s="55">
        <f t="shared" si="24"/>
      </c>
      <c r="N48" s="56"/>
      <c r="O48" s="57"/>
      <c r="P48" s="58"/>
    </row>
    <row r="49" spans="1:16" ht="12.75">
      <c r="A49" s="62" t="s">
        <v>55</v>
      </c>
      <c r="B49" s="45">
        <v>6</v>
      </c>
      <c r="C49" s="46">
        <v>24</v>
      </c>
      <c r="D49" s="47">
        <v>25</v>
      </c>
      <c r="E49" s="60">
        <v>128</v>
      </c>
      <c r="F49" s="49">
        <v>6</v>
      </c>
      <c r="G49" s="50">
        <v>575</v>
      </c>
      <c r="H49" s="51">
        <v>585</v>
      </c>
      <c r="I49" s="82">
        <v>3188</v>
      </c>
      <c r="J49" s="53">
        <f t="shared" si="21"/>
        <v>-4</v>
      </c>
      <c r="K49" s="54">
        <f t="shared" si="22"/>
        <v>-81.25</v>
      </c>
      <c r="L49" s="53">
        <f t="shared" si="23"/>
        <v>-1.7094017094017175</v>
      </c>
      <c r="M49" s="55">
        <f t="shared" si="24"/>
        <v>-81.96361355081555</v>
      </c>
      <c r="N49" s="56">
        <f aca="true" t="shared" si="25" ref="N49:N56">(G49/C49)*1000</f>
        <v>23958.333333333332</v>
      </c>
      <c r="O49" s="57">
        <f aca="true" t="shared" si="26" ref="O49:P51">(H49/D49)*1000</f>
        <v>23400</v>
      </c>
      <c r="P49" s="58">
        <f t="shared" si="26"/>
        <v>24906.25</v>
      </c>
    </row>
    <row r="50" spans="1:16" ht="12.75">
      <c r="A50" s="62" t="s">
        <v>56</v>
      </c>
      <c r="B50" s="45"/>
      <c r="C50" s="46">
        <v>0.01</v>
      </c>
      <c r="D50" s="47">
        <v>0.01</v>
      </c>
      <c r="E50" s="60">
        <v>12</v>
      </c>
      <c r="F50" s="49"/>
      <c r="G50" s="50"/>
      <c r="H50" s="51">
        <v>0.01</v>
      </c>
      <c r="I50" s="82">
        <v>235</v>
      </c>
      <c r="J50" s="53">
        <f t="shared" si="21"/>
      </c>
      <c r="K50" s="54">
        <f t="shared" si="22"/>
        <v>-99.91666666666667</v>
      </c>
      <c r="L50" s="53">
        <f t="shared" si="23"/>
      </c>
      <c r="M50" s="55">
        <f t="shared" si="24"/>
      </c>
      <c r="N50" s="56">
        <f t="shared" si="25"/>
        <v>0</v>
      </c>
      <c r="O50" s="57">
        <f t="shared" si="26"/>
        <v>1000</v>
      </c>
      <c r="P50" s="58">
        <f t="shared" si="26"/>
        <v>19583.333333333332</v>
      </c>
    </row>
    <row r="51" spans="1:16" ht="12.75">
      <c r="A51" s="62" t="s">
        <v>57</v>
      </c>
      <c r="B51" s="45">
        <v>6</v>
      </c>
      <c r="C51" s="46">
        <v>178</v>
      </c>
      <c r="D51" s="47">
        <v>87</v>
      </c>
      <c r="E51" s="60">
        <v>68</v>
      </c>
      <c r="F51" s="49">
        <v>6</v>
      </c>
      <c r="G51" s="50">
        <v>623</v>
      </c>
      <c r="H51" s="51">
        <v>1740</v>
      </c>
      <c r="I51" s="82">
        <v>1355</v>
      </c>
      <c r="J51" s="53">
        <f t="shared" si="21"/>
        <v>104.59770114942529</v>
      </c>
      <c r="K51" s="54">
        <f t="shared" si="22"/>
        <v>161.76470588235293</v>
      </c>
      <c r="L51" s="53">
        <f t="shared" si="23"/>
        <v>-64.19540229885058</v>
      </c>
      <c r="M51" s="55">
        <f t="shared" si="24"/>
        <v>-54.02214022140222</v>
      </c>
      <c r="N51" s="56">
        <f t="shared" si="25"/>
        <v>3500</v>
      </c>
      <c r="O51" s="57">
        <f t="shared" si="26"/>
        <v>20000</v>
      </c>
      <c r="P51" s="58">
        <f t="shared" si="26"/>
        <v>19926.470588235294</v>
      </c>
    </row>
    <row r="52" spans="1:16" ht="12.75">
      <c r="A52" s="62" t="s">
        <v>58</v>
      </c>
      <c r="B52" s="45"/>
      <c r="C52" s="46">
        <v>0.01</v>
      </c>
      <c r="D52" s="47">
        <v>0.01</v>
      </c>
      <c r="E52" s="60">
        <v>0</v>
      </c>
      <c r="F52" s="49"/>
      <c r="G52" s="50"/>
      <c r="H52" s="51">
        <v>0.01</v>
      </c>
      <c r="I52" s="82">
        <v>0</v>
      </c>
      <c r="J52" s="53">
        <f t="shared" si="21"/>
      </c>
      <c r="K52" s="54">
        <f t="shared" si="22"/>
      </c>
      <c r="L52" s="53">
        <f t="shared" si="23"/>
      </c>
      <c r="M52" s="55">
        <f t="shared" si="24"/>
      </c>
      <c r="N52" s="56">
        <f t="shared" si="25"/>
        <v>0</v>
      </c>
      <c r="O52" s="57"/>
      <c r="P52" s="58"/>
    </row>
    <row r="53" spans="1:16" ht="12.75">
      <c r="A53" s="59" t="s">
        <v>59</v>
      </c>
      <c r="B53" s="45">
        <v>4</v>
      </c>
      <c r="C53" s="46">
        <v>450</v>
      </c>
      <c r="D53" s="47">
        <v>472</v>
      </c>
      <c r="E53" s="60">
        <v>436</v>
      </c>
      <c r="F53" s="49">
        <v>5</v>
      </c>
      <c r="G53" s="50">
        <v>14850</v>
      </c>
      <c r="H53" s="51">
        <v>14268</v>
      </c>
      <c r="I53" s="82">
        <v>11825</v>
      </c>
      <c r="J53" s="53">
        <f t="shared" si="21"/>
        <v>-4.66101694915254</v>
      </c>
      <c r="K53" s="54">
        <f t="shared" si="22"/>
        <v>3.2110091743119256</v>
      </c>
      <c r="L53" s="53">
        <f t="shared" si="23"/>
        <v>4.079058031959619</v>
      </c>
      <c r="M53" s="55">
        <f t="shared" si="24"/>
        <v>25.581395348837205</v>
      </c>
      <c r="N53" s="56">
        <f t="shared" si="25"/>
        <v>33000</v>
      </c>
      <c r="O53" s="57">
        <f aca="true" t="shared" si="27" ref="O53:P56">(H53/D53)*1000</f>
        <v>30228.813559322036</v>
      </c>
      <c r="P53" s="58">
        <f t="shared" si="27"/>
        <v>27121.559633027522</v>
      </c>
    </row>
    <row r="54" spans="1:16" ht="12.75" customHeight="1">
      <c r="A54" s="59" t="s">
        <v>60</v>
      </c>
      <c r="B54" s="45">
        <v>4</v>
      </c>
      <c r="C54" s="46">
        <v>250</v>
      </c>
      <c r="D54" s="47">
        <v>247</v>
      </c>
      <c r="E54" s="60">
        <v>288</v>
      </c>
      <c r="F54" s="49"/>
      <c r="G54" s="50"/>
      <c r="H54" s="51">
        <v>5598</v>
      </c>
      <c r="I54" s="82">
        <v>6343</v>
      </c>
      <c r="J54" s="53">
        <f t="shared" si="21"/>
        <v>1.214574898785429</v>
      </c>
      <c r="K54" s="54">
        <f t="shared" si="22"/>
        <v>-13.194444444444443</v>
      </c>
      <c r="L54" s="53">
        <f t="shared" si="23"/>
      </c>
      <c r="M54" s="55">
        <f t="shared" si="24"/>
      </c>
      <c r="N54" s="56">
        <f t="shared" si="25"/>
        <v>0</v>
      </c>
      <c r="O54" s="57">
        <f t="shared" si="27"/>
        <v>22663.967611336033</v>
      </c>
      <c r="P54" s="58">
        <f t="shared" si="27"/>
        <v>22024.30555555556</v>
      </c>
    </row>
    <row r="55" spans="1:16" ht="12.75" customHeight="1">
      <c r="A55" s="59" t="s">
        <v>61</v>
      </c>
      <c r="B55" s="45">
        <v>6</v>
      </c>
      <c r="C55" s="46">
        <v>45</v>
      </c>
      <c r="D55" s="47">
        <v>23</v>
      </c>
      <c r="E55" s="60">
        <v>32</v>
      </c>
      <c r="F55" s="49"/>
      <c r="G55" s="50"/>
      <c r="H55" s="51">
        <v>452</v>
      </c>
      <c r="I55" s="82">
        <v>591</v>
      </c>
      <c r="J55" s="53">
        <f t="shared" si="21"/>
        <v>95.65217391304347</v>
      </c>
      <c r="K55" s="54">
        <f t="shared" si="22"/>
        <v>40.625</v>
      </c>
      <c r="L55" s="53">
        <f t="shared" si="23"/>
      </c>
      <c r="M55" s="55">
        <f t="shared" si="24"/>
      </c>
      <c r="N55" s="56">
        <f t="shared" si="25"/>
        <v>0</v>
      </c>
      <c r="O55" s="57">
        <f t="shared" si="27"/>
        <v>19652.173913043476</v>
      </c>
      <c r="P55" s="58">
        <f t="shared" si="27"/>
        <v>18468.75</v>
      </c>
    </row>
    <row r="56" spans="1:16" ht="12.75">
      <c r="A56" s="44" t="s">
        <v>62</v>
      </c>
      <c r="B56" s="45">
        <v>6</v>
      </c>
      <c r="C56" s="46">
        <f>IF(OR(C57=0,C58=0),"",SUM(C57:C58))</f>
        <v>79.01</v>
      </c>
      <c r="D56" s="47">
        <f>IF(OR(D57=0,D58=0),"",SUM(D57:D58))</f>
        <v>108.01</v>
      </c>
      <c r="E56" s="48">
        <v>86</v>
      </c>
      <c r="F56" s="49">
        <v>4</v>
      </c>
      <c r="G56" s="50">
        <f>IF(OR(G57=0,G58=0),"",SUM(G57:G58))</f>
        <v>3160.01</v>
      </c>
      <c r="H56" s="51">
        <f>IF(OR(H57=0,H58=0),"",SUM(H57:H58))</f>
        <v>3645.01</v>
      </c>
      <c r="I56" s="83">
        <v>2928</v>
      </c>
      <c r="J56" s="53">
        <f t="shared" si="21"/>
        <v>-26.849365799463015</v>
      </c>
      <c r="K56" s="54">
        <f t="shared" si="22"/>
        <v>-8.127906976744185</v>
      </c>
      <c r="L56" s="53">
        <f t="shared" si="23"/>
        <v>-13.305861986661213</v>
      </c>
      <c r="M56" s="55">
        <f t="shared" si="24"/>
        <v>7.923838797814227</v>
      </c>
      <c r="N56" s="56">
        <f t="shared" si="25"/>
        <v>39995.06391596</v>
      </c>
      <c r="O56" s="57">
        <f t="shared" si="27"/>
        <v>33746.967873345064</v>
      </c>
      <c r="P56" s="58">
        <f t="shared" si="27"/>
        <v>34046.51162790697</v>
      </c>
    </row>
    <row r="57" spans="1:16" ht="12.75">
      <c r="A57" s="59" t="s">
        <v>63</v>
      </c>
      <c r="B57" s="45"/>
      <c r="C57" s="46">
        <v>0.01</v>
      </c>
      <c r="D57" s="47">
        <v>0.01</v>
      </c>
      <c r="E57" s="60">
        <v>0</v>
      </c>
      <c r="F57" s="49"/>
      <c r="G57" s="50">
        <v>0.01</v>
      </c>
      <c r="H57" s="51">
        <v>0.01</v>
      </c>
      <c r="I57" s="82">
        <v>0</v>
      </c>
      <c r="J57" s="53">
        <f t="shared" si="21"/>
      </c>
      <c r="K57" s="54">
        <f t="shared" si="22"/>
      </c>
      <c r="L57" s="53">
        <f t="shared" si="23"/>
      </c>
      <c r="M57" s="55">
        <f t="shared" si="24"/>
      </c>
      <c r="N57" s="56"/>
      <c r="O57" s="57"/>
      <c r="P57" s="58"/>
    </row>
    <row r="58" spans="1:16" ht="12.75">
      <c r="A58" s="59" t="s">
        <v>64</v>
      </c>
      <c r="B58" s="45">
        <v>6</v>
      </c>
      <c r="C58" s="46">
        <v>79</v>
      </c>
      <c r="D58" s="47">
        <v>108</v>
      </c>
      <c r="E58" s="60">
        <v>86</v>
      </c>
      <c r="F58" s="49">
        <v>6</v>
      </c>
      <c r="G58" s="50">
        <v>3160</v>
      </c>
      <c r="H58" s="51">
        <v>3645</v>
      </c>
      <c r="I58" s="82">
        <v>2928</v>
      </c>
      <c r="J58" s="53">
        <f t="shared" si="21"/>
        <v>-26.851851851851848</v>
      </c>
      <c r="K58" s="54">
        <f t="shared" si="22"/>
        <v>-8.139534883720927</v>
      </c>
      <c r="L58" s="53">
        <f t="shared" si="23"/>
        <v>-13.305898491083681</v>
      </c>
      <c r="M58" s="55">
        <f t="shared" si="24"/>
        <v>7.923497267759558</v>
      </c>
      <c r="N58" s="56">
        <f aca="true" t="shared" si="28" ref="N58:P59">(G58/C58)*1000</f>
        <v>40000</v>
      </c>
      <c r="O58" s="57">
        <f t="shared" si="28"/>
        <v>33750</v>
      </c>
      <c r="P58" s="58">
        <f t="shared" si="28"/>
        <v>34046.51162790697</v>
      </c>
    </row>
    <row r="59" spans="1:16" ht="12.75">
      <c r="A59" s="44" t="s">
        <v>65</v>
      </c>
      <c r="B59" s="45"/>
      <c r="C59" s="46">
        <f>IF(OR(C60=0,C61=0),"",SUM(C60:C61))</f>
        <v>0.02</v>
      </c>
      <c r="D59" s="47">
        <f>IF(OR(D60=0,D61=0),"",SUM(D60:D61))</f>
        <v>1.01</v>
      </c>
      <c r="E59" s="48">
        <v>55</v>
      </c>
      <c r="F59" s="49"/>
      <c r="G59" s="85">
        <f>IF(OR(G60=0,G61=0),"",SUM(G60:G61))</f>
        <v>0.02</v>
      </c>
      <c r="H59" s="51">
        <f>IF(OR(H60=0,H61=0),"",SUM(H60:H61))</f>
        <v>31.01</v>
      </c>
      <c r="I59" s="87">
        <v>1650</v>
      </c>
      <c r="J59" s="53">
        <f t="shared" si="21"/>
        <v>-98.01980198019803</v>
      </c>
      <c r="K59" s="54">
        <f t="shared" si="22"/>
        <v>-99.96363636363637</v>
      </c>
      <c r="L59" s="53">
        <f t="shared" si="23"/>
        <v>-99.93550467591099</v>
      </c>
      <c r="M59" s="55">
        <f t="shared" si="24"/>
        <v>-99.99878787878788</v>
      </c>
      <c r="N59" s="56">
        <f t="shared" si="28"/>
        <v>1000</v>
      </c>
      <c r="O59" s="57">
        <f t="shared" si="28"/>
        <v>30702.970297029704</v>
      </c>
      <c r="P59" s="58">
        <f t="shared" si="28"/>
        <v>30000</v>
      </c>
    </row>
    <row r="60" spans="1:16" ht="12.75">
      <c r="A60" s="59" t="s">
        <v>66</v>
      </c>
      <c r="B60" s="45"/>
      <c r="C60" s="46">
        <v>0.01</v>
      </c>
      <c r="D60" s="47">
        <v>0.01</v>
      </c>
      <c r="E60" s="60">
        <v>0</v>
      </c>
      <c r="F60" s="49"/>
      <c r="G60" s="50">
        <v>0.01</v>
      </c>
      <c r="H60" s="51">
        <v>0.01</v>
      </c>
      <c r="I60" s="82">
        <v>0</v>
      </c>
      <c r="J60" s="53">
        <f t="shared" si="21"/>
      </c>
      <c r="K60" s="54">
        <f t="shared" si="22"/>
      </c>
      <c r="L60" s="53">
        <f t="shared" si="23"/>
      </c>
      <c r="M60" s="55">
        <f t="shared" si="24"/>
      </c>
      <c r="N60" s="56"/>
      <c r="O60" s="57"/>
      <c r="P60" s="58"/>
    </row>
    <row r="61" spans="1:16" ht="12.75">
      <c r="A61" s="59" t="s">
        <v>67</v>
      </c>
      <c r="B61" s="45"/>
      <c r="C61" s="46">
        <v>0.01</v>
      </c>
      <c r="D61" s="47">
        <v>1</v>
      </c>
      <c r="E61" s="60">
        <v>55</v>
      </c>
      <c r="F61" s="49"/>
      <c r="G61" s="50">
        <v>0.01</v>
      </c>
      <c r="H61" s="51">
        <v>31</v>
      </c>
      <c r="I61" s="82">
        <v>1650</v>
      </c>
      <c r="J61" s="53">
        <f t="shared" si="21"/>
        <v>-99</v>
      </c>
      <c r="K61" s="54">
        <f t="shared" si="22"/>
        <v>-99.98181818181818</v>
      </c>
      <c r="L61" s="53">
        <f t="shared" si="23"/>
        <v>-99.96774193548387</v>
      </c>
      <c r="M61" s="55">
        <f t="shared" si="24"/>
        <v>-99.99939393939394</v>
      </c>
      <c r="N61" s="56">
        <f aca="true" t="shared" si="29" ref="N61:N66">(G61/C61)*1000</f>
        <v>1000</v>
      </c>
      <c r="O61" s="57">
        <f aca="true" t="shared" si="30" ref="O61:P64">(H61/D61)*1000</f>
        <v>31000</v>
      </c>
      <c r="P61" s="58">
        <f t="shared" si="30"/>
        <v>30000</v>
      </c>
    </row>
    <row r="62" spans="1:16" ht="12.75">
      <c r="A62" s="59" t="s">
        <v>68</v>
      </c>
      <c r="B62" s="45"/>
      <c r="C62" s="46">
        <v>0.01</v>
      </c>
      <c r="D62" s="47">
        <v>0.01</v>
      </c>
      <c r="E62" s="60">
        <v>11</v>
      </c>
      <c r="F62" s="49"/>
      <c r="G62" s="50"/>
      <c r="H62" s="51">
        <v>0.01</v>
      </c>
      <c r="I62" s="82">
        <v>135</v>
      </c>
      <c r="J62" s="53">
        <f t="shared" si="21"/>
      </c>
      <c r="K62" s="54">
        <f t="shared" si="22"/>
        <v>-99.9090909090909</v>
      </c>
      <c r="L62" s="53">
        <f t="shared" si="23"/>
      </c>
      <c r="M62" s="55">
        <f t="shared" si="24"/>
      </c>
      <c r="N62" s="56">
        <f t="shared" si="29"/>
        <v>0</v>
      </c>
      <c r="O62" s="57">
        <f t="shared" si="30"/>
        <v>1000</v>
      </c>
      <c r="P62" s="58">
        <f t="shared" si="30"/>
        <v>12272.727272727274</v>
      </c>
    </row>
    <row r="63" spans="1:16" ht="12.75">
      <c r="A63" s="44" t="s">
        <v>69</v>
      </c>
      <c r="B63" s="45">
        <v>6</v>
      </c>
      <c r="C63" s="46">
        <f>IF(OR(C64=0,C65=0),"",SUM(C64:C65))</f>
        <v>20.01</v>
      </c>
      <c r="D63" s="47">
        <f>IF(OR(D64=0,D65=0),"",SUM(D64:D65))</f>
        <v>19.01</v>
      </c>
      <c r="E63" s="48">
        <v>43</v>
      </c>
      <c r="F63" s="49">
        <v>6</v>
      </c>
      <c r="G63" s="50">
        <f>IF(OR(G64=0,G65=0),"",SUM(G64:G65))</f>
        <v>525.01</v>
      </c>
      <c r="H63" s="51">
        <f>IF(OR(H64=0,H65=0),"",SUM(H64:H65))</f>
        <v>469.01</v>
      </c>
      <c r="I63" s="83">
        <v>1183</v>
      </c>
      <c r="J63" s="53">
        <f t="shared" si="21"/>
        <v>5.260389268805895</v>
      </c>
      <c r="K63" s="54">
        <f t="shared" si="22"/>
        <v>-53.46511627906976</v>
      </c>
      <c r="L63" s="53">
        <f t="shared" si="23"/>
        <v>11.940043922304426</v>
      </c>
      <c r="M63" s="55">
        <f t="shared" si="24"/>
        <v>-55.620456466610314</v>
      </c>
      <c r="N63" s="56">
        <f t="shared" si="29"/>
        <v>26237.381309345325</v>
      </c>
      <c r="O63" s="57">
        <f t="shared" si="30"/>
        <v>24671.751709626507</v>
      </c>
      <c r="P63" s="58">
        <f t="shared" si="30"/>
        <v>27511.627906976744</v>
      </c>
    </row>
    <row r="64" spans="1:16" ht="12.75">
      <c r="A64" s="59" t="s">
        <v>70</v>
      </c>
      <c r="B64" s="45">
        <v>6</v>
      </c>
      <c r="C64" s="46">
        <v>20</v>
      </c>
      <c r="D64" s="47">
        <v>19</v>
      </c>
      <c r="E64" s="60">
        <v>43</v>
      </c>
      <c r="F64" s="49">
        <v>6</v>
      </c>
      <c r="G64" s="50">
        <v>525</v>
      </c>
      <c r="H64" s="51">
        <v>469</v>
      </c>
      <c r="I64" s="82">
        <v>1183</v>
      </c>
      <c r="J64" s="53">
        <f t="shared" si="21"/>
        <v>5.263157894736835</v>
      </c>
      <c r="K64" s="54">
        <f t="shared" si="22"/>
        <v>-53.48837209302326</v>
      </c>
      <c r="L64" s="53">
        <f t="shared" si="23"/>
        <v>11.940298507462671</v>
      </c>
      <c r="M64" s="55">
        <f t="shared" si="24"/>
        <v>-55.62130177514793</v>
      </c>
      <c r="N64" s="56">
        <f t="shared" si="29"/>
        <v>26250</v>
      </c>
      <c r="O64" s="57">
        <f t="shared" si="30"/>
        <v>24684.21052631579</v>
      </c>
      <c r="P64" s="58">
        <f t="shared" si="30"/>
        <v>27511.627906976744</v>
      </c>
    </row>
    <row r="65" spans="1:16" ht="12.75">
      <c r="A65" s="59" t="s">
        <v>71</v>
      </c>
      <c r="B65" s="45"/>
      <c r="C65" s="46">
        <v>0.01</v>
      </c>
      <c r="D65" s="47">
        <v>0.01</v>
      </c>
      <c r="E65" s="60">
        <v>0</v>
      </c>
      <c r="F65" s="49"/>
      <c r="G65" s="50">
        <v>0.01</v>
      </c>
      <c r="H65" s="51">
        <v>0.01</v>
      </c>
      <c r="I65" s="82">
        <v>0</v>
      </c>
      <c r="J65" s="53">
        <f t="shared" si="21"/>
      </c>
      <c r="K65" s="54">
        <f t="shared" si="22"/>
      </c>
      <c r="L65" s="53">
        <f t="shared" si="23"/>
      </c>
      <c r="M65" s="55">
        <f t="shared" si="24"/>
      </c>
      <c r="N65" s="56">
        <f t="shared" si="29"/>
        <v>1000</v>
      </c>
      <c r="O65" s="57"/>
      <c r="P65" s="58"/>
    </row>
    <row r="66" spans="1:16" ht="12.75">
      <c r="A66" s="44" t="s">
        <v>72</v>
      </c>
      <c r="B66" s="45">
        <v>5</v>
      </c>
      <c r="C66" s="88">
        <f>IF(OR(C67=0,C68=0,C69=0),"",SUM(C67:C69))</f>
        <v>147.01999999999998</v>
      </c>
      <c r="D66" s="89">
        <f>IF(OR(D67=0,D68=0,D69=0),"",SUM(D67:D69))</f>
        <v>83.02000000000001</v>
      </c>
      <c r="E66" s="90">
        <v>169</v>
      </c>
      <c r="F66" s="49">
        <v>6</v>
      </c>
      <c r="G66" s="91">
        <f>IF(OR(G67=0,G68=0,G69=0),"",SUM(G67:G69))</f>
        <v>11120.02</v>
      </c>
      <c r="H66" s="91">
        <f>IF(OR(H67=0,H68=0,H69=0),"",SUM(H67:H69))</f>
        <v>2641.0200000000004</v>
      </c>
      <c r="I66" s="92">
        <v>5952</v>
      </c>
      <c r="J66" s="53">
        <f t="shared" si="21"/>
        <v>77.08985786557452</v>
      </c>
      <c r="K66" s="54">
        <f t="shared" si="22"/>
        <v>-13.005917159763328</v>
      </c>
      <c r="L66" s="53">
        <f t="shared" si="23"/>
        <v>321.05020030139866</v>
      </c>
      <c r="M66" s="55">
        <f t="shared" si="24"/>
        <v>86.8282930107527</v>
      </c>
      <c r="N66" s="56">
        <f t="shared" si="29"/>
        <v>75636.10393143792</v>
      </c>
      <c r="O66" s="57">
        <f>(H66/D66)*1000</f>
        <v>31811.852565646834</v>
      </c>
      <c r="P66" s="58">
        <f>(I66/E66)*1000</f>
        <v>35218.934911242606</v>
      </c>
    </row>
    <row r="67" spans="1:16" ht="12.75">
      <c r="A67" s="59" t="s">
        <v>73</v>
      </c>
      <c r="B67" s="93"/>
      <c r="C67" s="46">
        <v>0.01</v>
      </c>
      <c r="D67" s="47">
        <v>0.01</v>
      </c>
      <c r="E67" s="60">
        <v>0</v>
      </c>
      <c r="F67" s="49"/>
      <c r="G67" s="50">
        <v>0.01</v>
      </c>
      <c r="H67" s="51">
        <v>0.01</v>
      </c>
      <c r="I67" s="82">
        <v>0</v>
      </c>
      <c r="J67" s="53">
        <f t="shared" si="21"/>
      </c>
      <c r="K67" s="54">
        <f t="shared" si="22"/>
      </c>
      <c r="L67" s="53">
        <f t="shared" si="23"/>
      </c>
      <c r="M67" s="55">
        <f t="shared" si="24"/>
      </c>
      <c r="N67" s="56"/>
      <c r="O67" s="57"/>
      <c r="P67" s="58"/>
    </row>
    <row r="68" spans="1:16" ht="12.75">
      <c r="A68" s="59" t="s">
        <v>74</v>
      </c>
      <c r="B68" s="45">
        <v>6</v>
      </c>
      <c r="C68" s="46">
        <f>34+113</f>
        <v>147</v>
      </c>
      <c r="D68" s="47">
        <v>83</v>
      </c>
      <c r="E68" s="60">
        <v>169</v>
      </c>
      <c r="F68" s="49">
        <v>6</v>
      </c>
      <c r="G68" s="50">
        <f>1020+10100</f>
        <v>11120</v>
      </c>
      <c r="H68" s="51">
        <v>2641</v>
      </c>
      <c r="I68" s="82">
        <v>5952</v>
      </c>
      <c r="J68" s="53">
        <f t="shared" si="21"/>
        <v>77.10843373493975</v>
      </c>
      <c r="K68" s="54">
        <f t="shared" si="22"/>
        <v>-13.017751479289942</v>
      </c>
      <c r="L68" s="53">
        <f t="shared" si="23"/>
        <v>321.05263157894734</v>
      </c>
      <c r="M68" s="55">
        <f t="shared" si="24"/>
        <v>86.8279569892473</v>
      </c>
      <c r="N68" s="56">
        <f>(G68/C68)*1000</f>
        <v>75646.25850340136</v>
      </c>
      <c r="O68" s="57">
        <f>(H68/D68)*1000</f>
        <v>31819.277108433733</v>
      </c>
      <c r="P68" s="58">
        <f>(I68/E68)*1000</f>
        <v>35218.934911242606</v>
      </c>
    </row>
    <row r="69" spans="1:16" ht="12.75">
      <c r="A69" s="59" t="s">
        <v>75</v>
      </c>
      <c r="B69" s="45"/>
      <c r="C69" s="46">
        <v>0.01</v>
      </c>
      <c r="D69" s="47">
        <v>0.01</v>
      </c>
      <c r="E69" s="60">
        <v>0</v>
      </c>
      <c r="F69" s="49"/>
      <c r="G69" s="50">
        <v>0.01</v>
      </c>
      <c r="H69" s="51">
        <v>0.01</v>
      </c>
      <c r="I69" s="82">
        <v>0</v>
      </c>
      <c r="J69" s="53">
        <f t="shared" si="21"/>
      </c>
      <c r="K69" s="54">
        <f t="shared" si="22"/>
      </c>
      <c r="L69" s="53">
        <f t="shared" si="23"/>
      </c>
      <c r="M69" s="55">
        <f t="shared" si="24"/>
      </c>
      <c r="N69" s="56">
        <f>(G69/C69)*1000</f>
        <v>1000</v>
      </c>
      <c r="O69" s="57"/>
      <c r="P69" s="58"/>
    </row>
    <row r="70" spans="1:16" ht="12.75">
      <c r="A70" s="59" t="s">
        <v>76</v>
      </c>
      <c r="B70" s="45">
        <v>6</v>
      </c>
      <c r="C70" s="46">
        <v>113</v>
      </c>
      <c r="D70" s="47">
        <v>56</v>
      </c>
      <c r="E70" s="60">
        <v>32</v>
      </c>
      <c r="F70" s="49">
        <v>6</v>
      </c>
      <c r="G70" s="50">
        <v>10100</v>
      </c>
      <c r="H70" s="51">
        <v>3920</v>
      </c>
      <c r="I70" s="82">
        <v>1012</v>
      </c>
      <c r="J70" s="53">
        <f t="shared" si="21"/>
        <v>101.78571428571428</v>
      </c>
      <c r="K70" s="54">
        <f t="shared" si="22"/>
        <v>253.125</v>
      </c>
      <c r="L70" s="53">
        <f t="shared" si="23"/>
        <v>157.65306122448976</v>
      </c>
      <c r="M70" s="55">
        <f t="shared" si="24"/>
        <v>898.0237154150198</v>
      </c>
      <c r="N70" s="56">
        <f>(G70/C70)*1000</f>
        <v>89380.53097345133</v>
      </c>
      <c r="O70" s="57"/>
      <c r="P70" s="58"/>
    </row>
    <row r="71" spans="1:16" ht="12.75">
      <c r="A71" s="59" t="s">
        <v>77</v>
      </c>
      <c r="B71" s="45">
        <v>5</v>
      </c>
      <c r="C71" s="46">
        <v>80</v>
      </c>
      <c r="D71" s="47">
        <v>133</v>
      </c>
      <c r="E71" s="60">
        <v>170</v>
      </c>
      <c r="F71" s="49">
        <v>6</v>
      </c>
      <c r="G71" s="50">
        <v>1600</v>
      </c>
      <c r="H71" s="51">
        <v>2926</v>
      </c>
      <c r="I71" s="82">
        <v>3377</v>
      </c>
      <c r="J71" s="53">
        <f t="shared" si="21"/>
        <v>-39.849624060150376</v>
      </c>
      <c r="K71" s="54">
        <f t="shared" si="22"/>
        <v>-52.94117647058824</v>
      </c>
      <c r="L71" s="53">
        <f t="shared" si="23"/>
        <v>-45.31784005468216</v>
      </c>
      <c r="M71" s="55">
        <f t="shared" si="24"/>
        <v>-52.62066923304708</v>
      </c>
      <c r="N71" s="56">
        <f>(G71/C71)*1000</f>
        <v>20000</v>
      </c>
      <c r="O71" s="57">
        <f>(H71/D71)*1000</f>
        <v>22000</v>
      </c>
      <c r="P71" s="58">
        <f aca="true" t="shared" si="31" ref="P71:P86">(I71/E71)*1000</f>
        <v>19864.70588235294</v>
      </c>
    </row>
    <row r="72" spans="1:16" ht="12.75">
      <c r="A72" s="59" t="s">
        <v>78</v>
      </c>
      <c r="B72" s="45"/>
      <c r="C72" s="46">
        <v>0.01</v>
      </c>
      <c r="D72" s="47">
        <v>0.01</v>
      </c>
      <c r="E72" s="60">
        <v>0</v>
      </c>
      <c r="F72" s="49"/>
      <c r="G72" s="50">
        <v>0.01</v>
      </c>
      <c r="H72" s="51">
        <v>0.01</v>
      </c>
      <c r="I72" s="82">
        <v>0</v>
      </c>
      <c r="J72" s="53">
        <f t="shared" si="21"/>
      </c>
      <c r="K72" s="54">
        <f t="shared" si="22"/>
      </c>
      <c r="L72" s="53">
        <f t="shared" si="23"/>
      </c>
      <c r="M72" s="55">
        <f t="shared" si="24"/>
      </c>
      <c r="N72" s="56"/>
      <c r="O72" s="57"/>
      <c r="P72" s="58"/>
    </row>
    <row r="73" spans="1:16" ht="12.75">
      <c r="A73" s="59" t="s">
        <v>79</v>
      </c>
      <c r="B73" s="45">
        <v>5</v>
      </c>
      <c r="C73" s="46">
        <v>21</v>
      </c>
      <c r="D73" s="47">
        <v>21</v>
      </c>
      <c r="E73" s="60">
        <v>51</v>
      </c>
      <c r="F73" s="49">
        <v>5</v>
      </c>
      <c r="G73" s="50">
        <v>279</v>
      </c>
      <c r="H73" s="51">
        <v>267</v>
      </c>
      <c r="I73" s="82">
        <v>676</v>
      </c>
      <c r="J73" s="53">
        <f t="shared" si="21"/>
        <v>0</v>
      </c>
      <c r="K73" s="54">
        <f t="shared" si="22"/>
        <v>-58.82352941176471</v>
      </c>
      <c r="L73" s="53">
        <f t="shared" si="23"/>
        <v>4.494382022471925</v>
      </c>
      <c r="M73" s="55">
        <f t="shared" si="24"/>
        <v>-58.72781065088758</v>
      </c>
      <c r="N73" s="56">
        <f aca="true" t="shared" si="32" ref="N73:N86">(G73/C73)*1000</f>
        <v>13285.714285714286</v>
      </c>
      <c r="O73" s="57">
        <f aca="true" t="shared" si="33" ref="O73:O86">(H73/D73)*1000</f>
        <v>12714.285714285714</v>
      </c>
      <c r="P73" s="58">
        <f t="shared" si="31"/>
        <v>13254.901960784315</v>
      </c>
    </row>
    <row r="74" spans="1:16" ht="12.75">
      <c r="A74" s="59" t="s">
        <v>80</v>
      </c>
      <c r="B74" s="45"/>
      <c r="C74" s="46">
        <v>0.01</v>
      </c>
      <c r="D74" s="47">
        <v>6</v>
      </c>
      <c r="E74" s="60">
        <v>43</v>
      </c>
      <c r="F74" s="49"/>
      <c r="G74" s="50">
        <v>0.01</v>
      </c>
      <c r="H74" s="51">
        <v>144</v>
      </c>
      <c r="I74" s="82">
        <v>1081</v>
      </c>
      <c r="J74" s="53">
        <f t="shared" si="21"/>
        <v>-99.83333333333333</v>
      </c>
      <c r="K74" s="54">
        <f t="shared" si="22"/>
        <v>-99.97674418604652</v>
      </c>
      <c r="L74" s="53">
        <f t="shared" si="23"/>
        <v>-99.99305555555556</v>
      </c>
      <c r="M74" s="55">
        <f t="shared" si="24"/>
        <v>-99.9990749306198</v>
      </c>
      <c r="N74" s="56">
        <f t="shared" si="32"/>
        <v>1000</v>
      </c>
      <c r="O74" s="57">
        <f t="shared" si="33"/>
        <v>24000</v>
      </c>
      <c r="P74" s="58">
        <f t="shared" si="31"/>
        <v>25139.53488372093</v>
      </c>
    </row>
    <row r="75" spans="1:16" ht="12.75">
      <c r="A75" s="59" t="s">
        <v>81</v>
      </c>
      <c r="B75" s="45">
        <v>6</v>
      </c>
      <c r="C75" s="46">
        <v>1980</v>
      </c>
      <c r="D75" s="47">
        <v>1750</v>
      </c>
      <c r="E75" s="60">
        <v>2071</v>
      </c>
      <c r="F75" s="49">
        <v>6</v>
      </c>
      <c r="G75" s="50">
        <v>27200</v>
      </c>
      <c r="H75" s="51">
        <v>18536</v>
      </c>
      <c r="I75" s="82">
        <v>23840</v>
      </c>
      <c r="J75" s="53">
        <f t="shared" si="21"/>
        <v>13.142857142857139</v>
      </c>
      <c r="K75" s="54">
        <f t="shared" si="22"/>
        <v>-4.394012554321577</v>
      </c>
      <c r="L75" s="53">
        <f t="shared" si="23"/>
        <v>46.74147604661201</v>
      </c>
      <c r="M75" s="55">
        <f t="shared" si="24"/>
        <v>14.09395973154362</v>
      </c>
      <c r="N75" s="56">
        <f t="shared" si="32"/>
        <v>13737.373737373737</v>
      </c>
      <c r="O75" s="57">
        <f t="shared" si="33"/>
        <v>10592</v>
      </c>
      <c r="P75" s="58">
        <f t="shared" si="31"/>
        <v>11511.347175277644</v>
      </c>
    </row>
    <row r="76" spans="1:16" ht="12.75">
      <c r="A76" s="44" t="s">
        <v>82</v>
      </c>
      <c r="B76" s="45">
        <v>5</v>
      </c>
      <c r="C76" s="46">
        <f>IF(OR(C77=0,C78=0,C79=0),"",SUM(C77:C79))</f>
        <v>1038</v>
      </c>
      <c r="D76" s="47">
        <f>IF(OR(D77=0,D78=0,D79=0),"",SUM(D77:D79))</f>
        <v>831</v>
      </c>
      <c r="E76" s="48">
        <v>966</v>
      </c>
      <c r="F76" s="49"/>
      <c r="G76" s="50">
        <f>IF(OR(G77=0,G78=0,G79=0),"",SUM(G77:G79))</f>
      </c>
      <c r="H76" s="51">
        <f>IF(OR(H77=0,H78=0,H79=0),"",SUM(H77:H79))</f>
        <v>34834</v>
      </c>
      <c r="I76" s="83">
        <v>44802</v>
      </c>
      <c r="J76" s="53">
        <f t="shared" si="21"/>
        <v>24.90974729241877</v>
      </c>
      <c r="K76" s="54">
        <f t="shared" si="22"/>
        <v>7.4534161490683175</v>
      </c>
      <c r="L76" s="53"/>
      <c r="M76" s="55"/>
      <c r="N76" s="56"/>
      <c r="O76" s="57">
        <f t="shared" si="33"/>
        <v>41918.170878459685</v>
      </c>
      <c r="P76" s="58">
        <f t="shared" si="31"/>
        <v>46378.88198757764</v>
      </c>
    </row>
    <row r="77" spans="1:16" ht="12.75">
      <c r="A77" s="59" t="s">
        <v>83</v>
      </c>
      <c r="B77" s="45">
        <v>6</v>
      </c>
      <c r="C77" s="46">
        <v>519</v>
      </c>
      <c r="D77" s="47">
        <v>274</v>
      </c>
      <c r="E77" s="60">
        <v>414</v>
      </c>
      <c r="F77" s="49">
        <v>6</v>
      </c>
      <c r="G77" s="50">
        <v>20000</v>
      </c>
      <c r="H77" s="51">
        <v>17417</v>
      </c>
      <c r="I77" s="82">
        <v>22407</v>
      </c>
      <c r="J77" s="53">
        <f t="shared" si="21"/>
        <v>89.41605839416059</v>
      </c>
      <c r="K77" s="54">
        <f t="shared" si="22"/>
        <v>25.362318840579718</v>
      </c>
      <c r="L77" s="53">
        <f t="shared" si="23"/>
        <v>14.83033817534593</v>
      </c>
      <c r="M77" s="55">
        <f t="shared" si="24"/>
        <v>-10.742178783415895</v>
      </c>
      <c r="N77" s="56">
        <f t="shared" si="32"/>
        <v>38535.64547206166</v>
      </c>
      <c r="O77" s="57">
        <f t="shared" si="33"/>
        <v>63565.69343065694</v>
      </c>
      <c r="P77" s="58">
        <f t="shared" si="31"/>
        <v>54123.188405797104</v>
      </c>
    </row>
    <row r="78" spans="1:16" ht="12.75">
      <c r="A78" s="59" t="s">
        <v>84</v>
      </c>
      <c r="B78" s="45">
        <v>6</v>
      </c>
      <c r="C78" s="46">
        <v>363</v>
      </c>
      <c r="D78" s="47">
        <v>416</v>
      </c>
      <c r="E78" s="60">
        <v>399</v>
      </c>
      <c r="F78" s="49">
        <v>6</v>
      </c>
      <c r="G78" s="50">
        <v>15300</v>
      </c>
      <c r="H78" s="51">
        <v>11495</v>
      </c>
      <c r="I78" s="82">
        <v>15018</v>
      </c>
      <c r="J78" s="53">
        <f t="shared" si="21"/>
        <v>-12.740384615384613</v>
      </c>
      <c r="K78" s="54">
        <f t="shared" si="22"/>
        <v>-9.022556390977442</v>
      </c>
      <c r="L78" s="53">
        <f t="shared" si="23"/>
        <v>33.10134841235319</v>
      </c>
      <c r="M78" s="55">
        <f t="shared" si="24"/>
        <v>1.8777467039552675</v>
      </c>
      <c r="N78" s="56">
        <f t="shared" si="32"/>
        <v>42148.76033057851</v>
      </c>
      <c r="O78" s="57">
        <f t="shared" si="33"/>
        <v>27632.21153846154</v>
      </c>
      <c r="P78" s="58">
        <f t="shared" si="31"/>
        <v>37639.0977443609</v>
      </c>
    </row>
    <row r="79" spans="1:16" ht="12.75">
      <c r="A79" s="59" t="s">
        <v>141</v>
      </c>
      <c r="B79" s="45">
        <v>6</v>
      </c>
      <c r="C79" s="46">
        <v>156</v>
      </c>
      <c r="D79" s="47">
        <v>141</v>
      </c>
      <c r="E79" s="60">
        <v>153</v>
      </c>
      <c r="F79" s="49"/>
      <c r="G79" s="50"/>
      <c r="H79" s="51">
        <v>5922</v>
      </c>
      <c r="I79" s="82">
        <v>7377</v>
      </c>
      <c r="J79" s="53">
        <f t="shared" si="21"/>
        <v>10.63829787234043</v>
      </c>
      <c r="K79" s="54">
        <f t="shared" si="22"/>
        <v>1.9607843137254832</v>
      </c>
      <c r="L79" s="53">
        <f t="shared" si="23"/>
      </c>
      <c r="M79" s="55">
        <f t="shared" si="24"/>
      </c>
      <c r="N79" s="56">
        <f t="shared" si="32"/>
        <v>0</v>
      </c>
      <c r="O79" s="57">
        <f t="shared" si="33"/>
        <v>42000</v>
      </c>
      <c r="P79" s="58">
        <f t="shared" si="31"/>
        <v>48215.686274509804</v>
      </c>
    </row>
    <row r="80" spans="1:16" ht="12.75">
      <c r="A80" s="94" t="s">
        <v>86</v>
      </c>
      <c r="B80" s="45">
        <v>6</v>
      </c>
      <c r="C80" s="46">
        <v>32</v>
      </c>
      <c r="D80" s="47">
        <v>20</v>
      </c>
      <c r="E80" s="60">
        <v>109</v>
      </c>
      <c r="F80" s="49">
        <v>6</v>
      </c>
      <c r="G80" s="50">
        <v>1120</v>
      </c>
      <c r="H80" s="51">
        <v>680</v>
      </c>
      <c r="I80" s="82">
        <v>3994</v>
      </c>
      <c r="J80" s="53">
        <f t="shared" si="21"/>
        <v>60</v>
      </c>
      <c r="K80" s="54">
        <f t="shared" si="22"/>
        <v>-70.64220183486239</v>
      </c>
      <c r="L80" s="53">
        <f t="shared" si="23"/>
        <v>64.70588235294116</v>
      </c>
      <c r="M80" s="55">
        <f t="shared" si="24"/>
        <v>-71.95793690535804</v>
      </c>
      <c r="N80" s="57">
        <f t="shared" si="32"/>
        <v>35000</v>
      </c>
      <c r="O80" s="57">
        <f t="shared" si="33"/>
        <v>34000</v>
      </c>
      <c r="P80" s="58">
        <f t="shared" si="31"/>
        <v>36642.20183486238</v>
      </c>
    </row>
    <row r="81" spans="1:16" ht="12.75">
      <c r="A81" s="94" t="s">
        <v>87</v>
      </c>
      <c r="B81" s="45">
        <v>4</v>
      </c>
      <c r="C81" s="46">
        <v>5</v>
      </c>
      <c r="D81" s="47">
        <v>4</v>
      </c>
      <c r="E81" s="60">
        <v>5</v>
      </c>
      <c r="F81" s="49"/>
      <c r="G81" s="50"/>
      <c r="H81" s="51">
        <v>76</v>
      </c>
      <c r="I81" s="82">
        <v>90</v>
      </c>
      <c r="J81" s="53">
        <f t="shared" si="21"/>
        <v>25</v>
      </c>
      <c r="K81" s="54">
        <f t="shared" si="22"/>
        <v>0</v>
      </c>
      <c r="L81" s="53">
        <f t="shared" si="23"/>
      </c>
      <c r="M81" s="55">
        <f t="shared" si="24"/>
      </c>
      <c r="N81" s="56">
        <f t="shared" si="32"/>
        <v>0</v>
      </c>
      <c r="O81" s="57">
        <f t="shared" si="33"/>
        <v>19000</v>
      </c>
      <c r="P81" s="58">
        <f t="shared" si="31"/>
        <v>18000</v>
      </c>
    </row>
    <row r="82" spans="1:16" ht="12.75">
      <c r="A82" s="94" t="s">
        <v>88</v>
      </c>
      <c r="B82" s="45"/>
      <c r="C82" s="46"/>
      <c r="D82" s="47">
        <v>0.01</v>
      </c>
      <c r="E82" s="60">
        <v>7</v>
      </c>
      <c r="F82" s="49"/>
      <c r="G82" s="50"/>
      <c r="H82" s="51">
        <v>0.01</v>
      </c>
      <c r="I82" s="82">
        <v>109</v>
      </c>
      <c r="J82" s="53">
        <f t="shared" si="21"/>
      </c>
      <c r="K82" s="54">
        <f t="shared" si="22"/>
      </c>
      <c r="L82" s="53">
        <f t="shared" si="23"/>
      </c>
      <c r="M82" s="55">
        <f t="shared" si="24"/>
      </c>
      <c r="N82" s="56"/>
      <c r="O82" s="57">
        <f t="shared" si="33"/>
        <v>1000</v>
      </c>
      <c r="P82" s="58">
        <f t="shared" si="31"/>
        <v>15571.42857142857</v>
      </c>
    </row>
    <row r="83" spans="1:16" ht="12.75">
      <c r="A83" s="94" t="s">
        <v>89</v>
      </c>
      <c r="B83" s="45"/>
      <c r="C83" s="46"/>
      <c r="D83" s="47">
        <v>0.01</v>
      </c>
      <c r="E83" s="60">
        <v>9</v>
      </c>
      <c r="F83" s="49"/>
      <c r="G83" s="50"/>
      <c r="H83" s="51">
        <v>0.01</v>
      </c>
      <c r="I83" s="82">
        <v>171</v>
      </c>
      <c r="J83" s="53">
        <f t="shared" si="21"/>
      </c>
      <c r="K83" s="54">
        <f t="shared" si="22"/>
      </c>
      <c r="L83" s="53">
        <f t="shared" si="23"/>
      </c>
      <c r="M83" s="55">
        <f t="shared" si="24"/>
      </c>
      <c r="N83" s="56"/>
      <c r="O83" s="57">
        <f t="shared" si="33"/>
        <v>1000</v>
      </c>
      <c r="P83" s="58">
        <f t="shared" si="31"/>
        <v>19000</v>
      </c>
    </row>
    <row r="84" spans="1:16" ht="12.75">
      <c r="A84" s="59" t="s">
        <v>90</v>
      </c>
      <c r="B84" s="45"/>
      <c r="C84" s="46">
        <v>0.01</v>
      </c>
      <c r="D84" s="47">
        <v>0.01</v>
      </c>
      <c r="E84" s="60">
        <v>40</v>
      </c>
      <c r="F84" s="49"/>
      <c r="G84" s="50">
        <v>0.01</v>
      </c>
      <c r="H84" s="51">
        <v>0.01</v>
      </c>
      <c r="I84" s="82">
        <v>435</v>
      </c>
      <c r="J84" s="53">
        <f t="shared" si="21"/>
      </c>
      <c r="K84" s="54">
        <f t="shared" si="22"/>
        <v>-99.975</v>
      </c>
      <c r="L84" s="53">
        <f t="shared" si="23"/>
      </c>
      <c r="M84" s="55">
        <f t="shared" si="24"/>
        <v>-99.99770114942528</v>
      </c>
      <c r="N84" s="56">
        <f t="shared" si="32"/>
        <v>1000</v>
      </c>
      <c r="O84" s="57">
        <f t="shared" si="33"/>
        <v>1000</v>
      </c>
      <c r="P84" s="58">
        <f t="shared" si="31"/>
        <v>10875</v>
      </c>
    </row>
    <row r="85" spans="1:16" ht="12.75">
      <c r="A85" s="59" t="s">
        <v>91</v>
      </c>
      <c r="B85" s="45"/>
      <c r="C85" s="46">
        <v>0.01</v>
      </c>
      <c r="D85" s="47">
        <v>3</v>
      </c>
      <c r="E85" s="60">
        <v>9</v>
      </c>
      <c r="F85" s="49"/>
      <c r="G85" s="50">
        <v>0.01</v>
      </c>
      <c r="H85" s="51">
        <v>30</v>
      </c>
      <c r="I85" s="82">
        <v>72</v>
      </c>
      <c r="J85" s="53">
        <f t="shared" si="21"/>
        <v>-99.66666666666667</v>
      </c>
      <c r="K85" s="54">
        <f t="shared" si="22"/>
        <v>-99.88888888888889</v>
      </c>
      <c r="L85" s="53">
        <f t="shared" si="23"/>
        <v>-99.96666666666667</v>
      </c>
      <c r="M85" s="55">
        <f t="shared" si="24"/>
        <v>-99.98611111111111</v>
      </c>
      <c r="N85" s="56">
        <f t="shared" si="32"/>
        <v>1000</v>
      </c>
      <c r="O85" s="57">
        <f t="shared" si="33"/>
        <v>10000</v>
      </c>
      <c r="P85" s="58">
        <f t="shared" si="31"/>
        <v>8000</v>
      </c>
    </row>
    <row r="86" spans="1:16" ht="12.75">
      <c r="A86" s="59" t="s">
        <v>92</v>
      </c>
      <c r="B86" s="45"/>
      <c r="C86" s="46">
        <v>0.01</v>
      </c>
      <c r="D86" s="47">
        <v>0.01</v>
      </c>
      <c r="E86" s="60">
        <v>64</v>
      </c>
      <c r="F86" s="49"/>
      <c r="G86" s="50">
        <v>0.01</v>
      </c>
      <c r="H86" s="51">
        <v>0.01</v>
      </c>
      <c r="I86" s="82">
        <v>578</v>
      </c>
      <c r="J86" s="53">
        <f t="shared" si="21"/>
      </c>
      <c r="K86" s="54">
        <f t="shared" si="22"/>
        <v>-99.984375</v>
      </c>
      <c r="L86" s="53">
        <f t="shared" si="23"/>
      </c>
      <c r="M86" s="55">
        <f t="shared" si="24"/>
        <v>-99.99826989619378</v>
      </c>
      <c r="N86" s="56">
        <f t="shared" si="32"/>
        <v>1000</v>
      </c>
      <c r="O86" s="57">
        <f t="shared" si="33"/>
        <v>1000</v>
      </c>
      <c r="P86" s="58">
        <f t="shared" si="31"/>
        <v>9031.25</v>
      </c>
    </row>
    <row r="87" spans="1:16" ht="12.75">
      <c r="A87" s="59" t="s">
        <v>93</v>
      </c>
      <c r="B87" s="45"/>
      <c r="C87" s="46"/>
      <c r="D87" s="47">
        <v>0.01</v>
      </c>
      <c r="E87" s="60">
        <v>0</v>
      </c>
      <c r="F87" s="49"/>
      <c r="G87" s="50"/>
      <c r="H87" s="51">
        <v>0.01</v>
      </c>
      <c r="I87" s="82">
        <v>0</v>
      </c>
      <c r="J87" s="53">
        <f t="shared" si="21"/>
      </c>
      <c r="K87" s="54">
        <f t="shared" si="22"/>
      </c>
      <c r="L87" s="53">
        <f t="shared" si="23"/>
      </c>
      <c r="M87" s="55">
        <f t="shared" si="24"/>
      </c>
      <c r="N87" s="56"/>
      <c r="O87" s="57"/>
      <c r="P87" s="58"/>
    </row>
    <row r="88" spans="1:16" ht="12.75">
      <c r="A88" s="59" t="s">
        <v>94</v>
      </c>
      <c r="B88" s="45"/>
      <c r="C88" s="46"/>
      <c r="D88" s="47">
        <v>0.01</v>
      </c>
      <c r="E88" s="60">
        <v>0</v>
      </c>
      <c r="F88" s="49"/>
      <c r="G88" s="50"/>
      <c r="H88" s="51">
        <v>0.01</v>
      </c>
      <c r="I88" s="82">
        <v>0</v>
      </c>
      <c r="J88" s="53">
        <f t="shared" si="21"/>
      </c>
      <c r="K88" s="54">
        <f t="shared" si="22"/>
      </c>
      <c r="L88" s="53">
        <f t="shared" si="23"/>
      </c>
      <c r="M88" s="55">
        <f t="shared" si="24"/>
      </c>
      <c r="N88" s="56"/>
      <c r="O88" s="57"/>
      <c r="P88" s="58"/>
    </row>
    <row r="89" spans="1:16" s="43" customFormat="1" ht="15.75">
      <c r="A89" s="29" t="s">
        <v>95</v>
      </c>
      <c r="B89" s="68"/>
      <c r="C89" s="69"/>
      <c r="D89" s="70"/>
      <c r="E89" s="71"/>
      <c r="F89" s="72"/>
      <c r="G89" s="73"/>
      <c r="H89" s="74"/>
      <c r="I89" s="75"/>
      <c r="J89" s="76"/>
      <c r="K89" s="77"/>
      <c r="L89" s="76"/>
      <c r="M89" s="78"/>
      <c r="N89" s="79"/>
      <c r="O89" s="80"/>
      <c r="P89" s="81"/>
    </row>
    <row r="90" spans="1:16" ht="12.75">
      <c r="A90" s="59" t="s">
        <v>96</v>
      </c>
      <c r="B90" s="45">
        <v>6</v>
      </c>
      <c r="C90" s="46">
        <v>24</v>
      </c>
      <c r="D90" s="47">
        <v>24</v>
      </c>
      <c r="E90" s="60">
        <v>27</v>
      </c>
      <c r="F90" s="49">
        <v>6</v>
      </c>
      <c r="G90" s="95">
        <f>2020*12</f>
        <v>24240</v>
      </c>
      <c r="H90" s="96">
        <v>24240</v>
      </c>
      <c r="I90" s="82">
        <v>18564</v>
      </c>
      <c r="J90" s="53">
        <f>IF(OR(D90=0,C90=0,D90&lt;1),"",C90/D90*100-100)</f>
        <v>0</v>
      </c>
      <c r="K90" s="54">
        <f>IF(OR(E90=0,C90=0,E90&lt;1),"",C90/E90*100-100)</f>
        <v>-11.111111111111114</v>
      </c>
      <c r="L90" s="53">
        <f>IF(OR(H90=0,G90=0,H90&lt;1),"",G90/H90*100-100)</f>
        <v>0</v>
      </c>
      <c r="M90" s="55">
        <f>IF(OR(I90=0,G90=0,I90&lt;1),"",G90/I90*100-100)</f>
        <v>30.575307045895272</v>
      </c>
      <c r="N90" s="56">
        <f aca="true" t="shared" si="34" ref="N90:P91">(G90/C90)*1000</f>
        <v>1010000</v>
      </c>
      <c r="O90" s="57">
        <f t="shared" si="34"/>
        <v>1010000</v>
      </c>
      <c r="P90" s="58">
        <f t="shared" si="34"/>
        <v>687555.5555555555</v>
      </c>
    </row>
    <row r="91" spans="1:16" ht="12.75">
      <c r="A91" s="59" t="s">
        <v>97</v>
      </c>
      <c r="B91" s="45">
        <v>4</v>
      </c>
      <c r="C91" s="97">
        <v>33</v>
      </c>
      <c r="D91" s="98">
        <v>33</v>
      </c>
      <c r="E91" s="60">
        <v>32</v>
      </c>
      <c r="F91" s="49">
        <v>4</v>
      </c>
      <c r="G91" s="95">
        <v>2600</v>
      </c>
      <c r="H91" s="96">
        <v>2600</v>
      </c>
      <c r="I91" s="82">
        <v>2996</v>
      </c>
      <c r="J91" s="53">
        <f>IF(OR(D91=0,C91=0,D91&lt;1),"",C91/D91*100-100)</f>
        <v>0</v>
      </c>
      <c r="K91" s="54">
        <f>IF(OR(E91=0,C91=0,E91&lt;1),"",C91/E91*100-100)</f>
        <v>3.125</v>
      </c>
      <c r="L91" s="53">
        <f>IF(OR(H91=0,G91=0,H91&lt;1),"",G91/H91*100-100)</f>
        <v>0</v>
      </c>
      <c r="M91" s="55">
        <f>IF(OR(I91=0,G91=0,I91&lt;1),"",G91/I91*100-100)</f>
        <v>-13.217623497997337</v>
      </c>
      <c r="N91" s="57">
        <f t="shared" si="34"/>
        <v>78787.87878787878</v>
      </c>
      <c r="O91" s="57">
        <f t="shared" si="34"/>
        <v>78787.87878787878</v>
      </c>
      <c r="P91" s="58">
        <f t="shared" si="34"/>
        <v>93625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/>
      <c r="K92" s="77"/>
      <c r="L92" s="76"/>
      <c r="M92" s="78"/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11702</v>
      </c>
      <c r="E93" s="60">
        <v>11361</v>
      </c>
      <c r="F93" s="49"/>
      <c r="G93" s="50"/>
      <c r="H93" s="51">
        <v>339857</v>
      </c>
      <c r="I93" s="99">
        <v>303615</v>
      </c>
      <c r="J93" s="53">
        <f aca="true" t="shared" si="35" ref="J93:J99">IF(OR(D93=0,C93=0,D93&lt;1),"",C93/D93*100-100)</f>
      </c>
      <c r="K93" s="54">
        <f aca="true" t="shared" si="36" ref="K93:K99">IF(OR(E93=0,C93=0,E93&lt;1),"",C93/E93*100-100)</f>
      </c>
      <c r="L93" s="53">
        <f aca="true" t="shared" si="37" ref="L93:L99">IF(OR(H93=0,G93=0,H93&lt;1),"",G93/H93*100-100)</f>
      </c>
      <c r="M93" s="55">
        <f aca="true" t="shared" si="38" ref="M93:M99">IF(OR(I93=0,G93=0,I93&lt;1),"",G93/I93*100-100)</f>
      </c>
      <c r="N93" s="56"/>
      <c r="O93" s="57">
        <f aca="true" t="shared" si="39" ref="O93:O99">(H93/D93)*1000</f>
        <v>29042.642283370362</v>
      </c>
      <c r="P93" s="58">
        <f aca="true" t="shared" si="40" ref="P93:P99">(I93/E93)*1000</f>
        <v>26724.3200422498</v>
      </c>
    </row>
    <row r="94" spans="1:16" ht="12.75">
      <c r="A94" s="44" t="s">
        <v>100</v>
      </c>
      <c r="B94" s="45"/>
      <c r="C94" s="46"/>
      <c r="D94" s="47">
        <f>SUM(D95:D97)</f>
        <v>187.01</v>
      </c>
      <c r="E94" s="60">
        <v>384</v>
      </c>
      <c r="F94" s="49"/>
      <c r="G94" s="100"/>
      <c r="H94" s="51">
        <f>IF(OR(H95=0,H96=0,H97=0),"",SUM(H95:H97))</f>
        <v>4307.01</v>
      </c>
      <c r="I94" s="83">
        <v>9330</v>
      </c>
      <c r="J94" s="53">
        <f t="shared" si="35"/>
      </c>
      <c r="K94" s="54">
        <f t="shared" si="36"/>
      </c>
      <c r="L94" s="53">
        <f t="shared" si="37"/>
      </c>
      <c r="M94" s="55">
        <f t="shared" si="38"/>
      </c>
      <c r="N94" s="56"/>
      <c r="O94" s="57">
        <f t="shared" si="39"/>
        <v>23030.907438104914</v>
      </c>
      <c r="P94" s="58">
        <f t="shared" si="40"/>
        <v>24296.875</v>
      </c>
    </row>
    <row r="95" spans="1:16" ht="12.75">
      <c r="A95" s="59" t="s">
        <v>101</v>
      </c>
      <c r="B95" s="45"/>
      <c r="C95" s="46"/>
      <c r="D95" s="47">
        <v>0.01</v>
      </c>
      <c r="E95" s="60">
        <v>2</v>
      </c>
      <c r="F95" s="49"/>
      <c r="G95" s="50"/>
      <c r="H95" s="51">
        <v>0.01</v>
      </c>
      <c r="I95" s="99">
        <v>52</v>
      </c>
      <c r="J95" s="53">
        <f t="shared" si="35"/>
      </c>
      <c r="K95" s="54">
        <f t="shared" si="36"/>
      </c>
      <c r="L95" s="53">
        <f t="shared" si="37"/>
      </c>
      <c r="M95" s="55">
        <f t="shared" si="38"/>
      </c>
      <c r="N95" s="56"/>
      <c r="O95" s="57">
        <f t="shared" si="39"/>
        <v>1000</v>
      </c>
      <c r="P95" s="58">
        <f t="shared" si="40"/>
        <v>26000</v>
      </c>
    </row>
    <row r="96" spans="1:16" ht="12.75">
      <c r="A96" s="59" t="s">
        <v>102</v>
      </c>
      <c r="B96" s="45"/>
      <c r="C96" s="46"/>
      <c r="D96" s="47">
        <v>18</v>
      </c>
      <c r="E96" s="60">
        <v>219</v>
      </c>
      <c r="F96" s="49"/>
      <c r="G96" s="50"/>
      <c r="H96" s="51">
        <v>420</v>
      </c>
      <c r="I96" s="99">
        <v>3815</v>
      </c>
      <c r="J96" s="53">
        <f t="shared" si="35"/>
      </c>
      <c r="K96" s="54">
        <f t="shared" si="36"/>
      </c>
      <c r="L96" s="53">
        <f t="shared" si="37"/>
      </c>
      <c r="M96" s="55">
        <f t="shared" si="38"/>
      </c>
      <c r="N96" s="56"/>
      <c r="O96" s="57">
        <f t="shared" si="39"/>
        <v>23333.333333333332</v>
      </c>
      <c r="P96" s="58">
        <f t="shared" si="40"/>
        <v>17420.091324200916</v>
      </c>
    </row>
    <row r="97" spans="1:16" ht="12.75">
      <c r="A97" s="59" t="s">
        <v>103</v>
      </c>
      <c r="B97" s="45"/>
      <c r="C97" s="46"/>
      <c r="D97" s="47">
        <v>169</v>
      </c>
      <c r="E97" s="60">
        <v>164</v>
      </c>
      <c r="F97" s="49"/>
      <c r="G97" s="50"/>
      <c r="H97" s="51">
        <v>3887</v>
      </c>
      <c r="I97" s="99">
        <v>5464</v>
      </c>
      <c r="J97" s="53">
        <f t="shared" si="35"/>
      </c>
      <c r="K97" s="54">
        <f t="shared" si="36"/>
      </c>
      <c r="L97" s="53">
        <f t="shared" si="37"/>
      </c>
      <c r="M97" s="55">
        <f t="shared" si="38"/>
      </c>
      <c r="N97" s="56"/>
      <c r="O97" s="57">
        <f t="shared" si="39"/>
        <v>23000</v>
      </c>
      <c r="P97" s="58">
        <f t="shared" si="40"/>
        <v>33317.07317073171</v>
      </c>
    </row>
    <row r="98" spans="1:16" ht="12.75">
      <c r="A98" s="59" t="s">
        <v>104</v>
      </c>
      <c r="B98" s="45"/>
      <c r="C98" s="46"/>
      <c r="D98" s="47">
        <v>7</v>
      </c>
      <c r="E98" s="60">
        <v>10</v>
      </c>
      <c r="F98" s="49"/>
      <c r="G98" s="50"/>
      <c r="H98" s="51">
        <v>191</v>
      </c>
      <c r="I98" s="99">
        <v>248</v>
      </c>
      <c r="J98" s="53">
        <f t="shared" si="35"/>
      </c>
      <c r="K98" s="54">
        <f t="shared" si="36"/>
      </c>
      <c r="L98" s="53">
        <f t="shared" si="37"/>
      </c>
      <c r="M98" s="55">
        <f t="shared" si="38"/>
      </c>
      <c r="N98" s="56"/>
      <c r="O98" s="57">
        <f t="shared" si="39"/>
        <v>27285.714285714286</v>
      </c>
      <c r="P98" s="58">
        <f t="shared" si="40"/>
        <v>24800</v>
      </c>
    </row>
    <row r="99" spans="1:16" ht="12.75">
      <c r="A99" s="59" t="s">
        <v>105</v>
      </c>
      <c r="B99" s="45"/>
      <c r="C99" s="46"/>
      <c r="D99" s="47">
        <v>130</v>
      </c>
      <c r="E99" s="60">
        <v>57</v>
      </c>
      <c r="F99" s="49"/>
      <c r="G99" s="50"/>
      <c r="H99" s="51">
        <v>5087</v>
      </c>
      <c r="I99" s="99">
        <v>2999</v>
      </c>
      <c r="J99" s="53">
        <f t="shared" si="35"/>
      </c>
      <c r="K99" s="54">
        <f t="shared" si="36"/>
      </c>
      <c r="L99" s="53">
        <f t="shared" si="37"/>
      </c>
      <c r="M99" s="55">
        <f t="shared" si="38"/>
      </c>
      <c r="N99" s="56"/>
      <c r="O99" s="57">
        <f t="shared" si="39"/>
        <v>39130.769230769234</v>
      </c>
      <c r="P99" s="58">
        <f t="shared" si="40"/>
        <v>52614.035087719305</v>
      </c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/>
      <c r="K100" s="77"/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11</v>
      </c>
      <c r="E101" s="60">
        <v>45</v>
      </c>
      <c r="F101" s="49">
        <v>6</v>
      </c>
      <c r="G101" s="50">
        <v>30</v>
      </c>
      <c r="H101" s="51">
        <v>14</v>
      </c>
      <c r="I101" s="82">
        <v>666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  <v>114.28571428571428</v>
      </c>
      <c r="M101" s="55">
        <f>IF(OR(I101=0,G101=0,I101&lt;1),"",G101/I101*100-100)</f>
        <v>-95.49549549549549</v>
      </c>
      <c r="N101" s="56"/>
      <c r="O101" s="57">
        <f aca="true" t="shared" si="41" ref="O101:O114">(H101/D101)*1000</f>
        <v>1272.7272727272727</v>
      </c>
      <c r="P101" s="58">
        <f aca="true" t="shared" si="42" ref="P101:P110">(I101/E101)*1000</f>
        <v>14800</v>
      </c>
    </row>
    <row r="102" spans="1:16" ht="12.75">
      <c r="A102" s="59" t="s">
        <v>108</v>
      </c>
      <c r="B102" s="45"/>
      <c r="C102" s="46"/>
      <c r="D102" s="47">
        <v>11</v>
      </c>
      <c r="E102" s="60">
        <v>31</v>
      </c>
      <c r="F102" s="49">
        <v>6</v>
      </c>
      <c r="G102" s="50">
        <v>30</v>
      </c>
      <c r="H102" s="51">
        <v>21</v>
      </c>
      <c r="I102" s="82">
        <v>393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  <v>42.85714285714286</v>
      </c>
      <c r="M102" s="55">
        <f>IF(OR(I102=0,G102=0,I102&lt;1),"",G102/I102*100-100)</f>
        <v>-92.36641221374046</v>
      </c>
      <c r="N102" s="56"/>
      <c r="O102" s="57">
        <f t="shared" si="41"/>
        <v>1909.0909090909092</v>
      </c>
      <c r="P102" s="58">
        <f t="shared" si="42"/>
        <v>12677.41935483871</v>
      </c>
    </row>
    <row r="103" spans="1:16" ht="12.75">
      <c r="A103" s="59" t="s">
        <v>109</v>
      </c>
      <c r="B103" s="45"/>
      <c r="C103" s="46"/>
      <c r="D103" s="47">
        <v>0.01</v>
      </c>
      <c r="E103" s="60">
        <v>6</v>
      </c>
      <c r="F103" s="49"/>
      <c r="G103" s="50">
        <v>0.01</v>
      </c>
      <c r="H103" s="51">
        <v>0.01</v>
      </c>
      <c r="I103" s="82">
        <v>47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  <v>-99.97872340425532</v>
      </c>
      <c r="N103" s="56"/>
      <c r="O103" s="57">
        <f t="shared" si="41"/>
        <v>1000</v>
      </c>
      <c r="P103" s="58">
        <f t="shared" si="42"/>
        <v>7833.333333333333</v>
      </c>
    </row>
    <row r="104" spans="1:16" ht="12.75">
      <c r="A104" s="59" t="s">
        <v>110</v>
      </c>
      <c r="B104" s="45"/>
      <c r="C104" s="46"/>
      <c r="D104" s="47">
        <v>25</v>
      </c>
      <c r="E104" s="60">
        <v>50</v>
      </c>
      <c r="F104" s="49">
        <v>6</v>
      </c>
      <c r="G104" s="50">
        <v>150</v>
      </c>
      <c r="H104" s="51">
        <v>160</v>
      </c>
      <c r="I104" s="82">
        <v>296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  <v>-6.25</v>
      </c>
      <c r="M104" s="55">
        <f>IF(OR(I104=0,G104=0,I104&lt;1),"",G104/I104*100-100)</f>
        <v>-49.32432432432432</v>
      </c>
      <c r="N104" s="56"/>
      <c r="O104" s="57">
        <f t="shared" si="41"/>
        <v>6400</v>
      </c>
      <c r="P104" s="58">
        <f t="shared" si="42"/>
        <v>5920</v>
      </c>
    </row>
    <row r="105" spans="1:16" ht="12.75">
      <c r="A105" s="59" t="s">
        <v>111</v>
      </c>
      <c r="B105" s="45"/>
      <c r="C105" s="46"/>
      <c r="D105" s="47">
        <v>12</v>
      </c>
      <c r="E105" s="60">
        <v>39</v>
      </c>
      <c r="F105" s="49">
        <v>6</v>
      </c>
      <c r="G105" s="50">
        <v>5</v>
      </c>
      <c r="H105" s="51">
        <v>30</v>
      </c>
      <c r="I105" s="82">
        <v>121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  <v>-83.33333333333334</v>
      </c>
      <c r="M105" s="55">
        <f>IF(OR(I105=0,G105=0,I105&lt;1),"",G105/I105*100-100)</f>
        <v>-95.86776859504133</v>
      </c>
      <c r="N105" s="56"/>
      <c r="O105" s="57">
        <f t="shared" si="41"/>
        <v>2500</v>
      </c>
      <c r="P105" s="58">
        <f t="shared" si="42"/>
        <v>3102.5641025641025</v>
      </c>
    </row>
    <row r="106" spans="1:16" ht="12.75">
      <c r="A106" s="44" t="s">
        <v>112</v>
      </c>
      <c r="B106" s="45"/>
      <c r="C106" s="46"/>
      <c r="D106" s="47">
        <f>SUM(D107:D108)</f>
        <v>100</v>
      </c>
      <c r="E106" s="60">
        <v>312</v>
      </c>
      <c r="F106" s="49">
        <v>6</v>
      </c>
      <c r="G106" s="50">
        <f>IF(OR(G107=0,G108=0),"",SUM(G107:G108))</f>
        <v>1240</v>
      </c>
      <c r="H106" s="51">
        <f>IF(OR(H107=0,H108=0),"",SUM(H107:H108))</f>
        <v>872</v>
      </c>
      <c r="I106" s="83">
        <v>3899</v>
      </c>
      <c r="J106" s="53"/>
      <c r="K106" s="54"/>
      <c r="L106" s="53"/>
      <c r="M106" s="53">
        <f>IF(OR(I106=0,H106=0,I106&lt;1),"",H106/I106*100-100)</f>
        <v>-77.63529110028213</v>
      </c>
      <c r="N106" s="56"/>
      <c r="O106" s="57">
        <f t="shared" si="41"/>
        <v>8720</v>
      </c>
      <c r="P106" s="58">
        <f t="shared" si="42"/>
        <v>12496.794871794873</v>
      </c>
    </row>
    <row r="107" spans="1:16" ht="12.75">
      <c r="A107" s="59" t="s">
        <v>113</v>
      </c>
      <c r="B107" s="45"/>
      <c r="C107" s="46"/>
      <c r="D107" s="47">
        <v>76</v>
      </c>
      <c r="E107" s="60">
        <v>225</v>
      </c>
      <c r="F107" s="49">
        <v>6</v>
      </c>
      <c r="G107" s="50">
        <v>1000</v>
      </c>
      <c r="H107" s="51">
        <v>632</v>
      </c>
      <c r="I107" s="82">
        <v>2680</v>
      </c>
      <c r="J107" s="53">
        <f aca="true" t="shared" si="43" ref="J107:J119">IF(OR(D107=0,C107=0,D107&lt;1),"",C107/D107*100-100)</f>
      </c>
      <c r="K107" s="54">
        <f aca="true" t="shared" si="44" ref="K107:K119">IF(OR(E107=0,C107=0,E107&lt;1),"",C107/E107*100-100)</f>
      </c>
      <c r="L107" s="53">
        <f aca="true" t="shared" si="45" ref="L107:L119">IF(OR(H107=0,G107=0,H107&lt;1),"",G107/H107*100-100)</f>
        <v>58.227848101265835</v>
      </c>
      <c r="M107" s="55">
        <f aca="true" t="shared" si="46" ref="M107:M119">IF(OR(I107=0,G107=0,I107&lt;1),"",G107/I107*100-100)</f>
        <v>-62.6865671641791</v>
      </c>
      <c r="N107" s="56"/>
      <c r="O107" s="57">
        <f t="shared" si="41"/>
        <v>8315.78947368421</v>
      </c>
      <c r="P107" s="58">
        <f t="shared" si="42"/>
        <v>11911.111111111111</v>
      </c>
    </row>
    <row r="108" spans="1:16" ht="12.75">
      <c r="A108" s="59" t="s">
        <v>114</v>
      </c>
      <c r="B108" s="45"/>
      <c r="C108" s="46"/>
      <c r="D108" s="47">
        <v>24</v>
      </c>
      <c r="E108" s="60">
        <v>86</v>
      </c>
      <c r="F108" s="49">
        <v>6</v>
      </c>
      <c r="G108" s="50">
        <v>240</v>
      </c>
      <c r="H108" s="51">
        <v>240</v>
      </c>
      <c r="I108" s="82">
        <v>1220</v>
      </c>
      <c r="J108" s="53">
        <f t="shared" si="43"/>
      </c>
      <c r="K108" s="54">
        <f t="shared" si="44"/>
      </c>
      <c r="L108" s="53">
        <f t="shared" si="45"/>
        <v>0</v>
      </c>
      <c r="M108" s="55">
        <f t="shared" si="46"/>
        <v>-80.32786885245902</v>
      </c>
      <c r="N108" s="56"/>
      <c r="O108" s="57">
        <f t="shared" si="41"/>
        <v>10000</v>
      </c>
      <c r="P108" s="58">
        <f t="shared" si="42"/>
        <v>14186.046511627907</v>
      </c>
    </row>
    <row r="109" spans="1:16" ht="12.75">
      <c r="A109" s="59" t="s">
        <v>115</v>
      </c>
      <c r="B109" s="45"/>
      <c r="C109" s="46"/>
      <c r="D109" s="47">
        <v>141</v>
      </c>
      <c r="E109" s="60">
        <v>362</v>
      </c>
      <c r="F109" s="49">
        <v>6</v>
      </c>
      <c r="G109" s="50">
        <v>1100</v>
      </c>
      <c r="H109" s="51">
        <v>1148</v>
      </c>
      <c r="I109" s="82">
        <v>4133</v>
      </c>
      <c r="J109" s="53">
        <f t="shared" si="43"/>
      </c>
      <c r="K109" s="54">
        <f t="shared" si="44"/>
      </c>
      <c r="L109" s="53">
        <f t="shared" si="45"/>
        <v>-4.181184668989545</v>
      </c>
      <c r="M109" s="55">
        <f t="shared" si="46"/>
        <v>-73.38495039922574</v>
      </c>
      <c r="N109" s="56"/>
      <c r="O109" s="57">
        <f t="shared" si="41"/>
        <v>8141.843971631205</v>
      </c>
      <c r="P109" s="58">
        <f t="shared" si="42"/>
        <v>11417.127071823204</v>
      </c>
    </row>
    <row r="110" spans="1:16" ht="12.75">
      <c r="A110" s="59" t="s">
        <v>116</v>
      </c>
      <c r="B110" s="45"/>
      <c r="C110" s="46"/>
      <c r="D110" s="47">
        <v>68</v>
      </c>
      <c r="E110" s="60">
        <v>59</v>
      </c>
      <c r="F110" s="49">
        <v>6</v>
      </c>
      <c r="G110" s="50">
        <v>40</v>
      </c>
      <c r="H110" s="51">
        <v>40</v>
      </c>
      <c r="I110" s="82">
        <v>60</v>
      </c>
      <c r="J110" s="53">
        <f t="shared" si="43"/>
      </c>
      <c r="K110" s="54">
        <f t="shared" si="44"/>
      </c>
      <c r="L110" s="53">
        <f t="shared" si="45"/>
        <v>0</v>
      </c>
      <c r="M110" s="55">
        <f t="shared" si="46"/>
        <v>-33.33333333333334</v>
      </c>
      <c r="N110" s="56"/>
      <c r="O110" s="57">
        <f t="shared" si="41"/>
        <v>588.2352941176471</v>
      </c>
      <c r="P110" s="58">
        <f t="shared" si="42"/>
        <v>1016.9491525423729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51">
        <v>0.01</v>
      </c>
      <c r="I111" s="82">
        <v>0</v>
      </c>
      <c r="J111" s="53">
        <f t="shared" si="43"/>
      </c>
      <c r="K111" s="54">
        <f t="shared" si="44"/>
      </c>
      <c r="L111" s="53">
        <f t="shared" si="45"/>
      </c>
      <c r="M111" s="55">
        <f t="shared" si="46"/>
      </c>
      <c r="N111" s="56"/>
      <c r="O111" s="57">
        <f t="shared" si="41"/>
        <v>1000</v>
      </c>
      <c r="P111" s="58"/>
    </row>
    <row r="112" spans="1:16" ht="12.75">
      <c r="A112" s="59" t="s">
        <v>118</v>
      </c>
      <c r="B112" s="45"/>
      <c r="C112" s="46"/>
      <c r="D112" s="47">
        <v>0.01</v>
      </c>
      <c r="E112" s="60">
        <v>0</v>
      </c>
      <c r="F112" s="49"/>
      <c r="G112" s="50"/>
      <c r="H112" s="51">
        <v>0.01</v>
      </c>
      <c r="I112" s="82">
        <v>0</v>
      </c>
      <c r="J112" s="53">
        <f t="shared" si="43"/>
      </c>
      <c r="K112" s="54">
        <f t="shared" si="44"/>
      </c>
      <c r="L112" s="53">
        <f t="shared" si="45"/>
      </c>
      <c r="M112" s="55">
        <f t="shared" si="46"/>
      </c>
      <c r="N112" s="56"/>
      <c r="O112" s="57">
        <f t="shared" si="41"/>
        <v>1000</v>
      </c>
      <c r="P112" s="58"/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51">
        <v>0.01</v>
      </c>
      <c r="I113" s="82">
        <v>0</v>
      </c>
      <c r="J113" s="53">
        <f t="shared" si="43"/>
      </c>
      <c r="K113" s="54">
        <f t="shared" si="44"/>
      </c>
      <c r="L113" s="53">
        <f t="shared" si="45"/>
      </c>
      <c r="M113" s="55">
        <f t="shared" si="46"/>
      </c>
      <c r="N113" s="56"/>
      <c r="O113" s="57">
        <f t="shared" si="41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51">
        <v>0.01</v>
      </c>
      <c r="I114" s="82">
        <v>0</v>
      </c>
      <c r="J114" s="53">
        <f t="shared" si="43"/>
      </c>
      <c r="K114" s="54">
        <f t="shared" si="44"/>
      </c>
      <c r="L114" s="53">
        <f t="shared" si="45"/>
      </c>
      <c r="M114" s="55">
        <f t="shared" si="46"/>
      </c>
      <c r="N114" s="56"/>
      <c r="O114" s="57">
        <f t="shared" si="41"/>
        <v>1000</v>
      </c>
      <c r="P114" s="58"/>
    </row>
    <row r="115" spans="1:16" ht="12.75">
      <c r="A115" s="59" t="s">
        <v>121</v>
      </c>
      <c r="B115" s="45"/>
      <c r="C115" s="46"/>
      <c r="D115" s="47">
        <v>9815</v>
      </c>
      <c r="E115" s="60">
        <v>4471</v>
      </c>
      <c r="F115" s="49">
        <v>6</v>
      </c>
      <c r="G115" s="50">
        <v>5000</v>
      </c>
      <c r="H115" s="51">
        <v>14241</v>
      </c>
      <c r="I115" s="82">
        <v>2502</v>
      </c>
      <c r="J115" s="53">
        <f t="shared" si="43"/>
      </c>
      <c r="K115" s="54">
        <f t="shared" si="44"/>
      </c>
      <c r="L115" s="53">
        <f t="shared" si="45"/>
        <v>-64.89010603187978</v>
      </c>
      <c r="M115" s="55">
        <f t="shared" si="46"/>
        <v>99.84012789768187</v>
      </c>
      <c r="N115" s="56"/>
      <c r="O115" s="57">
        <f>(H115/D115)*1000</f>
        <v>1450.9424350483953</v>
      </c>
      <c r="P115" s="58">
        <f>(I115/E115)*1000</f>
        <v>559.606352046522</v>
      </c>
    </row>
    <row r="116" spans="1:16" ht="12.75">
      <c r="A116" s="59" t="s">
        <v>122</v>
      </c>
      <c r="B116" s="45"/>
      <c r="C116" s="46"/>
      <c r="D116" s="47">
        <v>362</v>
      </c>
      <c r="E116" s="60">
        <v>309</v>
      </c>
      <c r="F116" s="49"/>
      <c r="G116" s="50"/>
      <c r="H116" s="51">
        <v>347</v>
      </c>
      <c r="I116" s="82">
        <v>69</v>
      </c>
      <c r="J116" s="53">
        <f t="shared" si="43"/>
      </c>
      <c r="K116" s="54">
        <f t="shared" si="44"/>
      </c>
      <c r="L116" s="53">
        <f t="shared" si="45"/>
      </c>
      <c r="M116" s="55">
        <f t="shared" si="46"/>
      </c>
      <c r="N116" s="56"/>
      <c r="O116" s="57">
        <f>(H116/D116)*1000</f>
        <v>958.5635359116022</v>
      </c>
      <c r="P116" s="58">
        <f>(I116/E116)*1000</f>
        <v>223.3009708737864</v>
      </c>
    </row>
    <row r="117" spans="1:16" ht="12.75">
      <c r="A117" s="59" t="s">
        <v>123</v>
      </c>
      <c r="B117" s="45"/>
      <c r="C117" s="46"/>
      <c r="D117" s="47">
        <v>0.01</v>
      </c>
      <c r="E117" s="60">
        <v>0</v>
      </c>
      <c r="F117" s="49"/>
      <c r="G117" s="50"/>
      <c r="H117" s="51">
        <v>0.01</v>
      </c>
      <c r="I117" s="82">
        <v>0</v>
      </c>
      <c r="J117" s="53">
        <f t="shared" si="43"/>
      </c>
      <c r="K117" s="54">
        <f t="shared" si="44"/>
      </c>
      <c r="L117" s="53">
        <f t="shared" si="45"/>
      </c>
      <c r="M117" s="55">
        <f t="shared" si="46"/>
      </c>
      <c r="N117" s="56"/>
      <c r="O117" s="57">
        <f>(H117/D117)*1000</f>
        <v>1000</v>
      </c>
      <c r="P117" s="58"/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>
        <v>0.01</v>
      </c>
      <c r="H118" s="51">
        <v>0.01</v>
      </c>
      <c r="I118" s="82">
        <v>0</v>
      </c>
      <c r="J118" s="53">
        <f t="shared" si="43"/>
      </c>
      <c r="K118" s="54">
        <f t="shared" si="44"/>
      </c>
      <c r="L118" s="53">
        <f t="shared" si="45"/>
      </c>
      <c r="M118" s="55">
        <f t="shared" si="46"/>
      </c>
      <c r="N118" s="56"/>
      <c r="O118" s="57">
        <f>(H118/D118)*1000</f>
        <v>1000</v>
      </c>
      <c r="P118" s="58"/>
    </row>
    <row r="119" spans="1:16" ht="12.75">
      <c r="A119" s="59" t="s">
        <v>125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51">
        <v>0.01</v>
      </c>
      <c r="I119" s="82">
        <v>0</v>
      </c>
      <c r="J119" s="53">
        <f t="shared" si="43"/>
      </c>
      <c r="K119" s="54">
        <f t="shared" si="44"/>
      </c>
      <c r="L119" s="53">
        <f t="shared" si="45"/>
      </c>
      <c r="M119" s="55">
        <f t="shared" si="46"/>
      </c>
      <c r="N119" s="56"/>
      <c r="O119" s="57">
        <f>(H119/D119)*1000</f>
        <v>1000</v>
      </c>
      <c r="P119" s="58"/>
    </row>
    <row r="120" spans="1:16" s="43" customFormat="1" ht="15.75">
      <c r="A120" s="29" t="s">
        <v>126</v>
      </c>
      <c r="B120" s="68"/>
      <c r="C120" s="69"/>
      <c r="D120" s="70"/>
      <c r="E120" s="71"/>
      <c r="F120" s="72"/>
      <c r="G120" s="73"/>
      <c r="H120" s="74"/>
      <c r="I120" s="75"/>
      <c r="J120" s="76"/>
      <c r="K120" s="77"/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/>
      <c r="D121" s="47">
        <v>3149</v>
      </c>
      <c r="E121" s="60">
        <v>4105</v>
      </c>
      <c r="F121" s="49"/>
      <c r="G121" s="50"/>
      <c r="H121" s="51">
        <v>68914</v>
      </c>
      <c r="I121" s="82">
        <v>64056</v>
      </c>
      <c r="J121" s="53">
        <f aca="true" t="shared" si="47" ref="J121:J128">IF(OR(D121=0,C121=0,D121&lt;1),"",C121/D121*100-100)</f>
      </c>
      <c r="K121" s="54">
        <f aca="true" t="shared" si="48" ref="K121:K128">IF(OR(E121=0,C121=0,E121&lt;1),"",C121/E121*100-100)</f>
      </c>
      <c r="L121" s="53">
        <f aca="true" t="shared" si="49" ref="L121:L128">IF(OR(H121=0,G121=0,H121&lt;1),"",G121/H121*100-100)</f>
      </c>
      <c r="M121" s="55">
        <f aca="true" t="shared" si="50" ref="M121:M128">IF(OR(I121=0,G121=0,I121&lt;1),"",G121/I121*100-100)</f>
      </c>
      <c r="N121" s="56"/>
      <c r="O121" s="57">
        <f aca="true" t="shared" si="51" ref="N121:P122">(H121/D121)*1000</f>
        <v>21884.407748491583</v>
      </c>
      <c r="P121" s="58">
        <f t="shared" si="51"/>
        <v>15604.384896467724</v>
      </c>
    </row>
    <row r="122" spans="1:16" ht="12.75">
      <c r="A122" s="59" t="s">
        <v>128</v>
      </c>
      <c r="B122" s="45"/>
      <c r="C122" s="46"/>
      <c r="D122" s="47">
        <v>366975</v>
      </c>
      <c r="E122" s="60">
        <v>351662</v>
      </c>
      <c r="F122" s="49"/>
      <c r="G122" s="50"/>
      <c r="H122" s="51">
        <v>1558007</v>
      </c>
      <c r="I122" s="82">
        <v>1419670</v>
      </c>
      <c r="J122" s="53">
        <f t="shared" si="47"/>
      </c>
      <c r="K122" s="54">
        <f t="shared" si="48"/>
      </c>
      <c r="L122" s="53">
        <f t="shared" si="49"/>
      </c>
      <c r="M122" s="55">
        <f t="shared" si="50"/>
      </c>
      <c r="N122" s="56"/>
      <c r="O122" s="57">
        <f t="shared" si="51"/>
        <v>4245.539886913278</v>
      </c>
      <c r="P122" s="58">
        <f t="shared" si="51"/>
        <v>4037.0298752779663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51">
        <v>266629</v>
      </c>
      <c r="I123" s="82">
        <v>270124</v>
      </c>
      <c r="J123" s="53">
        <f t="shared" si="47"/>
      </c>
      <c r="K123" s="54">
        <f t="shared" si="48"/>
      </c>
      <c r="L123" s="53">
        <f t="shared" si="49"/>
      </c>
      <c r="M123" s="55">
        <f t="shared" si="50"/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70"/>
      <c r="E124" s="71"/>
      <c r="F124" s="72"/>
      <c r="G124" s="73"/>
      <c r="H124" s="74"/>
      <c r="I124" s="75"/>
      <c r="J124" s="76">
        <f t="shared" si="47"/>
      </c>
      <c r="K124" s="77">
        <f t="shared" si="48"/>
      </c>
      <c r="L124" s="76">
        <f t="shared" si="49"/>
      </c>
      <c r="M124" s="78">
        <f t="shared" si="50"/>
      </c>
      <c r="N124" s="79"/>
      <c r="O124" s="80"/>
      <c r="P124" s="81"/>
    </row>
    <row r="125" spans="1:16" ht="12.75">
      <c r="A125" s="59" t="s">
        <v>131</v>
      </c>
      <c r="B125" s="45"/>
      <c r="C125" s="46"/>
      <c r="D125" s="47">
        <v>8</v>
      </c>
      <c r="E125" s="60">
        <v>38</v>
      </c>
      <c r="F125" s="49">
        <v>6</v>
      </c>
      <c r="G125" s="50">
        <v>50</v>
      </c>
      <c r="H125" s="51">
        <v>50</v>
      </c>
      <c r="I125" s="82">
        <v>63</v>
      </c>
      <c r="J125" s="53">
        <f t="shared" si="47"/>
      </c>
      <c r="K125" s="54">
        <f t="shared" si="48"/>
      </c>
      <c r="L125" s="53">
        <f t="shared" si="49"/>
        <v>0</v>
      </c>
      <c r="M125" s="55">
        <f t="shared" si="50"/>
        <v>-20.634920634920633</v>
      </c>
      <c r="N125" s="56"/>
      <c r="O125" s="57">
        <f aca="true" t="shared" si="52" ref="N125:P126">(H125/D125)*1000</f>
        <v>6250</v>
      </c>
      <c r="P125" s="58">
        <f t="shared" si="52"/>
        <v>1657.8947368421052</v>
      </c>
    </row>
    <row r="126" spans="1:16" ht="12.75">
      <c r="A126" s="59" t="s">
        <v>132</v>
      </c>
      <c r="B126" s="45"/>
      <c r="C126" s="46"/>
      <c r="D126" s="47">
        <v>5528</v>
      </c>
      <c r="E126" s="60">
        <v>6023</v>
      </c>
      <c r="F126" s="49">
        <v>6</v>
      </c>
      <c r="G126" s="50">
        <v>42000</v>
      </c>
      <c r="H126" s="51">
        <v>38397</v>
      </c>
      <c r="I126" s="82">
        <v>43317</v>
      </c>
      <c r="J126" s="53">
        <f t="shared" si="47"/>
      </c>
      <c r="K126" s="54">
        <f t="shared" si="48"/>
      </c>
      <c r="L126" s="53">
        <f t="shared" si="49"/>
        <v>9.383545589499192</v>
      </c>
      <c r="M126" s="55">
        <f t="shared" si="50"/>
        <v>-3.040376757393176</v>
      </c>
      <c r="N126" s="56"/>
      <c r="O126" s="57">
        <f t="shared" si="52"/>
        <v>6945.911722141824</v>
      </c>
      <c r="P126" s="58">
        <f t="shared" si="52"/>
        <v>7191.930931429521</v>
      </c>
    </row>
    <row r="127" spans="1:16" ht="12.75">
      <c r="A127" s="59" t="s">
        <v>133</v>
      </c>
      <c r="B127" s="45"/>
      <c r="C127" s="46"/>
      <c r="D127" s="47">
        <v>0.01</v>
      </c>
      <c r="E127" s="60">
        <v>3</v>
      </c>
      <c r="F127" s="49"/>
      <c r="G127" s="50">
        <v>0.01</v>
      </c>
      <c r="H127" s="51">
        <v>0.01</v>
      </c>
      <c r="I127" s="82">
        <v>4</v>
      </c>
      <c r="J127" s="53">
        <f t="shared" si="47"/>
      </c>
      <c r="K127" s="54">
        <f t="shared" si="48"/>
      </c>
      <c r="L127" s="53">
        <f t="shared" si="49"/>
      </c>
      <c r="M127" s="55">
        <f t="shared" si="50"/>
        <v>-99.75</v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>
        <v>6</v>
      </c>
      <c r="G128" s="50">
        <v>285000</v>
      </c>
      <c r="H128" s="51">
        <v>260594</v>
      </c>
      <c r="I128" s="82">
        <v>244796</v>
      </c>
      <c r="J128" s="53">
        <f t="shared" si="47"/>
      </c>
      <c r="K128" s="54">
        <f t="shared" si="48"/>
      </c>
      <c r="L128" s="53">
        <f t="shared" si="49"/>
        <v>9.365526451107868</v>
      </c>
      <c r="M128" s="55">
        <f t="shared" si="50"/>
        <v>16.423470971747903</v>
      </c>
      <c r="N128" s="56"/>
      <c r="O128" s="57"/>
      <c r="P128" s="58"/>
    </row>
    <row r="129" spans="1:16" s="43" customFormat="1" ht="15.75">
      <c r="A129" s="29" t="s">
        <v>143</v>
      </c>
      <c r="B129" s="68"/>
      <c r="C129" s="69"/>
      <c r="D129" s="70"/>
      <c r="E129" s="71"/>
      <c r="F129" s="72"/>
      <c r="G129" s="73"/>
      <c r="H129" s="74"/>
      <c r="I129" s="75"/>
      <c r="J129" s="76"/>
      <c r="K129" s="77"/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19">
        <v>0.01</v>
      </c>
      <c r="E130" s="120">
        <v>0</v>
      </c>
      <c r="F130" s="107"/>
      <c r="G130" s="108"/>
      <c r="H130" s="108">
        <v>0.01</v>
      </c>
      <c r="I130" s="110">
        <v>0</v>
      </c>
      <c r="J130" s="111">
        <f>IF(OR(D130=0,C130=0,D130&lt;1),"",C130/D130*100-100)</f>
      </c>
      <c r="K130" s="112">
        <f>IF(OR(E130=0,C130=0,E130&lt;1),"",C130/E130*100-100)</f>
      </c>
      <c r="L130" s="111">
        <f>IF(OR(H130=0,G130=0,H130&lt;1),"",G130/H130*100-100)</f>
      </c>
      <c r="M130" s="113">
        <f>IF(OR(I130=0,G130=0,I130&lt;1),"",G130/I130*100-100)</f>
      </c>
      <c r="N130" s="114"/>
      <c r="O130" s="115">
        <f>(H130/D130)*1000</f>
        <v>1000</v>
      </c>
      <c r="P130" s="116"/>
    </row>
    <row r="131" ht="13.5" thickTop="1">
      <c r="A131" s="1" t="s">
        <v>137</v>
      </c>
    </row>
    <row r="132" ht="12.75"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>&amp;L&amp;"Arial,Normal"&amp;12AVANCE DE SUPERFICIES Y PRODUCCIONES A 30  DE JUNIO  DEL AÑO 2.021
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zoomScale="120" zoomScaleNormal="120" zoomScaleSheetLayoutView="95" workbookViewId="0" topLeftCell="A1">
      <selection activeCell="N121" sqref="N121:N130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58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58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144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5.75">
      <c r="A2" s="162" t="s">
        <v>170</v>
      </c>
      <c r="B2" s="8"/>
      <c r="C2" s="9"/>
      <c r="D2" s="9"/>
      <c r="E2" s="157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4.25">
      <c r="A3" s="17" t="s">
        <v>8</v>
      </c>
      <c r="B3" s="18" t="s">
        <v>9</v>
      </c>
      <c r="C3" s="19">
        <v>2021</v>
      </c>
      <c r="D3" s="19">
        <v>2020</v>
      </c>
      <c r="E3" s="155" t="s">
        <v>167</v>
      </c>
      <c r="F3" s="21" t="s">
        <v>9</v>
      </c>
      <c r="G3" s="19">
        <v>2021</v>
      </c>
      <c r="H3" s="19">
        <v>2020</v>
      </c>
      <c r="I3" s="155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56"/>
      <c r="E4" s="33"/>
      <c r="F4" s="34"/>
      <c r="G4" s="31"/>
      <c r="H4" s="156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3</v>
      </c>
      <c r="C5" s="46">
        <f>IF(OR(C6=0,C7=0),"",SUM(C6:C7))</f>
        <v>13981</v>
      </c>
      <c r="D5" s="47">
        <f>IF(OR(D6=0,D7=0),"",SUM(D6:D7))</f>
        <v>13832</v>
      </c>
      <c r="E5" s="48">
        <v>12229</v>
      </c>
      <c r="F5" s="49">
        <v>6</v>
      </c>
      <c r="G5" s="50">
        <f>IF(OR(G6=0,G7=0),"",SUM(G6:G7))</f>
        <v>33458</v>
      </c>
      <c r="H5" s="51">
        <f>IF(OR(H6=0,H7=0),"",SUM(H6:H7))</f>
        <v>16182</v>
      </c>
      <c r="I5" s="52">
        <v>19336</v>
      </c>
      <c r="J5" s="53">
        <f aca="true" t="shared" si="0" ref="J5:J16">IF(OR(D5=0,C5=0),"",C5/D5*100-100)</f>
        <v>1.0772122614227868</v>
      </c>
      <c r="K5" s="54">
        <f aca="true" t="shared" si="1" ref="K5:K16">IF(OR(E5=0,C5=0),"",C5/E5*100-100)</f>
        <v>14.326600703246385</v>
      </c>
      <c r="L5" s="53">
        <f aca="true" t="shared" si="2" ref="L5:L16">IF(OR(H5=0,G5=0),"",G5/H5*100-100)</f>
        <v>106.76059819552589</v>
      </c>
      <c r="M5" s="55">
        <f aca="true" t="shared" si="3" ref="M5:M16">IF(OR(I5=0,G5=0),"",G5/I5*100-100)</f>
        <v>73.03475382705832</v>
      </c>
      <c r="N5" s="56">
        <f aca="true" t="shared" si="4" ref="N5:N16">(G5/C5)*1000</f>
        <v>2393.1049281167298</v>
      </c>
      <c r="O5" s="57">
        <f aca="true" t="shared" si="5" ref="O5:O13">(H5/D5)*1000</f>
        <v>1169.895893580104</v>
      </c>
      <c r="P5" s="58">
        <f aca="true" t="shared" si="6" ref="P5:P13">(I5/E5)*1000</f>
        <v>1581.1595388012104</v>
      </c>
    </row>
    <row r="6" spans="1:16" ht="12.75">
      <c r="A6" s="59" t="s">
        <v>12</v>
      </c>
      <c r="B6" s="45">
        <v>3</v>
      </c>
      <c r="C6" s="46">
        <v>12310</v>
      </c>
      <c r="D6" s="47">
        <v>12227</v>
      </c>
      <c r="E6" s="60">
        <v>9623</v>
      </c>
      <c r="F6" s="49">
        <v>6</v>
      </c>
      <c r="G6" s="50">
        <v>29054</v>
      </c>
      <c r="H6" s="51">
        <v>13414</v>
      </c>
      <c r="I6" s="61">
        <v>14455</v>
      </c>
      <c r="J6" s="53">
        <f t="shared" si="0"/>
        <v>0.6788255500122631</v>
      </c>
      <c r="K6" s="54">
        <f t="shared" si="1"/>
        <v>27.922685233295226</v>
      </c>
      <c r="L6" s="53">
        <f t="shared" si="2"/>
        <v>116.59460265394364</v>
      </c>
      <c r="M6" s="55">
        <f t="shared" si="3"/>
        <v>100.99619508820479</v>
      </c>
      <c r="N6" s="56">
        <f t="shared" si="4"/>
        <v>2360.194963444354</v>
      </c>
      <c r="O6" s="57">
        <f t="shared" si="5"/>
        <v>1097.0802322728389</v>
      </c>
      <c r="P6" s="58">
        <f t="shared" si="6"/>
        <v>1502.1303127922686</v>
      </c>
    </row>
    <row r="7" spans="1:19" ht="12.75">
      <c r="A7" s="62" t="s">
        <v>13</v>
      </c>
      <c r="B7" s="45">
        <v>3</v>
      </c>
      <c r="C7" s="46">
        <v>1671</v>
      </c>
      <c r="D7" s="47">
        <v>1605</v>
      </c>
      <c r="E7" s="60">
        <v>2606</v>
      </c>
      <c r="F7" s="49">
        <v>6</v>
      </c>
      <c r="G7" s="50">
        <v>4404</v>
      </c>
      <c r="H7" s="51">
        <v>2768</v>
      </c>
      <c r="I7" s="61">
        <v>4881</v>
      </c>
      <c r="J7" s="53">
        <f t="shared" si="0"/>
        <v>4.112149532710291</v>
      </c>
      <c r="K7" s="54">
        <f t="shared" si="1"/>
        <v>-35.87874136607829</v>
      </c>
      <c r="L7" s="53">
        <f t="shared" si="2"/>
        <v>59.10404624277456</v>
      </c>
      <c r="M7" s="55">
        <f t="shared" si="3"/>
        <v>-9.77258758451137</v>
      </c>
      <c r="N7" s="56">
        <f t="shared" si="4"/>
        <v>2635.5475763016157</v>
      </c>
      <c r="O7" s="57">
        <f t="shared" si="5"/>
        <v>1724.6105919003116</v>
      </c>
      <c r="P7" s="58">
        <f t="shared" si="6"/>
        <v>1872.985418265541</v>
      </c>
      <c r="Q7" s="164">
        <f>C9/C8</f>
        <v>0.5488523204522042</v>
      </c>
      <c r="R7" s="164">
        <f>D9/D8</f>
        <v>0.7899912923218768</v>
      </c>
      <c r="S7" s="164">
        <f>E9/E8</f>
        <v>0.3846797350154876</v>
      </c>
    </row>
    <row r="8" spans="1:17" ht="12.75">
      <c r="A8" s="44" t="s">
        <v>14</v>
      </c>
      <c r="B8" s="45">
        <v>4</v>
      </c>
      <c r="C8" s="46">
        <f>IF(OR(C9=0,C10=0),"",SUM(C9:C10))</f>
        <v>37859</v>
      </c>
      <c r="D8" s="47">
        <f>IF(OR(D9=0,D10=0),"",SUM(D9:D10))</f>
        <v>39046</v>
      </c>
      <c r="E8" s="48">
        <v>44229</v>
      </c>
      <c r="F8" s="49">
        <v>6</v>
      </c>
      <c r="G8" s="63">
        <f>IF(OR(G9=0,G10=0),"",SUM(G9:G10))</f>
        <v>84255</v>
      </c>
      <c r="H8" s="64">
        <f>IF(OR(H9=0,H10=0),"",SUM(H9:H10))</f>
        <v>38408</v>
      </c>
      <c r="I8" s="65">
        <v>67633</v>
      </c>
      <c r="J8" s="53">
        <f t="shared" si="0"/>
        <v>-3.040004097730886</v>
      </c>
      <c r="K8" s="54">
        <f t="shared" si="1"/>
        <v>-14.4023152230437</v>
      </c>
      <c r="L8" s="53">
        <f t="shared" si="2"/>
        <v>119.36836075817538</v>
      </c>
      <c r="M8" s="55">
        <f t="shared" si="3"/>
        <v>24.576759865746013</v>
      </c>
      <c r="N8" s="56">
        <f t="shared" si="4"/>
        <v>2225.4945983781927</v>
      </c>
      <c r="O8" s="57">
        <f t="shared" si="5"/>
        <v>983.6602981099217</v>
      </c>
      <c r="P8" s="58">
        <f t="shared" si="6"/>
        <v>1529.1550792466483</v>
      </c>
      <c r="Q8" s="164">
        <f>C10/C9</f>
        <v>0.8219837335771693</v>
      </c>
    </row>
    <row r="9" spans="1:16" ht="12.75">
      <c r="A9" s="59" t="s">
        <v>15</v>
      </c>
      <c r="B9" s="45">
        <v>4</v>
      </c>
      <c r="C9" s="46">
        <v>20779</v>
      </c>
      <c r="D9" s="47">
        <v>30846</v>
      </c>
      <c r="E9" s="60">
        <v>17014</v>
      </c>
      <c r="F9" s="49">
        <v>6</v>
      </c>
      <c r="G9" s="50">
        <v>45807</v>
      </c>
      <c r="H9" s="51">
        <v>28757</v>
      </c>
      <c r="I9" s="61">
        <v>31316</v>
      </c>
      <c r="J9" s="53">
        <f t="shared" si="0"/>
        <v>-32.636322375672705</v>
      </c>
      <c r="K9" s="54">
        <f t="shared" si="1"/>
        <v>22.128835076995415</v>
      </c>
      <c r="L9" s="53">
        <f t="shared" si="2"/>
        <v>59.28991202142086</v>
      </c>
      <c r="M9" s="55">
        <f t="shared" si="3"/>
        <v>46.273470430450885</v>
      </c>
      <c r="N9" s="56">
        <f t="shared" si="4"/>
        <v>2204.4852976562875</v>
      </c>
      <c r="O9" s="57">
        <f t="shared" si="5"/>
        <v>932.2764702068339</v>
      </c>
      <c r="P9" s="58">
        <f t="shared" si="6"/>
        <v>1840.6018572939934</v>
      </c>
    </row>
    <row r="10" spans="1:16" ht="12.75">
      <c r="A10" s="62" t="s">
        <v>16</v>
      </c>
      <c r="B10" s="45">
        <v>3</v>
      </c>
      <c r="C10" s="46">
        <v>17080</v>
      </c>
      <c r="D10" s="47">
        <v>8200</v>
      </c>
      <c r="E10" s="60">
        <v>27215</v>
      </c>
      <c r="F10" s="49">
        <v>6</v>
      </c>
      <c r="G10" s="50">
        <v>38448</v>
      </c>
      <c r="H10" s="51">
        <v>9651</v>
      </c>
      <c r="I10" s="61">
        <v>36317</v>
      </c>
      <c r="J10" s="53">
        <f t="shared" si="0"/>
        <v>108.29268292682929</v>
      </c>
      <c r="K10" s="54">
        <f t="shared" si="1"/>
        <v>-37.2404923755282</v>
      </c>
      <c r="L10" s="53">
        <f t="shared" si="2"/>
        <v>298.383587193037</v>
      </c>
      <c r="M10" s="55">
        <f t="shared" si="3"/>
        <v>5.867775421978692</v>
      </c>
      <c r="N10" s="56">
        <f t="shared" si="4"/>
        <v>2251.053864168618</v>
      </c>
      <c r="O10" s="57">
        <f t="shared" si="5"/>
        <v>1176.9512195121952</v>
      </c>
      <c r="P10" s="58">
        <f t="shared" si="6"/>
        <v>1334.4479147528937</v>
      </c>
    </row>
    <row r="11" spans="1:16" ht="12.75">
      <c r="A11" s="59" t="s">
        <v>17</v>
      </c>
      <c r="B11" s="45">
        <v>3</v>
      </c>
      <c r="C11" s="46">
        <v>22383</v>
      </c>
      <c r="D11" s="47">
        <v>21992</v>
      </c>
      <c r="E11" s="60">
        <v>24629</v>
      </c>
      <c r="F11" s="49">
        <v>6</v>
      </c>
      <c r="G11" s="50">
        <v>42214</v>
      </c>
      <c r="H11" s="51">
        <v>26952</v>
      </c>
      <c r="I11" s="61">
        <v>30038</v>
      </c>
      <c r="J11" s="53">
        <f t="shared" si="0"/>
        <v>1.777919243361211</v>
      </c>
      <c r="K11" s="54">
        <f t="shared" si="1"/>
        <v>-9.119330870112478</v>
      </c>
      <c r="L11" s="53">
        <f t="shared" si="2"/>
        <v>56.62659542891066</v>
      </c>
      <c r="M11" s="55">
        <f t="shared" si="3"/>
        <v>40.535321925560964</v>
      </c>
      <c r="N11" s="56">
        <f t="shared" si="4"/>
        <v>1885.9848992538982</v>
      </c>
      <c r="O11" s="57">
        <f t="shared" si="5"/>
        <v>1225.5365587486358</v>
      </c>
      <c r="P11" s="58">
        <f t="shared" si="6"/>
        <v>1219.6191481586748</v>
      </c>
    </row>
    <row r="12" spans="1:16" ht="12.75">
      <c r="A12" s="59" t="s">
        <v>18</v>
      </c>
      <c r="B12" s="45">
        <v>3</v>
      </c>
      <c r="C12" s="46">
        <v>502</v>
      </c>
      <c r="D12" s="47">
        <v>475</v>
      </c>
      <c r="E12" s="60">
        <v>449</v>
      </c>
      <c r="F12" s="49">
        <v>6</v>
      </c>
      <c r="G12" s="50">
        <v>669</v>
      </c>
      <c r="H12" s="51">
        <v>578</v>
      </c>
      <c r="I12" s="61">
        <v>373</v>
      </c>
      <c r="J12" s="53">
        <f t="shared" si="0"/>
        <v>5.6842105263157805</v>
      </c>
      <c r="K12" s="54">
        <f t="shared" si="1"/>
        <v>11.804008908685958</v>
      </c>
      <c r="L12" s="53">
        <f t="shared" si="2"/>
        <v>15.743944636678208</v>
      </c>
      <c r="M12" s="55">
        <f t="shared" si="3"/>
        <v>79.35656836461126</v>
      </c>
      <c r="N12" s="56">
        <f t="shared" si="4"/>
        <v>1332.6693227091632</v>
      </c>
      <c r="O12" s="57">
        <f t="shared" si="5"/>
        <v>1216.842105263158</v>
      </c>
      <c r="P12" s="58">
        <f t="shared" si="6"/>
        <v>830.7349665924277</v>
      </c>
    </row>
    <row r="13" spans="1:16" ht="12.75">
      <c r="A13" s="62" t="s">
        <v>19</v>
      </c>
      <c r="B13" s="45">
        <v>3</v>
      </c>
      <c r="C13" s="66">
        <v>1052</v>
      </c>
      <c r="D13" s="67">
        <v>1062</v>
      </c>
      <c r="E13" s="60">
        <v>1093</v>
      </c>
      <c r="F13" s="49">
        <v>6</v>
      </c>
      <c r="G13" s="50">
        <v>1805</v>
      </c>
      <c r="H13" s="51">
        <v>1492</v>
      </c>
      <c r="I13" s="61">
        <v>1674</v>
      </c>
      <c r="J13" s="53">
        <f t="shared" si="0"/>
        <v>-0.941619585687377</v>
      </c>
      <c r="K13" s="54">
        <f t="shared" si="1"/>
        <v>-3.7511436413540764</v>
      </c>
      <c r="L13" s="53">
        <f t="shared" si="2"/>
        <v>20.978552278820374</v>
      </c>
      <c r="M13" s="55">
        <f t="shared" si="3"/>
        <v>7.825567502986857</v>
      </c>
      <c r="N13" s="56">
        <f t="shared" si="4"/>
        <v>1715.7794676806084</v>
      </c>
      <c r="O13" s="57">
        <f t="shared" si="5"/>
        <v>1404.8964218455744</v>
      </c>
      <c r="P13" s="58">
        <f t="shared" si="6"/>
        <v>1531.5645013723695</v>
      </c>
    </row>
    <row r="14" spans="1:16" ht="12.75">
      <c r="A14" s="59" t="s">
        <v>20</v>
      </c>
      <c r="B14" s="45"/>
      <c r="C14" s="46">
        <v>0.01</v>
      </c>
      <c r="D14" s="47">
        <v>0.01</v>
      </c>
      <c r="E14" s="60">
        <v>0</v>
      </c>
      <c r="F14" s="49"/>
      <c r="G14" s="50">
        <v>0.01</v>
      </c>
      <c r="H14" s="51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  <v>0</v>
      </c>
      <c r="M14" s="55">
        <f t="shared" si="3"/>
      </c>
      <c r="N14" s="56">
        <f t="shared" si="4"/>
        <v>1000</v>
      </c>
      <c r="O14" s="57"/>
      <c r="P14" s="58"/>
    </row>
    <row r="15" spans="1:16" ht="12.75">
      <c r="A15" s="59" t="s">
        <v>21</v>
      </c>
      <c r="B15" s="45">
        <v>6</v>
      </c>
      <c r="C15" s="46">
        <v>1993</v>
      </c>
      <c r="D15" s="47">
        <v>1873</v>
      </c>
      <c r="E15" s="60">
        <v>2184</v>
      </c>
      <c r="F15" s="49">
        <v>6</v>
      </c>
      <c r="G15" s="50">
        <v>22018</v>
      </c>
      <c r="H15" s="51">
        <v>19104</v>
      </c>
      <c r="I15" s="61">
        <v>22611</v>
      </c>
      <c r="J15" s="53">
        <f t="shared" si="0"/>
        <v>6.40683395621997</v>
      </c>
      <c r="K15" s="54">
        <f t="shared" si="1"/>
        <v>-8.745421245421241</v>
      </c>
      <c r="L15" s="53">
        <f t="shared" si="2"/>
        <v>15.25335008375211</v>
      </c>
      <c r="M15" s="55">
        <f t="shared" si="3"/>
        <v>-2.6226173101587733</v>
      </c>
      <c r="N15" s="56">
        <f t="shared" si="4"/>
        <v>11047.666833918714</v>
      </c>
      <c r="O15" s="57">
        <f>(H15/D15)*1000</f>
        <v>10199.67965830219</v>
      </c>
      <c r="P15" s="58">
        <f>(I15/E15)*1000</f>
        <v>10353.021978021978</v>
      </c>
    </row>
    <row r="16" spans="1:16" ht="12.75">
      <c r="A16" s="59" t="s">
        <v>22</v>
      </c>
      <c r="B16" s="45">
        <v>6</v>
      </c>
      <c r="C16" s="46">
        <v>23</v>
      </c>
      <c r="D16" s="47">
        <v>25</v>
      </c>
      <c r="E16" s="60">
        <v>45</v>
      </c>
      <c r="F16" s="49">
        <v>6</v>
      </c>
      <c r="G16" s="50">
        <v>120</v>
      </c>
      <c r="H16" s="51">
        <v>120</v>
      </c>
      <c r="I16" s="61">
        <v>232</v>
      </c>
      <c r="J16" s="53">
        <f t="shared" si="0"/>
        <v>-8</v>
      </c>
      <c r="K16" s="54">
        <f t="shared" si="1"/>
        <v>-48.88888888888889</v>
      </c>
      <c r="L16" s="53">
        <f t="shared" si="2"/>
        <v>0</v>
      </c>
      <c r="M16" s="55">
        <f t="shared" si="3"/>
        <v>-48.275862068965516</v>
      </c>
      <c r="N16" s="56">
        <f t="shared" si="4"/>
        <v>5217.391304347826</v>
      </c>
      <c r="O16" s="57">
        <f>(H16/D16)*1000</f>
        <v>4800</v>
      </c>
      <c r="P16" s="58">
        <f>(I16/E16)*1000</f>
        <v>5155.555555555556</v>
      </c>
    </row>
    <row r="17" spans="1:16" s="43" customFormat="1" ht="15.75">
      <c r="A17" s="29" t="s">
        <v>23</v>
      </c>
      <c r="B17" s="68"/>
      <c r="C17" s="69"/>
      <c r="D17" s="70"/>
      <c r="E17" s="71"/>
      <c r="F17" s="72"/>
      <c r="G17" s="73"/>
      <c r="H17" s="74"/>
      <c r="I17" s="75"/>
      <c r="J17" s="76"/>
      <c r="K17" s="77"/>
      <c r="L17" s="76"/>
      <c r="M17" s="78"/>
      <c r="N17" s="79"/>
      <c r="O17" s="80"/>
      <c r="P17" s="81"/>
    </row>
    <row r="18" spans="1:16" ht="12.75">
      <c r="A18" s="59" t="s">
        <v>24</v>
      </c>
      <c r="B18" s="45">
        <v>6</v>
      </c>
      <c r="C18" s="46">
        <v>15</v>
      </c>
      <c r="D18" s="47">
        <v>15</v>
      </c>
      <c r="E18" s="60">
        <v>8</v>
      </c>
      <c r="F18" s="49">
        <v>6</v>
      </c>
      <c r="G18" s="50">
        <v>12</v>
      </c>
      <c r="H18" s="51">
        <v>12</v>
      </c>
      <c r="I18" s="82">
        <v>21</v>
      </c>
      <c r="J18" s="53">
        <f aca="true" t="shared" si="7" ref="J18:J24">IF(OR(D18=0,C18=0),"",C18/D18*100-100)</f>
        <v>0</v>
      </c>
      <c r="K18" s="54">
        <f aca="true" t="shared" si="8" ref="K18:K24">IF(OR(E18=0,C18=0),"",C18/E18*100-100)</f>
        <v>87.5</v>
      </c>
      <c r="L18" s="53">
        <f aca="true" t="shared" si="9" ref="L18:L24">IF(OR(H18=0,G18=0),"",G18/H18*100-100)</f>
        <v>0</v>
      </c>
      <c r="M18" s="55">
        <f aca="true" t="shared" si="10" ref="M18:M24">IF(OR(I18=0,G18=0),"",G18/I18*100-100)</f>
        <v>-42.85714285714286</v>
      </c>
      <c r="N18" s="56">
        <f aca="true" t="shared" si="11" ref="N18:N25">(G18/C18)*1000</f>
        <v>800</v>
      </c>
      <c r="O18" s="57">
        <f aca="true" t="shared" si="12" ref="O18:O24">(H18/D18)*1000</f>
        <v>800</v>
      </c>
      <c r="P18" s="58">
        <f aca="true" t="shared" si="13" ref="P18:P25">(I18/E18)*1000</f>
        <v>2625</v>
      </c>
    </row>
    <row r="19" spans="1:16" ht="12.75">
      <c r="A19" s="59" t="s">
        <v>25</v>
      </c>
      <c r="B19" s="45">
        <v>6</v>
      </c>
      <c r="C19" s="46">
        <v>1205</v>
      </c>
      <c r="D19" s="47">
        <v>1015</v>
      </c>
      <c r="E19" s="60">
        <v>1623</v>
      </c>
      <c r="F19" s="49">
        <v>6</v>
      </c>
      <c r="G19" s="50">
        <v>725</v>
      </c>
      <c r="H19" s="51">
        <v>450</v>
      </c>
      <c r="I19" s="82">
        <v>639</v>
      </c>
      <c r="J19" s="53">
        <f t="shared" si="7"/>
        <v>18.7192118226601</v>
      </c>
      <c r="K19" s="54">
        <f t="shared" si="8"/>
        <v>-25.75477510782501</v>
      </c>
      <c r="L19" s="53">
        <f t="shared" si="9"/>
        <v>61.111111111111114</v>
      </c>
      <c r="M19" s="55">
        <f t="shared" si="10"/>
        <v>13.458528951486699</v>
      </c>
      <c r="N19" s="56">
        <f t="shared" si="11"/>
        <v>601.6597510373443</v>
      </c>
      <c r="O19" s="57">
        <f t="shared" si="12"/>
        <v>443.3497536945813</v>
      </c>
      <c r="P19" s="58">
        <f t="shared" si="13"/>
        <v>393.7153419593346</v>
      </c>
    </row>
    <row r="20" spans="1:16" ht="12.75">
      <c r="A20" s="59" t="s">
        <v>26</v>
      </c>
      <c r="B20" s="45">
        <v>6</v>
      </c>
      <c r="C20" s="46">
        <v>72</v>
      </c>
      <c r="D20" s="47">
        <v>61</v>
      </c>
      <c r="E20" s="60">
        <v>61</v>
      </c>
      <c r="F20" s="49">
        <v>6</v>
      </c>
      <c r="G20" s="50">
        <v>35</v>
      </c>
      <c r="H20" s="51">
        <v>29</v>
      </c>
      <c r="I20" s="82">
        <v>19</v>
      </c>
      <c r="J20" s="53">
        <f t="shared" si="7"/>
        <v>18.032786885245898</v>
      </c>
      <c r="K20" s="54">
        <f t="shared" si="8"/>
        <v>18.032786885245898</v>
      </c>
      <c r="L20" s="53">
        <f t="shared" si="9"/>
        <v>20.689655172413794</v>
      </c>
      <c r="M20" s="55">
        <f t="shared" si="10"/>
        <v>84.21052631578948</v>
      </c>
      <c r="N20" s="56">
        <f t="shared" si="11"/>
        <v>486.1111111111111</v>
      </c>
      <c r="O20" s="57">
        <f t="shared" si="12"/>
        <v>475.40983606557376</v>
      </c>
      <c r="P20" s="58">
        <f t="shared" si="13"/>
        <v>311.4754098360656</v>
      </c>
    </row>
    <row r="21" spans="1:16" ht="12.75">
      <c r="A21" s="59" t="s">
        <v>27</v>
      </c>
      <c r="B21" s="45">
        <v>6</v>
      </c>
      <c r="C21" s="46">
        <v>113</v>
      </c>
      <c r="D21" s="47">
        <v>234</v>
      </c>
      <c r="E21" s="60">
        <v>458</v>
      </c>
      <c r="F21" s="49">
        <v>6</v>
      </c>
      <c r="G21" s="50">
        <v>1816</v>
      </c>
      <c r="H21" s="51">
        <v>217</v>
      </c>
      <c r="I21" s="82">
        <v>375</v>
      </c>
      <c r="J21" s="53">
        <f t="shared" si="7"/>
        <v>-51.70940170940171</v>
      </c>
      <c r="K21" s="54">
        <f t="shared" si="8"/>
        <v>-75.32751091703057</v>
      </c>
      <c r="L21" s="53">
        <f t="shared" si="9"/>
        <v>736.8663594470046</v>
      </c>
      <c r="M21" s="55">
        <f t="shared" si="10"/>
        <v>384.26666666666665</v>
      </c>
      <c r="N21" s="56">
        <f t="shared" si="11"/>
        <v>16070.796460176989</v>
      </c>
      <c r="O21" s="57">
        <f t="shared" si="12"/>
        <v>927.3504273504274</v>
      </c>
      <c r="P21" s="58">
        <f t="shared" si="13"/>
        <v>818.7772925764192</v>
      </c>
    </row>
    <row r="22" spans="1:16" ht="12.75">
      <c r="A22" s="59" t="s">
        <v>28</v>
      </c>
      <c r="B22" s="45">
        <v>6</v>
      </c>
      <c r="C22" s="46">
        <v>1311</v>
      </c>
      <c r="D22" s="47">
        <v>1301</v>
      </c>
      <c r="E22" s="60">
        <v>1486</v>
      </c>
      <c r="F22" s="49">
        <v>6</v>
      </c>
      <c r="G22" s="50">
        <v>1100</v>
      </c>
      <c r="H22" s="51">
        <v>931</v>
      </c>
      <c r="I22" s="82">
        <v>929</v>
      </c>
      <c r="J22" s="53">
        <f t="shared" si="7"/>
        <v>0.7686395080707058</v>
      </c>
      <c r="K22" s="54">
        <f t="shared" si="8"/>
        <v>-11.776581426648718</v>
      </c>
      <c r="L22" s="53">
        <f t="shared" si="9"/>
        <v>18.152524167561765</v>
      </c>
      <c r="M22" s="55">
        <f t="shared" si="10"/>
        <v>18.40688912809472</v>
      </c>
      <c r="N22" s="56">
        <f t="shared" si="11"/>
        <v>839.0541571319603</v>
      </c>
      <c r="O22" s="57">
        <f t="shared" si="12"/>
        <v>715.6033820138356</v>
      </c>
      <c r="P22" s="58">
        <f t="shared" si="13"/>
        <v>625.1682368775236</v>
      </c>
    </row>
    <row r="23" spans="1:16" ht="12.75">
      <c r="A23" s="59" t="s">
        <v>29</v>
      </c>
      <c r="B23" s="45">
        <v>6</v>
      </c>
      <c r="C23" s="46">
        <v>4121</v>
      </c>
      <c r="D23" s="47">
        <v>1316</v>
      </c>
      <c r="E23" s="60">
        <v>1240</v>
      </c>
      <c r="F23" s="49">
        <v>6</v>
      </c>
      <c r="G23" s="50">
        <v>3263</v>
      </c>
      <c r="H23" s="51">
        <v>645</v>
      </c>
      <c r="I23" s="82">
        <v>760</v>
      </c>
      <c r="J23" s="53">
        <f t="shared" si="7"/>
        <v>213.14589665653494</v>
      </c>
      <c r="K23" s="54">
        <f t="shared" si="8"/>
        <v>232.33870967741933</v>
      </c>
      <c r="L23" s="53">
        <f t="shared" si="9"/>
        <v>405.891472868217</v>
      </c>
      <c r="M23" s="55">
        <f t="shared" si="10"/>
        <v>329.34210526315786</v>
      </c>
      <c r="N23" s="56">
        <f t="shared" si="11"/>
        <v>791.7981072555204</v>
      </c>
      <c r="O23" s="57">
        <f t="shared" si="12"/>
        <v>490.12158054711244</v>
      </c>
      <c r="P23" s="58">
        <f t="shared" si="13"/>
        <v>612.9032258064516</v>
      </c>
    </row>
    <row r="24" spans="1:16" ht="12.75">
      <c r="A24" s="59" t="s">
        <v>30</v>
      </c>
      <c r="B24" s="45">
        <v>6</v>
      </c>
      <c r="C24" s="46">
        <v>373</v>
      </c>
      <c r="D24" s="47">
        <v>321</v>
      </c>
      <c r="E24" s="60">
        <v>590</v>
      </c>
      <c r="F24" s="49">
        <v>6</v>
      </c>
      <c r="G24" s="50">
        <v>380</v>
      </c>
      <c r="H24" s="51">
        <v>239</v>
      </c>
      <c r="I24" s="82">
        <v>281</v>
      </c>
      <c r="J24" s="53">
        <f t="shared" si="7"/>
        <v>16.199376947040506</v>
      </c>
      <c r="K24" s="54">
        <f t="shared" si="8"/>
        <v>-36.77966101694915</v>
      </c>
      <c r="L24" s="53">
        <f t="shared" si="9"/>
        <v>58.99581589958157</v>
      </c>
      <c r="M24" s="55">
        <f t="shared" si="10"/>
        <v>35.231316725978644</v>
      </c>
      <c r="N24" s="56">
        <f t="shared" si="11"/>
        <v>1018.7667560321715</v>
      </c>
      <c r="O24" s="57">
        <f t="shared" si="12"/>
        <v>744.5482866043614</v>
      </c>
      <c r="P24" s="58">
        <f t="shared" si="13"/>
        <v>476.271186440678</v>
      </c>
    </row>
    <row r="25" spans="1:16" ht="12.75">
      <c r="A25" s="59" t="s">
        <v>31</v>
      </c>
      <c r="B25" s="45"/>
      <c r="C25" s="46">
        <v>0.01</v>
      </c>
      <c r="D25" s="47">
        <v>0.01</v>
      </c>
      <c r="E25" s="60">
        <v>0</v>
      </c>
      <c r="F25" s="49"/>
      <c r="G25" s="50">
        <v>0.01</v>
      </c>
      <c r="H25" s="51">
        <v>0.01</v>
      </c>
      <c r="I25" s="82">
        <v>0</v>
      </c>
      <c r="J25" s="53"/>
      <c r="K25" s="54"/>
      <c r="L25" s="53"/>
      <c r="M25" s="55"/>
      <c r="N25" s="56">
        <f t="shared" si="11"/>
        <v>1000</v>
      </c>
      <c r="O25" s="57"/>
      <c r="P25" s="58"/>
    </row>
    <row r="26" spans="1:16" s="43" customFormat="1" ht="15.75">
      <c r="A26" s="29" t="s">
        <v>32</v>
      </c>
      <c r="B26" s="68"/>
      <c r="C26" s="69"/>
      <c r="D26" s="70"/>
      <c r="E26" s="71"/>
      <c r="F26" s="72"/>
      <c r="G26" s="73"/>
      <c r="H26" s="74"/>
      <c r="I26" s="7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6</v>
      </c>
      <c r="C27" s="46">
        <f>IF(OR(C28=0,C29=0,C30=0,C31=0),"",SUM(C28:C31))</f>
        <v>671</v>
      </c>
      <c r="D27" s="47">
        <f>IF(OR(D28=0,D29=0,D30=0,D31=0),"",SUM(D28:D31))</f>
        <v>517</v>
      </c>
      <c r="E27" s="48">
        <v>681</v>
      </c>
      <c r="F27" s="49">
        <v>5</v>
      </c>
      <c r="G27" s="50">
        <f>IF(OR(G28=0,G29=0,G30=0,G31=0),"",SUM(G28:G31))</f>
        <v>20838</v>
      </c>
      <c r="H27" s="51">
        <f>IF(OR(H28=0,H29=0,H30=0,H31=0),"",SUM(H28:H31))</f>
        <v>14662</v>
      </c>
      <c r="I27" s="83">
        <v>17325</v>
      </c>
      <c r="J27" s="53">
        <f>IF(OR(D27=0,C27=0),"",C27/D27*100-100)</f>
        <v>29.787234042553195</v>
      </c>
      <c r="K27" s="54">
        <f>IF(OR(E27=0,C27=0),"",C27/E27*100-100)</f>
        <v>-1.4684287812041106</v>
      </c>
      <c r="L27" s="53">
        <f>IF(OR(H27=0,G27=0),"",G27/H27*100-100)</f>
        <v>42.12249352066567</v>
      </c>
      <c r="M27" s="53">
        <f>IF(OR(I27=0,G27=0),"",G27/I27*100-100)</f>
        <v>20.277056277056275</v>
      </c>
      <c r="N27" s="56">
        <f aca="true" t="shared" si="14" ref="N27:P31">(G27/C27)*1000</f>
        <v>31055.141579731742</v>
      </c>
      <c r="O27" s="57">
        <f t="shared" si="14"/>
        <v>28359.767891682786</v>
      </c>
      <c r="P27" s="58">
        <f t="shared" si="14"/>
        <v>25440.52863436123</v>
      </c>
    </row>
    <row r="28" spans="1:16" ht="12.75">
      <c r="A28" s="59" t="s">
        <v>34</v>
      </c>
      <c r="B28" s="45">
        <v>6</v>
      </c>
      <c r="C28" s="46">
        <v>40</v>
      </c>
      <c r="D28" s="47">
        <v>70</v>
      </c>
      <c r="E28" s="60">
        <v>65</v>
      </c>
      <c r="F28" s="49">
        <v>5</v>
      </c>
      <c r="G28" s="50">
        <v>1410</v>
      </c>
      <c r="H28" s="51">
        <v>2771</v>
      </c>
      <c r="I28" s="82">
        <v>2607</v>
      </c>
      <c r="J28" s="53">
        <f>IF(OR(D28=0,C28=0),"",C28/D28*100-100)</f>
        <v>-42.85714285714286</v>
      </c>
      <c r="K28" s="54">
        <f>IF(OR(E28=0,C28=0),"",C28/E28*100-100)</f>
        <v>-38.46153846153846</v>
      </c>
      <c r="L28" s="53">
        <f>IF(OR(H28=0,G28=0),"",G28/H28*100-100)</f>
        <v>-49.11584265608083</v>
      </c>
      <c r="M28" s="55">
        <f>IF(OR(I28=0,G28=0),"",G28/I28*100-100)</f>
        <v>-45.914844649021866</v>
      </c>
      <c r="N28" s="56">
        <f t="shared" si="14"/>
        <v>35250</v>
      </c>
      <c r="O28" s="57">
        <f t="shared" si="14"/>
        <v>39585.71428571429</v>
      </c>
      <c r="P28" s="58">
        <f t="shared" si="14"/>
        <v>40107.69230769231</v>
      </c>
    </row>
    <row r="29" spans="1:16" ht="12.75">
      <c r="A29" s="59" t="s">
        <v>35</v>
      </c>
      <c r="B29" s="45">
        <v>6</v>
      </c>
      <c r="C29" s="46">
        <v>51</v>
      </c>
      <c r="D29" s="47">
        <v>40</v>
      </c>
      <c r="E29" s="60">
        <v>51</v>
      </c>
      <c r="F29" s="49">
        <v>6</v>
      </c>
      <c r="G29" s="50">
        <v>1830</v>
      </c>
      <c r="H29" s="51">
        <v>1583</v>
      </c>
      <c r="I29" s="82">
        <v>953</v>
      </c>
      <c r="J29" s="53">
        <f>IF(OR(D29=0,C29=0),"",C29/D29*100-100)</f>
        <v>27.499999999999986</v>
      </c>
      <c r="K29" s="54">
        <f>IF(OR(E29=0,C29=0),"",C29/E29*100-100)</f>
        <v>0</v>
      </c>
      <c r="L29" s="53">
        <f>IF(OR(H29=0,G29=0),"",G29/H29*100-100)</f>
        <v>15.603284902084653</v>
      </c>
      <c r="M29" s="55">
        <f>IF(OR(I29=0,G29=0),"",G29/I29*100-100)</f>
        <v>92.0251836306401</v>
      </c>
      <c r="N29" s="56">
        <f t="shared" si="14"/>
        <v>35882.35294117647</v>
      </c>
      <c r="O29" s="57">
        <f t="shared" si="14"/>
        <v>39575</v>
      </c>
      <c r="P29" s="58">
        <f t="shared" si="14"/>
        <v>18686.274509803923</v>
      </c>
    </row>
    <row r="30" spans="1:16" ht="12.75">
      <c r="A30" s="59" t="s">
        <v>36</v>
      </c>
      <c r="B30" s="45">
        <v>6</v>
      </c>
      <c r="C30" s="46">
        <v>553</v>
      </c>
      <c r="D30" s="47">
        <v>390</v>
      </c>
      <c r="E30" s="60">
        <v>531</v>
      </c>
      <c r="F30" s="49">
        <v>6</v>
      </c>
      <c r="G30" s="50">
        <v>16762</v>
      </c>
      <c r="H30" s="51">
        <v>9908</v>
      </c>
      <c r="I30" s="82">
        <v>12878</v>
      </c>
      <c r="J30" s="53">
        <f>IF(OR(D30=0,C30=0),"",C30/D30*100-100)</f>
        <v>41.794871794871796</v>
      </c>
      <c r="K30" s="54">
        <f>IF(OR(E30=0,C30=0),"",C30/E30*100-100)</f>
        <v>4.1431261770244845</v>
      </c>
      <c r="L30" s="53">
        <f>IF(OR(H30=0,G30=0),"",G30/H30*100-100)</f>
        <v>69.17642309245053</v>
      </c>
      <c r="M30" s="55">
        <f>IF(OR(I30=0,G30=0),"",G30/I30*100-100)</f>
        <v>30.159962727131557</v>
      </c>
      <c r="N30" s="56">
        <f t="shared" si="14"/>
        <v>30311.030741410486</v>
      </c>
      <c r="O30" s="57">
        <f t="shared" si="14"/>
        <v>25405.128205128203</v>
      </c>
      <c r="P30" s="58">
        <f t="shared" si="14"/>
        <v>24252.35404896422</v>
      </c>
    </row>
    <row r="31" spans="1:16" ht="12.75">
      <c r="A31" s="59" t="s">
        <v>37</v>
      </c>
      <c r="B31" s="45">
        <v>6</v>
      </c>
      <c r="C31" s="46">
        <v>27</v>
      </c>
      <c r="D31" s="47">
        <v>17</v>
      </c>
      <c r="E31" s="60">
        <v>35</v>
      </c>
      <c r="F31" s="49">
        <v>5</v>
      </c>
      <c r="G31" s="50">
        <v>836</v>
      </c>
      <c r="H31" s="51">
        <v>400</v>
      </c>
      <c r="I31" s="82">
        <v>887</v>
      </c>
      <c r="J31" s="53">
        <f>IF(OR(D31=0,C31=0),"",C31/D31*100-100)</f>
        <v>58.823529411764696</v>
      </c>
      <c r="K31" s="54">
        <f>IF(OR(E31=0,C31=0),"",C31/E31*100-100)</f>
        <v>-22.857142857142847</v>
      </c>
      <c r="L31" s="53">
        <f>IF(OR(H31=0,G31=0),"",G31/H31*100-100)</f>
        <v>109</v>
      </c>
      <c r="M31" s="55">
        <f>IF(OR(I31=0,G31=0),"",G31/I31*100-100)</f>
        <v>-5.749718151071022</v>
      </c>
      <c r="N31" s="56">
        <f t="shared" si="14"/>
        <v>30962.962962962964</v>
      </c>
      <c r="O31" s="57">
        <f t="shared" si="14"/>
        <v>23529.411764705885</v>
      </c>
      <c r="P31" s="58">
        <f t="shared" si="14"/>
        <v>25342.85714285714</v>
      </c>
    </row>
    <row r="32" spans="1:16" s="43" customFormat="1" ht="15.75">
      <c r="A32" s="29" t="s">
        <v>38</v>
      </c>
      <c r="B32" s="68"/>
      <c r="C32" s="69"/>
      <c r="D32" s="70"/>
      <c r="E32" s="71"/>
      <c r="F32" s="72"/>
      <c r="G32" s="73"/>
      <c r="H32" s="74"/>
      <c r="I32" s="75"/>
      <c r="J32" s="76"/>
      <c r="K32" s="77"/>
      <c r="L32" s="76"/>
      <c r="M32" s="78"/>
      <c r="N32" s="79"/>
      <c r="O32" s="80"/>
      <c r="P32" s="81"/>
    </row>
    <row r="33" spans="1:16" ht="12.75">
      <c r="A33" s="59" t="s">
        <v>39</v>
      </c>
      <c r="B33" s="45"/>
      <c r="C33" s="46">
        <v>0.01</v>
      </c>
      <c r="D33" s="47">
        <v>0.01</v>
      </c>
      <c r="E33" s="60">
        <v>0</v>
      </c>
      <c r="F33" s="49"/>
      <c r="G33" s="50">
        <v>0.01</v>
      </c>
      <c r="H33" s="51">
        <v>0.01</v>
      </c>
      <c r="I33" s="82">
        <v>0</v>
      </c>
      <c r="J33" s="53"/>
      <c r="K33" s="54"/>
      <c r="L33" s="53"/>
      <c r="M33" s="55"/>
      <c r="N33" s="56">
        <f aca="true" t="shared" si="15" ref="N33:N39">(G33/C33)*1000</f>
        <v>1000</v>
      </c>
      <c r="O33" s="57"/>
      <c r="P33" s="58"/>
    </row>
    <row r="34" spans="1:16" ht="12.75">
      <c r="A34" s="59" t="s">
        <v>40</v>
      </c>
      <c r="B34" s="45"/>
      <c r="C34" s="46">
        <v>0.01</v>
      </c>
      <c r="D34" s="47">
        <v>0.01</v>
      </c>
      <c r="E34" s="60">
        <v>0</v>
      </c>
      <c r="F34" s="49"/>
      <c r="G34" s="50"/>
      <c r="H34" s="51">
        <v>0.01</v>
      </c>
      <c r="I34" s="82">
        <v>0</v>
      </c>
      <c r="J34" s="53">
        <f>IF(OR(D34=0,C34=0),"",C34/D34*100-100)</f>
        <v>0</v>
      </c>
      <c r="K34" s="54">
        <f aca="true" t="shared" si="16" ref="K34:K39">IF(OR(E34=0,C34=0),"",C34/E34*100-100)</f>
      </c>
      <c r="L34" s="53">
        <f>IF(OR(H34=0,G34=0),"",G34/H34*100-100)</f>
      </c>
      <c r="M34" s="55">
        <f aca="true" t="shared" si="17" ref="M34:M39">IF(OR(I34=0,G34=0),"",G34/I34*100-100)</f>
      </c>
      <c r="N34" s="56">
        <f t="shared" si="15"/>
        <v>0</v>
      </c>
      <c r="O34" s="57"/>
      <c r="P34" s="58"/>
    </row>
    <row r="35" spans="1:16" ht="12.75">
      <c r="A35" s="59" t="s">
        <v>41</v>
      </c>
      <c r="B35" s="45">
        <v>6</v>
      </c>
      <c r="C35" s="46">
        <v>695</v>
      </c>
      <c r="D35" s="47">
        <v>631</v>
      </c>
      <c r="E35" s="60">
        <v>1150</v>
      </c>
      <c r="F35" s="49">
        <v>6</v>
      </c>
      <c r="G35" s="50">
        <v>571</v>
      </c>
      <c r="H35" s="51">
        <v>603</v>
      </c>
      <c r="I35" s="82">
        <v>658</v>
      </c>
      <c r="J35" s="53">
        <f>IF(OR(D35=0,C35=0),"",C35/D35*100-100)</f>
        <v>10.142630744849441</v>
      </c>
      <c r="K35" s="54">
        <f t="shared" si="16"/>
        <v>-39.56521739130435</v>
      </c>
      <c r="L35" s="53">
        <f>IF(OR(H35=0,G35=0),"",G35/H35*100-100)</f>
        <v>-5.306799336650087</v>
      </c>
      <c r="M35" s="55">
        <f t="shared" si="17"/>
        <v>-13.221884498480236</v>
      </c>
      <c r="N35" s="56">
        <f t="shared" si="15"/>
        <v>821.5827338129496</v>
      </c>
      <c r="O35" s="57">
        <f>(H35/D35)*1000</f>
        <v>955.6259904912837</v>
      </c>
      <c r="P35" s="58">
        <f>(I35/E35)*1000</f>
        <v>572.1739130434784</v>
      </c>
    </row>
    <row r="36" spans="1:16" ht="12.75">
      <c r="A36" s="59" t="s">
        <v>42</v>
      </c>
      <c r="B36" s="45">
        <v>6</v>
      </c>
      <c r="C36" s="46">
        <v>3</v>
      </c>
      <c r="D36" s="47">
        <v>3</v>
      </c>
      <c r="E36" s="60">
        <v>0</v>
      </c>
      <c r="F36" s="49">
        <v>6</v>
      </c>
      <c r="G36" s="50">
        <v>9</v>
      </c>
      <c r="H36" s="51">
        <v>5</v>
      </c>
      <c r="I36" s="82">
        <v>0</v>
      </c>
      <c r="J36" s="53">
        <f>IF(OR(D36=0,C36=0),"",C36/D36*100-100)</f>
        <v>0</v>
      </c>
      <c r="K36" s="54">
        <f t="shared" si="16"/>
      </c>
      <c r="L36" s="53">
        <f>IF(OR(H36=0,G36=0),"",G36/H36*100-100)</f>
        <v>80</v>
      </c>
      <c r="M36" s="55">
        <f t="shared" si="17"/>
      </c>
      <c r="N36" s="56">
        <f t="shared" si="15"/>
        <v>3000</v>
      </c>
      <c r="O36" s="57"/>
      <c r="P36" s="58"/>
    </row>
    <row r="37" spans="1:16" ht="12.75">
      <c r="A37" s="59" t="s">
        <v>43</v>
      </c>
      <c r="B37" s="45">
        <v>6</v>
      </c>
      <c r="C37" s="46">
        <v>13</v>
      </c>
      <c r="D37" s="47">
        <v>13</v>
      </c>
      <c r="E37" s="60">
        <v>36</v>
      </c>
      <c r="F37" s="49"/>
      <c r="G37" s="50"/>
      <c r="H37" s="51">
        <v>15</v>
      </c>
      <c r="I37" s="82">
        <v>17</v>
      </c>
      <c r="J37" s="53">
        <f>IF(OR(D37=0,C37=0),"",C37/D37*100-100)</f>
        <v>0</v>
      </c>
      <c r="K37" s="54">
        <f t="shared" si="16"/>
        <v>-63.88888888888889</v>
      </c>
      <c r="L37" s="53">
        <f>IF(OR(H37=0,G37=0),"",G37/H37*100-100)</f>
      </c>
      <c r="M37" s="55">
        <f t="shared" si="17"/>
      </c>
      <c r="N37" s="56">
        <f t="shared" si="15"/>
        <v>0</v>
      </c>
      <c r="O37" s="57">
        <f>(H37/D37)*1000</f>
        <v>1153.8461538461538</v>
      </c>
      <c r="P37" s="58">
        <f>(I37/E37)*1000</f>
        <v>472.22222222222223</v>
      </c>
    </row>
    <row r="38" spans="1:16" ht="12.75">
      <c r="A38" s="59" t="s">
        <v>44</v>
      </c>
      <c r="B38" s="45">
        <v>6</v>
      </c>
      <c r="C38" s="46">
        <v>4</v>
      </c>
      <c r="D38" s="47">
        <v>3</v>
      </c>
      <c r="E38" s="60">
        <v>42</v>
      </c>
      <c r="F38" s="49">
        <v>6</v>
      </c>
      <c r="G38" s="50">
        <v>5</v>
      </c>
      <c r="H38" s="51">
        <v>2</v>
      </c>
      <c r="I38" s="82">
        <v>23</v>
      </c>
      <c r="J38" s="53"/>
      <c r="K38" s="54">
        <f t="shared" si="16"/>
        <v>-90.47619047619048</v>
      </c>
      <c r="L38" s="53"/>
      <c r="M38" s="55">
        <f t="shared" si="17"/>
        <v>-78.26086956521739</v>
      </c>
      <c r="N38" s="56">
        <f t="shared" si="15"/>
        <v>1250</v>
      </c>
      <c r="O38" s="57"/>
      <c r="P38" s="58">
        <f>(I38/E38)*1000</f>
        <v>547.6190476190477</v>
      </c>
    </row>
    <row r="39" spans="1:16" ht="12.75">
      <c r="A39" s="59" t="s">
        <v>45</v>
      </c>
      <c r="B39" s="45">
        <v>5</v>
      </c>
      <c r="C39" s="46">
        <v>55</v>
      </c>
      <c r="D39" s="47">
        <v>55</v>
      </c>
      <c r="E39" s="60">
        <v>101</v>
      </c>
      <c r="F39" s="49"/>
      <c r="G39" s="50"/>
      <c r="H39" s="51">
        <v>196</v>
      </c>
      <c r="I39" s="82">
        <v>399</v>
      </c>
      <c r="J39" s="53">
        <f>IF(OR(D39=0,C39=0),"",C39/D39*100-100)</f>
        <v>0</v>
      </c>
      <c r="K39" s="54">
        <f t="shared" si="16"/>
        <v>-45.54455445544554</v>
      </c>
      <c r="L39" s="53">
        <f>IF(OR(H39=0,G39=0),"",G39/H39*100-100)</f>
      </c>
      <c r="M39" s="55">
        <f t="shared" si="17"/>
      </c>
      <c r="N39" s="56">
        <f t="shared" si="15"/>
        <v>0</v>
      </c>
      <c r="O39" s="57">
        <f>(H39/D39)*1000</f>
        <v>3563.6363636363635</v>
      </c>
      <c r="P39" s="58">
        <f>(I39/E39)*1000</f>
        <v>3950.4950495049507</v>
      </c>
    </row>
    <row r="40" spans="1:16" s="43" customFormat="1" ht="15.75">
      <c r="A40" s="29" t="s">
        <v>46</v>
      </c>
      <c r="B40" s="68"/>
      <c r="C40" s="69"/>
      <c r="D40" s="70"/>
      <c r="E40" s="71"/>
      <c r="F40" s="72"/>
      <c r="G40" s="73"/>
      <c r="H40" s="74"/>
      <c r="I40" s="75"/>
      <c r="J40" s="76"/>
      <c r="K40" s="77"/>
      <c r="L40" s="76"/>
      <c r="M40" s="78"/>
      <c r="N40" s="79"/>
      <c r="O40" s="80"/>
      <c r="P40" s="81"/>
    </row>
    <row r="41" spans="1:16" ht="12.75">
      <c r="A41" s="59" t="s">
        <v>47</v>
      </c>
      <c r="B41" s="45">
        <v>5</v>
      </c>
      <c r="C41" s="46">
        <v>98</v>
      </c>
      <c r="D41" s="47">
        <v>98</v>
      </c>
      <c r="E41" s="60">
        <v>259</v>
      </c>
      <c r="F41" s="49"/>
      <c r="G41" s="50"/>
      <c r="H41" s="51">
        <v>3603</v>
      </c>
      <c r="I41" s="82">
        <v>10935</v>
      </c>
      <c r="J41" s="53">
        <f>IF(OR(D41=0,C41=0),"",C41/D41*100-100)</f>
        <v>0</v>
      </c>
      <c r="K41" s="54">
        <f>IF(OR(E41=0,C41=0),"",C41/E41*100-100)</f>
        <v>-62.16216216216216</v>
      </c>
      <c r="L41" s="53">
        <f>IF(OR(H41=0,G41=0),"",G41/H41*100-100)</f>
      </c>
      <c r="M41" s="55">
        <f>IF(OR(I41=0,G41=0),"",G41/I41*100-100)</f>
      </c>
      <c r="N41" s="56">
        <f aca="true" t="shared" si="18" ref="N41:P43">(G41/C41)*1000</f>
        <v>0</v>
      </c>
      <c r="O41" s="57">
        <f t="shared" si="18"/>
        <v>36765.30612244898</v>
      </c>
      <c r="P41" s="58">
        <f t="shared" si="18"/>
        <v>42220.07722007722</v>
      </c>
    </row>
    <row r="42" spans="1:16" ht="12.75">
      <c r="A42" s="59" t="s">
        <v>48</v>
      </c>
      <c r="B42" s="45">
        <v>5</v>
      </c>
      <c r="C42" s="46">
        <v>2401</v>
      </c>
      <c r="D42" s="47">
        <v>2422</v>
      </c>
      <c r="E42" s="60">
        <v>2452</v>
      </c>
      <c r="F42" s="49">
        <v>5</v>
      </c>
      <c r="G42" s="50">
        <v>115617</v>
      </c>
      <c r="H42" s="51">
        <v>116628</v>
      </c>
      <c r="I42" s="82">
        <v>141931</v>
      </c>
      <c r="J42" s="53">
        <f>IF(OR(D42=0,C42=0),"",C42/D42*100-100)</f>
        <v>-0.8670520231213885</v>
      </c>
      <c r="K42" s="54">
        <f>IF(OR(E42=0,C42=0),"",C42/E42*100-100)</f>
        <v>-2.079934747145188</v>
      </c>
      <c r="L42" s="53">
        <f>IF(OR(H42=0,G42=0),"",G42/H42*100-100)</f>
        <v>-0.8668587303220505</v>
      </c>
      <c r="M42" s="55">
        <f>IF(OR(I42=0,G42=0),"",G42/I42*100-100)</f>
        <v>-18.539994786198932</v>
      </c>
      <c r="N42" s="56">
        <f t="shared" si="18"/>
        <v>48153.68596418159</v>
      </c>
      <c r="O42" s="57">
        <f t="shared" si="18"/>
        <v>48153.59207266722</v>
      </c>
      <c r="P42" s="58">
        <f t="shared" si="18"/>
        <v>57883.76835236541</v>
      </c>
    </row>
    <row r="43" spans="1:16" ht="12.75">
      <c r="A43" s="59" t="s">
        <v>49</v>
      </c>
      <c r="B43" s="45">
        <v>5</v>
      </c>
      <c r="C43" s="46">
        <v>377</v>
      </c>
      <c r="D43" s="47">
        <v>263</v>
      </c>
      <c r="E43" s="60">
        <v>382</v>
      </c>
      <c r="F43" s="49">
        <v>5</v>
      </c>
      <c r="G43" s="50">
        <v>3151</v>
      </c>
      <c r="H43" s="51">
        <v>2198</v>
      </c>
      <c r="I43" s="82">
        <v>3662</v>
      </c>
      <c r="J43" s="53">
        <f>IF(OR(D43=0,C43=0),"",C43/D43*100-100)</f>
        <v>43.34600760456274</v>
      </c>
      <c r="K43" s="54">
        <f>IF(OR(E43=0,C43=0),"",C43/E43*100-100)</f>
        <v>-1.3089005235602116</v>
      </c>
      <c r="L43" s="53">
        <f>IF(OR(H43=0,G43=0),"",G43/H43*100-100)</f>
        <v>43.357597816196545</v>
      </c>
      <c r="M43" s="55">
        <f>IF(OR(I43=0,G43=0),"",G43/I43*100-100)</f>
        <v>-13.954123429819774</v>
      </c>
      <c r="N43" s="56">
        <f t="shared" si="18"/>
        <v>8358.090185676392</v>
      </c>
      <c r="O43" s="57">
        <f t="shared" si="18"/>
        <v>8357.414448669202</v>
      </c>
      <c r="P43" s="58">
        <f t="shared" si="18"/>
        <v>9586.387434554974</v>
      </c>
    </row>
    <row r="44" spans="1:16" s="84" customFormat="1" ht="15.75">
      <c r="A44" s="29" t="s">
        <v>50</v>
      </c>
      <c r="B44" s="68"/>
      <c r="C44" s="69"/>
      <c r="D44" s="70"/>
      <c r="E44" s="71"/>
      <c r="F44" s="72"/>
      <c r="G44" s="73"/>
      <c r="H44" s="74"/>
      <c r="I44" s="75"/>
      <c r="J44" s="76"/>
      <c r="K44" s="77"/>
      <c r="L44" s="76"/>
      <c r="M44" s="78"/>
      <c r="N44" s="79"/>
      <c r="O44" s="80"/>
      <c r="P44" s="81"/>
    </row>
    <row r="45" spans="1:16" ht="12.75">
      <c r="A45" s="59" t="s">
        <v>51</v>
      </c>
      <c r="B45" s="45"/>
      <c r="C45" s="46"/>
      <c r="D45" s="47">
        <v>135</v>
      </c>
      <c r="E45" s="60">
        <v>239</v>
      </c>
      <c r="F45" s="49"/>
      <c r="G45" s="50"/>
      <c r="H45" s="51">
        <v>7048</v>
      </c>
      <c r="I45" s="82">
        <v>5450</v>
      </c>
      <c r="J45" s="53">
        <f aca="true" t="shared" si="19" ref="J45:J88">IF(OR(D45=0,C45=0),"",C45/D45*100-100)</f>
      </c>
      <c r="K45" s="54">
        <f aca="true" t="shared" si="20" ref="K45:K88">IF(OR(E45=0,C45=0),"",C45/E45*100-100)</f>
      </c>
      <c r="L45" s="53">
        <f aca="true" t="shared" si="21" ref="L45:L88">IF(OR(H45=0,G45=0),"",G45/H45*100-100)</f>
      </c>
      <c r="M45" s="55">
        <f aca="true" t="shared" si="22" ref="M45:M88">IF(OR(I45=0,G45=0),"",G45/I45*100-100)</f>
      </c>
      <c r="N45" s="56"/>
      <c r="O45" s="57">
        <f aca="true" t="shared" si="23" ref="O45:O51">(H45/D45)*1000</f>
        <v>52207.40740740741</v>
      </c>
      <c r="P45" s="58">
        <f aca="true" t="shared" si="24" ref="P45:P51">(I45/E45)*1000</f>
        <v>22803.347280334725</v>
      </c>
    </row>
    <row r="46" spans="1:16" ht="12.75">
      <c r="A46" s="59" t="s">
        <v>52</v>
      </c>
      <c r="B46" s="45"/>
      <c r="C46" s="46"/>
      <c r="D46" s="47">
        <v>1573</v>
      </c>
      <c r="E46" s="60">
        <v>1523</v>
      </c>
      <c r="F46" s="49"/>
      <c r="G46" s="50"/>
      <c r="H46" s="51">
        <v>38123</v>
      </c>
      <c r="I46" s="82">
        <v>28159</v>
      </c>
      <c r="J46" s="53">
        <f t="shared" si="19"/>
      </c>
      <c r="K46" s="54">
        <f t="shared" si="20"/>
      </c>
      <c r="L46" s="53">
        <f t="shared" si="21"/>
      </c>
      <c r="M46" s="55">
        <f t="shared" si="22"/>
      </c>
      <c r="N46" s="56"/>
      <c r="O46" s="57">
        <f t="shared" si="23"/>
        <v>24235.85505403687</v>
      </c>
      <c r="P46" s="58">
        <f t="shared" si="24"/>
        <v>18489.166119500987</v>
      </c>
    </row>
    <row r="47" spans="1:16" ht="12.75">
      <c r="A47" s="59" t="s">
        <v>53</v>
      </c>
      <c r="B47" s="45">
        <v>6</v>
      </c>
      <c r="C47" s="46">
        <v>7182</v>
      </c>
      <c r="D47" s="47">
        <v>6603</v>
      </c>
      <c r="E47" s="60">
        <v>6430</v>
      </c>
      <c r="F47" s="49">
        <v>6</v>
      </c>
      <c r="G47" s="50">
        <v>30000</v>
      </c>
      <c r="H47" s="51">
        <v>31863</v>
      </c>
      <c r="I47" s="82">
        <v>30993</v>
      </c>
      <c r="J47" s="53">
        <f t="shared" si="19"/>
        <v>8.768741481144929</v>
      </c>
      <c r="K47" s="54">
        <f t="shared" si="20"/>
        <v>11.69517884914464</v>
      </c>
      <c r="L47" s="53">
        <f t="shared" si="21"/>
        <v>-5.846907070897274</v>
      </c>
      <c r="M47" s="55">
        <f t="shared" si="22"/>
        <v>-3.203949278869416</v>
      </c>
      <c r="N47" s="56">
        <f aca="true" t="shared" si="25" ref="N45:N88">(G47/C47)*1000</f>
        <v>4177.109440267335</v>
      </c>
      <c r="O47" s="57">
        <f t="shared" si="23"/>
        <v>4825.533848250795</v>
      </c>
      <c r="P47" s="58">
        <f t="shared" si="24"/>
        <v>4820.062208398133</v>
      </c>
    </row>
    <row r="48" spans="1:16" ht="12.75">
      <c r="A48" s="59" t="s">
        <v>54</v>
      </c>
      <c r="B48" s="45"/>
      <c r="C48" s="46"/>
      <c r="D48" s="47">
        <v>43</v>
      </c>
      <c r="E48" s="60">
        <v>55</v>
      </c>
      <c r="F48" s="49"/>
      <c r="G48" s="50"/>
      <c r="H48" s="51">
        <v>2066</v>
      </c>
      <c r="I48" s="82">
        <v>2443</v>
      </c>
      <c r="J48" s="53">
        <f t="shared" si="19"/>
      </c>
      <c r="K48" s="54">
        <f t="shared" si="20"/>
      </c>
      <c r="L48" s="53">
        <f t="shared" si="21"/>
      </c>
      <c r="M48" s="55">
        <f t="shared" si="22"/>
      </c>
      <c r="N48" s="56"/>
      <c r="O48" s="57">
        <f t="shared" si="23"/>
        <v>48046.51162790697</v>
      </c>
      <c r="P48" s="58">
        <f t="shared" si="24"/>
        <v>44418.18181818182</v>
      </c>
    </row>
    <row r="49" spans="1:16" ht="12.75">
      <c r="A49" s="62" t="s">
        <v>55</v>
      </c>
      <c r="B49" s="45">
        <v>5</v>
      </c>
      <c r="C49" s="46">
        <v>2525</v>
      </c>
      <c r="D49" s="47">
        <v>2525</v>
      </c>
      <c r="E49" s="60">
        <v>3447</v>
      </c>
      <c r="F49" s="49">
        <v>5</v>
      </c>
      <c r="G49" s="50">
        <v>122976</v>
      </c>
      <c r="H49" s="51">
        <v>83181</v>
      </c>
      <c r="I49" s="82">
        <v>112468</v>
      </c>
      <c r="J49" s="53">
        <f t="shared" si="19"/>
        <v>0</v>
      </c>
      <c r="K49" s="54">
        <f t="shared" si="20"/>
        <v>-26.747896721787058</v>
      </c>
      <c r="L49" s="53">
        <f t="shared" si="21"/>
        <v>47.841454178237825</v>
      </c>
      <c r="M49" s="55">
        <f t="shared" si="22"/>
        <v>9.343102037912999</v>
      </c>
      <c r="N49" s="56">
        <f t="shared" si="25"/>
        <v>48703.36633663366</v>
      </c>
      <c r="O49" s="57">
        <f t="shared" si="23"/>
        <v>32942.9702970297</v>
      </c>
      <c r="P49" s="58">
        <f t="shared" si="24"/>
        <v>32627.792283144765</v>
      </c>
    </row>
    <row r="50" spans="1:16" ht="12.75">
      <c r="A50" s="62" t="s">
        <v>56</v>
      </c>
      <c r="B50" s="45">
        <v>6</v>
      </c>
      <c r="C50" s="46">
        <v>481</v>
      </c>
      <c r="D50" s="47">
        <v>481</v>
      </c>
      <c r="E50" s="60">
        <v>337</v>
      </c>
      <c r="F50" s="49"/>
      <c r="G50" s="50"/>
      <c r="H50" s="51">
        <v>18270</v>
      </c>
      <c r="I50" s="82">
        <v>9775</v>
      </c>
      <c r="J50" s="53">
        <f t="shared" si="19"/>
        <v>0</v>
      </c>
      <c r="K50" s="54">
        <f t="shared" si="20"/>
        <v>42.7299703264095</v>
      </c>
      <c r="L50" s="53">
        <f t="shared" si="21"/>
      </c>
      <c r="M50" s="55">
        <f t="shared" si="22"/>
      </c>
      <c r="N50" s="56">
        <f t="shared" si="25"/>
        <v>0</v>
      </c>
      <c r="O50" s="57">
        <f t="shared" si="23"/>
        <v>37983.367983367985</v>
      </c>
      <c r="P50" s="58">
        <f t="shared" si="24"/>
        <v>29005.93471810089</v>
      </c>
    </row>
    <row r="51" spans="1:16" ht="12.75">
      <c r="A51" s="62" t="s">
        <v>57</v>
      </c>
      <c r="B51" s="45">
        <v>6</v>
      </c>
      <c r="C51" s="46">
        <v>64</v>
      </c>
      <c r="D51" s="47">
        <v>64</v>
      </c>
      <c r="E51" s="60">
        <v>133</v>
      </c>
      <c r="F51" s="49">
        <v>6</v>
      </c>
      <c r="G51" s="50">
        <v>639</v>
      </c>
      <c r="H51" s="51">
        <v>639</v>
      </c>
      <c r="I51" s="82">
        <v>1486</v>
      </c>
      <c r="J51" s="53">
        <f t="shared" si="19"/>
        <v>0</v>
      </c>
      <c r="K51" s="54">
        <f t="shared" si="20"/>
        <v>-51.8796992481203</v>
      </c>
      <c r="L51" s="53">
        <f t="shared" si="21"/>
        <v>0</v>
      </c>
      <c r="M51" s="55">
        <f t="shared" si="22"/>
        <v>-56.99865410497981</v>
      </c>
      <c r="N51" s="56">
        <f t="shared" si="25"/>
        <v>9984.375</v>
      </c>
      <c r="O51" s="57">
        <f t="shared" si="23"/>
        <v>9984.375</v>
      </c>
      <c r="P51" s="58">
        <f t="shared" si="24"/>
        <v>11172.932330827069</v>
      </c>
    </row>
    <row r="52" spans="1:16" ht="12.75">
      <c r="A52" s="62" t="s">
        <v>58</v>
      </c>
      <c r="B52" s="45"/>
      <c r="C52" s="46">
        <v>0.01</v>
      </c>
      <c r="D52" s="47">
        <v>0.01</v>
      </c>
      <c r="E52" s="60">
        <v>0</v>
      </c>
      <c r="F52" s="49"/>
      <c r="G52" s="50"/>
      <c r="H52" s="51">
        <v>0.01</v>
      </c>
      <c r="I52" s="82">
        <v>0</v>
      </c>
      <c r="J52" s="53">
        <f t="shared" si="19"/>
        <v>0</v>
      </c>
      <c r="K52" s="54">
        <f t="shared" si="20"/>
      </c>
      <c r="L52" s="53">
        <f t="shared" si="21"/>
      </c>
      <c r="M52" s="55">
        <f t="shared" si="22"/>
      </c>
      <c r="N52" s="56">
        <f t="shared" si="25"/>
        <v>0</v>
      </c>
      <c r="O52" s="57"/>
      <c r="P52" s="58"/>
    </row>
    <row r="53" spans="1:16" ht="12.75">
      <c r="A53" s="59" t="s">
        <v>59</v>
      </c>
      <c r="B53" s="45">
        <v>5</v>
      </c>
      <c r="C53" s="46">
        <v>540</v>
      </c>
      <c r="D53" s="47">
        <v>338</v>
      </c>
      <c r="E53" s="60">
        <v>423</v>
      </c>
      <c r="F53" s="49">
        <v>5</v>
      </c>
      <c r="G53" s="50">
        <v>25237</v>
      </c>
      <c r="H53" s="51">
        <v>15227</v>
      </c>
      <c r="I53" s="82">
        <v>19269</v>
      </c>
      <c r="J53" s="53">
        <f t="shared" si="19"/>
        <v>59.763313609467446</v>
      </c>
      <c r="K53" s="54">
        <f t="shared" si="20"/>
        <v>27.65957446808511</v>
      </c>
      <c r="L53" s="53">
        <f t="shared" si="21"/>
        <v>65.7384908386419</v>
      </c>
      <c r="M53" s="55">
        <f t="shared" si="22"/>
        <v>30.97202760911307</v>
      </c>
      <c r="N53" s="56">
        <f t="shared" si="25"/>
        <v>46735.18518518519</v>
      </c>
      <c r="O53" s="57">
        <f aca="true" t="shared" si="26" ref="O53:O61">(H53/D53)*1000</f>
        <v>45050.29585798817</v>
      </c>
      <c r="P53" s="58">
        <f aca="true" t="shared" si="27" ref="P53:P61">(I53/E53)*1000</f>
        <v>45553.1914893617</v>
      </c>
    </row>
    <row r="54" spans="1:16" ht="12.75" customHeight="1">
      <c r="A54" s="59" t="s">
        <v>60</v>
      </c>
      <c r="B54" s="45">
        <v>5</v>
      </c>
      <c r="C54" s="46">
        <v>239</v>
      </c>
      <c r="D54" s="47">
        <v>317</v>
      </c>
      <c r="E54" s="60">
        <v>230</v>
      </c>
      <c r="F54" s="49">
        <v>5</v>
      </c>
      <c r="G54" s="50">
        <v>6956</v>
      </c>
      <c r="H54" s="51">
        <v>10022</v>
      </c>
      <c r="I54" s="82">
        <v>7292</v>
      </c>
      <c r="J54" s="53">
        <f t="shared" si="19"/>
        <v>-24.605678233438482</v>
      </c>
      <c r="K54" s="54">
        <f t="shared" si="20"/>
        <v>3.9130434782608745</v>
      </c>
      <c r="L54" s="53">
        <f t="shared" si="21"/>
        <v>-30.592696068648976</v>
      </c>
      <c r="M54" s="55">
        <f t="shared" si="22"/>
        <v>-4.607789358200762</v>
      </c>
      <c r="N54" s="56">
        <f t="shared" si="25"/>
        <v>29104.60251046025</v>
      </c>
      <c r="O54" s="57">
        <f t="shared" si="26"/>
        <v>31615.141955835963</v>
      </c>
      <c r="P54" s="58">
        <f t="shared" si="27"/>
        <v>31704.347826086956</v>
      </c>
    </row>
    <row r="55" spans="1:16" ht="12.75" customHeight="1">
      <c r="A55" s="59" t="s">
        <v>61</v>
      </c>
      <c r="B55" s="45">
        <v>6</v>
      </c>
      <c r="C55" s="46">
        <v>91</v>
      </c>
      <c r="D55" s="47">
        <v>91</v>
      </c>
      <c r="E55" s="60">
        <v>54</v>
      </c>
      <c r="F55" s="49">
        <v>6</v>
      </c>
      <c r="G55" s="50">
        <v>2623</v>
      </c>
      <c r="H55" s="51">
        <v>2623</v>
      </c>
      <c r="I55" s="82">
        <v>1603</v>
      </c>
      <c r="J55" s="53">
        <f t="shared" si="19"/>
        <v>0</v>
      </c>
      <c r="K55" s="54">
        <f t="shared" si="20"/>
        <v>68.5185185185185</v>
      </c>
      <c r="L55" s="53">
        <f t="shared" si="21"/>
        <v>0</v>
      </c>
      <c r="M55" s="55">
        <f t="shared" si="22"/>
        <v>63.63069245165315</v>
      </c>
      <c r="N55" s="56">
        <f t="shared" si="25"/>
        <v>28824.175824175825</v>
      </c>
      <c r="O55" s="57">
        <f t="shared" si="26"/>
        <v>28824.175824175825</v>
      </c>
      <c r="P55" s="58">
        <f t="shared" si="27"/>
        <v>29685.185185185186</v>
      </c>
    </row>
    <row r="56" spans="1:16" ht="12.75">
      <c r="A56" s="44" t="s">
        <v>62</v>
      </c>
      <c r="B56" s="45">
        <v>6</v>
      </c>
      <c r="C56" s="46">
        <f>IF(OR(C57=0,C58=0),"",SUM(C57:C58))</f>
        <v>351</v>
      </c>
      <c r="D56" s="47">
        <f>IF(OR(D57=0,D58=0),"",SUM(D57:D58))</f>
        <v>351</v>
      </c>
      <c r="E56" s="48">
        <v>461</v>
      </c>
      <c r="F56" s="49">
        <v>6</v>
      </c>
      <c r="G56" s="50">
        <f>IF(OR(G57=0,G58=0),"",SUM(G57:G58))</f>
        <v>15636</v>
      </c>
      <c r="H56" s="51">
        <f>IF(OR(H57=0,H58=0),"",SUM(H57:H58))</f>
        <v>15636</v>
      </c>
      <c r="I56" s="83">
        <v>16644</v>
      </c>
      <c r="J56" s="53">
        <f t="shared" si="19"/>
        <v>0</v>
      </c>
      <c r="K56" s="54">
        <f t="shared" si="20"/>
        <v>-23.861171366594363</v>
      </c>
      <c r="L56" s="53">
        <f t="shared" si="21"/>
        <v>0</v>
      </c>
      <c r="M56" s="55">
        <f t="shared" si="22"/>
        <v>-6.056236481615002</v>
      </c>
      <c r="N56" s="56">
        <f t="shared" si="25"/>
        <v>44547.00854700855</v>
      </c>
      <c r="O56" s="57">
        <f t="shared" si="26"/>
        <v>44547.00854700855</v>
      </c>
      <c r="P56" s="58">
        <f t="shared" si="27"/>
        <v>36104.12147505423</v>
      </c>
    </row>
    <row r="57" spans="1:16" ht="12.75">
      <c r="A57" s="59" t="s">
        <v>63</v>
      </c>
      <c r="B57" s="45">
        <v>6</v>
      </c>
      <c r="C57" s="46">
        <v>139</v>
      </c>
      <c r="D57" s="47">
        <v>139</v>
      </c>
      <c r="E57" s="60">
        <v>226</v>
      </c>
      <c r="F57" s="49">
        <v>6</v>
      </c>
      <c r="G57" s="50">
        <v>8188</v>
      </c>
      <c r="H57" s="51">
        <v>8188</v>
      </c>
      <c r="I57" s="82">
        <v>10970</v>
      </c>
      <c r="J57" s="53">
        <f t="shared" si="19"/>
        <v>0</v>
      </c>
      <c r="K57" s="54">
        <f t="shared" si="20"/>
        <v>-38.495575221238944</v>
      </c>
      <c r="L57" s="53">
        <f t="shared" si="21"/>
        <v>0</v>
      </c>
      <c r="M57" s="55">
        <f t="shared" si="22"/>
        <v>-25.36007292616226</v>
      </c>
      <c r="N57" s="56">
        <f t="shared" si="25"/>
        <v>58906.474820143885</v>
      </c>
      <c r="O57" s="57">
        <f t="shared" si="26"/>
        <v>58906.474820143885</v>
      </c>
      <c r="P57" s="58">
        <f t="shared" si="27"/>
        <v>48539.82300884956</v>
      </c>
    </row>
    <row r="58" spans="1:16" ht="12.75">
      <c r="A58" s="59" t="s">
        <v>64</v>
      </c>
      <c r="B58" s="45">
        <v>6</v>
      </c>
      <c r="C58" s="46">
        <v>212</v>
      </c>
      <c r="D58" s="47">
        <v>212</v>
      </c>
      <c r="E58" s="60">
        <v>235</v>
      </c>
      <c r="F58" s="49">
        <v>6</v>
      </c>
      <c r="G58" s="50">
        <v>7448</v>
      </c>
      <c r="H58" s="51">
        <v>7448</v>
      </c>
      <c r="I58" s="82">
        <v>5675</v>
      </c>
      <c r="J58" s="53">
        <f t="shared" si="19"/>
        <v>0</v>
      </c>
      <c r="K58" s="54">
        <f t="shared" si="20"/>
        <v>-9.787234042553195</v>
      </c>
      <c r="L58" s="53">
        <f t="shared" si="21"/>
        <v>0</v>
      </c>
      <c r="M58" s="55">
        <f t="shared" si="22"/>
        <v>31.242290748898682</v>
      </c>
      <c r="N58" s="56">
        <f t="shared" si="25"/>
        <v>35132.07547169812</v>
      </c>
      <c r="O58" s="57">
        <f t="shared" si="26"/>
        <v>35132.07547169812</v>
      </c>
      <c r="P58" s="58">
        <f t="shared" si="27"/>
        <v>24148.936170212768</v>
      </c>
    </row>
    <row r="59" spans="1:16" ht="12.75">
      <c r="A59" s="44" t="s">
        <v>65</v>
      </c>
      <c r="B59" s="45">
        <v>6</v>
      </c>
      <c r="C59" s="46">
        <f>IF(OR(C60=0,C61=0),"",SUM(C60:C61))</f>
        <v>1064</v>
      </c>
      <c r="D59" s="47">
        <f>IF(OR(D60=0,D61=0),"",SUM(D60:D61))</f>
        <v>1064</v>
      </c>
      <c r="E59" s="48">
        <v>1039</v>
      </c>
      <c r="F59" s="49">
        <v>6</v>
      </c>
      <c r="G59" s="85">
        <f>IF(OR(G60=0,G61=0),"",SUM(G60:G61))</f>
        <v>107156</v>
      </c>
      <c r="H59" s="86">
        <f>IF(OR(H60=0,H61=0),"",SUM(H60:H61))</f>
        <v>107156</v>
      </c>
      <c r="I59" s="87">
        <v>104603</v>
      </c>
      <c r="J59" s="53">
        <f t="shared" si="19"/>
        <v>0</v>
      </c>
      <c r="K59" s="54">
        <f t="shared" si="20"/>
        <v>2.406159769008667</v>
      </c>
      <c r="L59" s="53">
        <f t="shared" si="21"/>
        <v>0</v>
      </c>
      <c r="M59" s="55">
        <f t="shared" si="22"/>
        <v>2.4406565777272107</v>
      </c>
      <c r="N59" s="56">
        <f t="shared" si="25"/>
        <v>100710.52631578948</v>
      </c>
      <c r="O59" s="57">
        <f t="shared" si="26"/>
        <v>100710.52631578948</v>
      </c>
      <c r="P59" s="58">
        <f t="shared" si="27"/>
        <v>100676.61212704523</v>
      </c>
    </row>
    <row r="60" spans="1:16" ht="12.75">
      <c r="A60" s="59" t="s">
        <v>66</v>
      </c>
      <c r="B60" s="45">
        <v>6</v>
      </c>
      <c r="C60" s="46">
        <v>1008</v>
      </c>
      <c r="D60" s="47">
        <v>1008</v>
      </c>
      <c r="E60" s="60">
        <v>978</v>
      </c>
      <c r="F60" s="49">
        <v>6</v>
      </c>
      <c r="G60" s="50">
        <v>105060</v>
      </c>
      <c r="H60" s="51">
        <v>105060</v>
      </c>
      <c r="I60" s="82">
        <v>102902</v>
      </c>
      <c r="J60" s="53">
        <f t="shared" si="19"/>
        <v>0</v>
      </c>
      <c r="K60" s="54">
        <f t="shared" si="20"/>
        <v>3.067484662576689</v>
      </c>
      <c r="L60" s="53">
        <f t="shared" si="21"/>
        <v>0</v>
      </c>
      <c r="M60" s="55">
        <f t="shared" si="22"/>
        <v>2.097140969077387</v>
      </c>
      <c r="N60" s="56">
        <f t="shared" si="25"/>
        <v>104226.19047619049</v>
      </c>
      <c r="O60" s="57">
        <f t="shared" si="26"/>
        <v>104226.19047619049</v>
      </c>
      <c r="P60" s="58">
        <f t="shared" si="27"/>
        <v>105216.76891615542</v>
      </c>
    </row>
    <row r="61" spans="1:16" ht="12.75">
      <c r="A61" s="59" t="s">
        <v>67</v>
      </c>
      <c r="B61" s="45">
        <v>6</v>
      </c>
      <c r="C61" s="46">
        <v>56</v>
      </c>
      <c r="D61" s="47">
        <v>56</v>
      </c>
      <c r="E61" s="60">
        <v>61</v>
      </c>
      <c r="F61" s="49">
        <v>6</v>
      </c>
      <c r="G61" s="50">
        <v>2096</v>
      </c>
      <c r="H61" s="51">
        <v>2096</v>
      </c>
      <c r="I61" s="82">
        <v>1701</v>
      </c>
      <c r="J61" s="53">
        <f t="shared" si="19"/>
        <v>0</v>
      </c>
      <c r="K61" s="54">
        <f t="shared" si="20"/>
        <v>-8.196721311475414</v>
      </c>
      <c r="L61" s="53">
        <f t="shared" si="21"/>
        <v>0</v>
      </c>
      <c r="M61" s="55">
        <f t="shared" si="22"/>
        <v>23.221634332745438</v>
      </c>
      <c r="N61" s="56">
        <f t="shared" si="25"/>
        <v>37428.57142857143</v>
      </c>
      <c r="O61" s="57">
        <f t="shared" si="26"/>
        <v>37428.57142857143</v>
      </c>
      <c r="P61" s="58">
        <f t="shared" si="27"/>
        <v>27885.245901639344</v>
      </c>
    </row>
    <row r="62" spans="1:16" ht="12.75">
      <c r="A62" s="59" t="s">
        <v>68</v>
      </c>
      <c r="B62" s="45"/>
      <c r="C62" s="46">
        <v>0.01</v>
      </c>
      <c r="D62" s="47">
        <v>0.01</v>
      </c>
      <c r="E62" s="60">
        <v>0</v>
      </c>
      <c r="F62" s="49"/>
      <c r="G62" s="50">
        <v>0.01</v>
      </c>
      <c r="H62" s="51">
        <v>0.01</v>
      </c>
      <c r="I62" s="82">
        <v>0</v>
      </c>
      <c r="J62" s="53">
        <f t="shared" si="19"/>
        <v>0</v>
      </c>
      <c r="K62" s="54">
        <f t="shared" si="20"/>
      </c>
      <c r="L62" s="53">
        <f t="shared" si="21"/>
        <v>0</v>
      </c>
      <c r="M62" s="55">
        <f t="shared" si="22"/>
      </c>
      <c r="N62" s="56">
        <f t="shared" si="25"/>
        <v>1000</v>
      </c>
      <c r="O62" s="57"/>
      <c r="P62" s="58"/>
    </row>
    <row r="63" spans="1:16" ht="12.75">
      <c r="A63" s="44" t="s">
        <v>69</v>
      </c>
      <c r="B63" s="45">
        <v>6</v>
      </c>
      <c r="C63" s="46">
        <f>IF(OR(C64=0,C65=0),"",SUM(C64:C65))</f>
        <v>104</v>
      </c>
      <c r="D63" s="47">
        <f>IF(OR(D64=0,D65=0),"",SUM(D64:D65))</f>
        <v>104</v>
      </c>
      <c r="E63" s="48">
        <v>99</v>
      </c>
      <c r="F63" s="49">
        <v>6</v>
      </c>
      <c r="G63" s="50">
        <f>IF(OR(G64=0,G65=0),"",SUM(G64:G65))</f>
        <v>4942</v>
      </c>
      <c r="H63" s="51">
        <f>IF(OR(H64=0,H65=0),"",SUM(H64:H65))</f>
        <v>4942</v>
      </c>
      <c r="I63" s="83">
        <v>4177</v>
      </c>
      <c r="J63" s="53">
        <f t="shared" si="19"/>
        <v>0</v>
      </c>
      <c r="K63" s="54">
        <f t="shared" si="20"/>
        <v>5.050505050505066</v>
      </c>
      <c r="L63" s="53">
        <f t="shared" si="21"/>
        <v>0</v>
      </c>
      <c r="M63" s="55">
        <f t="shared" si="22"/>
        <v>18.314579841991858</v>
      </c>
      <c r="N63" s="56">
        <f t="shared" si="25"/>
        <v>47519.230769230766</v>
      </c>
      <c r="O63" s="57">
        <f aca="true" t="shared" si="28" ref="O63:O88">(H63/D63)*1000</f>
        <v>47519.230769230766</v>
      </c>
      <c r="P63" s="58">
        <f aca="true" t="shared" si="29" ref="P63:P82">(I63/E63)*1000</f>
        <v>42191.91919191919</v>
      </c>
    </row>
    <row r="64" spans="1:16" ht="12.75">
      <c r="A64" s="59" t="s">
        <v>70</v>
      </c>
      <c r="B64" s="45">
        <v>6</v>
      </c>
      <c r="C64" s="46">
        <v>22</v>
      </c>
      <c r="D64" s="47">
        <v>22</v>
      </c>
      <c r="E64" s="60">
        <v>31</v>
      </c>
      <c r="F64" s="49">
        <v>6</v>
      </c>
      <c r="G64" s="50">
        <v>610</v>
      </c>
      <c r="H64" s="51">
        <v>610</v>
      </c>
      <c r="I64" s="82">
        <v>917</v>
      </c>
      <c r="J64" s="53">
        <f t="shared" si="19"/>
        <v>0</v>
      </c>
      <c r="K64" s="54">
        <f t="shared" si="20"/>
        <v>-29.032258064516128</v>
      </c>
      <c r="L64" s="53">
        <f t="shared" si="21"/>
        <v>0</v>
      </c>
      <c r="M64" s="55">
        <f t="shared" si="22"/>
        <v>-33.47873500545256</v>
      </c>
      <c r="N64" s="56">
        <f t="shared" si="25"/>
        <v>27727.272727272728</v>
      </c>
      <c r="O64" s="57">
        <f t="shared" si="28"/>
        <v>27727.272727272728</v>
      </c>
      <c r="P64" s="58">
        <f t="shared" si="29"/>
        <v>29580.645161290326</v>
      </c>
    </row>
    <row r="65" spans="1:16" ht="12.75">
      <c r="A65" s="59" t="s">
        <v>71</v>
      </c>
      <c r="B65" s="45">
        <v>6</v>
      </c>
      <c r="C65" s="46">
        <v>82</v>
      </c>
      <c r="D65" s="47">
        <v>82</v>
      </c>
      <c r="E65" s="60">
        <v>68</v>
      </c>
      <c r="F65" s="49">
        <v>6</v>
      </c>
      <c r="G65" s="50">
        <v>4332</v>
      </c>
      <c r="H65" s="51">
        <v>4332</v>
      </c>
      <c r="I65" s="82">
        <v>3259</v>
      </c>
      <c r="J65" s="53">
        <f t="shared" si="19"/>
        <v>0</v>
      </c>
      <c r="K65" s="54">
        <f t="shared" si="20"/>
        <v>20.588235294117638</v>
      </c>
      <c r="L65" s="53">
        <f t="shared" si="21"/>
        <v>0</v>
      </c>
      <c r="M65" s="55">
        <f t="shared" si="22"/>
        <v>32.924209880331404</v>
      </c>
      <c r="N65" s="56">
        <f t="shared" si="25"/>
        <v>52829.26829268293</v>
      </c>
      <c r="O65" s="57">
        <f t="shared" si="28"/>
        <v>52829.26829268293</v>
      </c>
      <c r="P65" s="58">
        <f t="shared" si="29"/>
        <v>47926.470588235294</v>
      </c>
    </row>
    <row r="66" spans="1:16" ht="12.75">
      <c r="A66" s="44" t="s">
        <v>72</v>
      </c>
      <c r="B66" s="45">
        <v>6</v>
      </c>
      <c r="C66" s="88">
        <f>IF(OR(C67=0,C68=0,C69=0),"",SUM(C67:C69))</f>
        <v>3622</v>
      </c>
      <c r="D66" s="89">
        <f>IF(OR(D67=0,D68=0,D69=0),"",SUM(D67:D69))</f>
        <v>3622</v>
      </c>
      <c r="E66" s="90">
        <v>3928</v>
      </c>
      <c r="F66" s="49"/>
      <c r="G66" s="91">
        <f>IF(OR(G67=0,G68=0,G69=0),"",SUM(G67:G69))</f>
      </c>
      <c r="H66" s="91">
        <f>IF(OR(H67=0,H68=0,H69=0),"",SUM(H67:H69))</f>
        <v>353134</v>
      </c>
      <c r="I66" s="92">
        <v>349541</v>
      </c>
      <c r="J66" s="53">
        <f t="shared" si="19"/>
        <v>0</v>
      </c>
      <c r="K66" s="54">
        <f t="shared" si="20"/>
        <v>-7.790224032586551</v>
      </c>
      <c r="L66" s="53"/>
      <c r="M66" s="55"/>
      <c r="N66" s="56"/>
      <c r="O66" s="57">
        <f t="shared" si="28"/>
        <v>97496.96300386525</v>
      </c>
      <c r="P66" s="58">
        <f t="shared" si="29"/>
        <v>88987.01629327903</v>
      </c>
    </row>
    <row r="67" spans="1:16" ht="12.75">
      <c r="A67" s="59" t="s">
        <v>73</v>
      </c>
      <c r="B67" s="93">
        <v>6</v>
      </c>
      <c r="C67" s="46">
        <v>1327</v>
      </c>
      <c r="D67" s="47">
        <v>1287</v>
      </c>
      <c r="E67" s="60">
        <v>1450</v>
      </c>
      <c r="F67" s="49">
        <v>5</v>
      </c>
      <c r="G67" s="50">
        <v>117064</v>
      </c>
      <c r="H67" s="51">
        <v>134397</v>
      </c>
      <c r="I67" s="82">
        <v>135951</v>
      </c>
      <c r="J67" s="53">
        <f t="shared" si="19"/>
        <v>3.1080031080031034</v>
      </c>
      <c r="K67" s="54">
        <f t="shared" si="20"/>
        <v>-8.482758620689651</v>
      </c>
      <c r="L67" s="53">
        <f t="shared" si="21"/>
        <v>-12.896865257409019</v>
      </c>
      <c r="M67" s="55">
        <f t="shared" si="22"/>
        <v>-13.892505387970672</v>
      </c>
      <c r="N67" s="56">
        <f t="shared" si="25"/>
        <v>88217.0308967596</v>
      </c>
      <c r="O67" s="57">
        <f t="shared" si="28"/>
        <v>104426.57342657342</v>
      </c>
      <c r="P67" s="58">
        <f t="shared" si="29"/>
        <v>93759.31034482758</v>
      </c>
    </row>
    <row r="68" spans="1:16" ht="12.75">
      <c r="A68" s="59" t="s">
        <v>74</v>
      </c>
      <c r="B68" s="45">
        <v>6</v>
      </c>
      <c r="C68" s="46">
        <v>2029</v>
      </c>
      <c r="D68" s="47">
        <v>2064</v>
      </c>
      <c r="E68" s="60">
        <v>2243</v>
      </c>
      <c r="F68" s="49">
        <v>6</v>
      </c>
      <c r="G68" s="50">
        <v>175351</v>
      </c>
      <c r="H68" s="51">
        <v>195127</v>
      </c>
      <c r="I68" s="82">
        <v>192783</v>
      </c>
      <c r="J68" s="53">
        <f t="shared" si="19"/>
        <v>-1.6957364341085253</v>
      </c>
      <c r="K68" s="54">
        <f t="shared" si="20"/>
        <v>-9.540793580026758</v>
      </c>
      <c r="L68" s="53">
        <f t="shared" si="21"/>
        <v>-10.134937758485492</v>
      </c>
      <c r="M68" s="55">
        <f t="shared" si="22"/>
        <v>-9.042291073383026</v>
      </c>
      <c r="N68" s="56">
        <f t="shared" si="25"/>
        <v>86422.37555446033</v>
      </c>
      <c r="O68" s="57">
        <f t="shared" si="28"/>
        <v>94538.27519379846</v>
      </c>
      <c r="P68" s="58">
        <f t="shared" si="29"/>
        <v>85948.72938029426</v>
      </c>
    </row>
    <row r="69" spans="1:16" ht="12.75">
      <c r="A69" s="59" t="s">
        <v>75</v>
      </c>
      <c r="B69" s="45">
        <v>6</v>
      </c>
      <c r="C69" s="46">
        <v>266</v>
      </c>
      <c r="D69" s="47">
        <v>271</v>
      </c>
      <c r="E69" s="60">
        <v>235</v>
      </c>
      <c r="F69" s="49"/>
      <c r="G69" s="50"/>
      <c r="H69" s="51">
        <v>23610</v>
      </c>
      <c r="I69" s="82">
        <v>20808</v>
      </c>
      <c r="J69" s="53">
        <f t="shared" si="19"/>
        <v>-1.8450184501844973</v>
      </c>
      <c r="K69" s="54">
        <f t="shared" si="20"/>
        <v>13.19148936170214</v>
      </c>
      <c r="L69" s="53">
        <f t="shared" si="21"/>
      </c>
      <c r="M69" s="55">
        <f t="shared" si="22"/>
      </c>
      <c r="N69" s="56">
        <f t="shared" si="25"/>
        <v>0</v>
      </c>
      <c r="O69" s="57">
        <f t="shared" si="28"/>
        <v>87121.77121771219</v>
      </c>
      <c r="P69" s="58">
        <f t="shared" si="29"/>
        <v>88544.68085106384</v>
      </c>
    </row>
    <row r="70" spans="1:16" ht="12.75">
      <c r="A70" s="59" t="s">
        <v>76</v>
      </c>
      <c r="B70" s="45">
        <v>6</v>
      </c>
      <c r="C70" s="46">
        <v>5</v>
      </c>
      <c r="D70" s="47">
        <v>6</v>
      </c>
      <c r="E70" s="60">
        <v>0</v>
      </c>
      <c r="F70" s="49">
        <v>6</v>
      </c>
      <c r="G70" s="50">
        <v>400</v>
      </c>
      <c r="H70" s="51">
        <v>520</v>
      </c>
      <c r="I70" s="82">
        <v>0</v>
      </c>
      <c r="J70" s="53">
        <f t="shared" si="19"/>
        <v>-16.666666666666657</v>
      </c>
      <c r="K70" s="54">
        <f t="shared" si="20"/>
      </c>
      <c r="L70" s="53">
        <f t="shared" si="21"/>
        <v>-23.076923076923066</v>
      </c>
      <c r="M70" s="55">
        <f t="shared" si="22"/>
      </c>
      <c r="N70" s="56">
        <f t="shared" si="25"/>
        <v>80000</v>
      </c>
      <c r="O70" s="57">
        <f t="shared" si="28"/>
        <v>86666.66666666667</v>
      </c>
      <c r="P70" s="58"/>
    </row>
    <row r="71" spans="1:16" ht="12.75">
      <c r="A71" s="59" t="s">
        <v>77</v>
      </c>
      <c r="B71" s="45">
        <v>6</v>
      </c>
      <c r="C71" s="46">
        <v>669</v>
      </c>
      <c r="D71" s="47">
        <v>669</v>
      </c>
      <c r="E71" s="60">
        <v>751</v>
      </c>
      <c r="F71" s="49">
        <v>6</v>
      </c>
      <c r="G71" s="50">
        <v>41230</v>
      </c>
      <c r="H71" s="51">
        <v>39162</v>
      </c>
      <c r="I71" s="82">
        <v>43819</v>
      </c>
      <c r="J71" s="53">
        <f t="shared" si="19"/>
        <v>0</v>
      </c>
      <c r="K71" s="54">
        <f t="shared" si="20"/>
        <v>-10.918774966711055</v>
      </c>
      <c r="L71" s="53">
        <f t="shared" si="21"/>
        <v>5.280629181349255</v>
      </c>
      <c r="M71" s="55">
        <f t="shared" si="22"/>
        <v>-5.908395901321342</v>
      </c>
      <c r="N71" s="56">
        <f t="shared" si="25"/>
        <v>61629.297458893874</v>
      </c>
      <c r="O71" s="57">
        <f t="shared" si="28"/>
        <v>58538.11659192825</v>
      </c>
      <c r="P71" s="58">
        <f t="shared" si="29"/>
        <v>58347.536617842874</v>
      </c>
    </row>
    <row r="72" spans="1:16" ht="12.75">
      <c r="A72" s="59" t="s">
        <v>78</v>
      </c>
      <c r="B72" s="45">
        <v>6</v>
      </c>
      <c r="C72" s="46">
        <v>61</v>
      </c>
      <c r="D72" s="47">
        <v>61</v>
      </c>
      <c r="E72" s="60">
        <v>30</v>
      </c>
      <c r="F72" s="49">
        <v>6</v>
      </c>
      <c r="G72" s="50">
        <v>591</v>
      </c>
      <c r="H72" s="51">
        <v>591</v>
      </c>
      <c r="I72" s="82">
        <v>264</v>
      </c>
      <c r="J72" s="53">
        <f t="shared" si="19"/>
        <v>0</v>
      </c>
      <c r="K72" s="54">
        <f t="shared" si="20"/>
        <v>103.33333333333331</v>
      </c>
      <c r="L72" s="53">
        <f t="shared" si="21"/>
        <v>0</v>
      </c>
      <c r="M72" s="55">
        <f t="shared" si="22"/>
        <v>123.86363636363637</v>
      </c>
      <c r="N72" s="56">
        <f t="shared" si="25"/>
        <v>9688.524590163935</v>
      </c>
      <c r="O72" s="57">
        <f t="shared" si="28"/>
        <v>9688.524590163935</v>
      </c>
      <c r="P72" s="58">
        <f t="shared" si="29"/>
        <v>8800</v>
      </c>
    </row>
    <row r="73" spans="1:16" ht="12.75">
      <c r="A73" s="59" t="s">
        <v>79</v>
      </c>
      <c r="B73" s="45">
        <v>6</v>
      </c>
      <c r="C73" s="46">
        <v>403</v>
      </c>
      <c r="D73" s="47">
        <v>403</v>
      </c>
      <c r="E73" s="60">
        <v>736</v>
      </c>
      <c r="F73" s="49">
        <v>6</v>
      </c>
      <c r="G73" s="50">
        <v>4884</v>
      </c>
      <c r="H73" s="51">
        <v>4884</v>
      </c>
      <c r="I73" s="82">
        <v>8736</v>
      </c>
      <c r="J73" s="53">
        <f t="shared" si="19"/>
        <v>0</v>
      </c>
      <c r="K73" s="54">
        <f t="shared" si="20"/>
        <v>-45.24456521739131</v>
      </c>
      <c r="L73" s="53">
        <f t="shared" si="21"/>
        <v>0</v>
      </c>
      <c r="M73" s="55">
        <f t="shared" si="22"/>
        <v>-44.09340659340659</v>
      </c>
      <c r="N73" s="56">
        <f t="shared" si="25"/>
        <v>12119.106699751861</v>
      </c>
      <c r="O73" s="57">
        <f t="shared" si="28"/>
        <v>12119.106699751861</v>
      </c>
      <c r="P73" s="58">
        <f t="shared" si="29"/>
        <v>11869.565217391304</v>
      </c>
    </row>
    <row r="74" spans="1:16" ht="12.75">
      <c r="A74" s="59" t="s">
        <v>80</v>
      </c>
      <c r="B74" s="45">
        <v>6</v>
      </c>
      <c r="C74" s="46">
        <v>565</v>
      </c>
      <c r="D74" s="47">
        <v>565</v>
      </c>
      <c r="E74" s="60">
        <v>470</v>
      </c>
      <c r="F74" s="49">
        <v>5</v>
      </c>
      <c r="G74" s="50">
        <v>15213</v>
      </c>
      <c r="H74" s="51">
        <v>13364</v>
      </c>
      <c r="I74" s="82">
        <v>14087</v>
      </c>
      <c r="J74" s="53">
        <f t="shared" si="19"/>
        <v>0</v>
      </c>
      <c r="K74" s="54">
        <f t="shared" si="20"/>
        <v>20.212765957446805</v>
      </c>
      <c r="L74" s="53">
        <f t="shared" si="21"/>
        <v>13.835677940736304</v>
      </c>
      <c r="M74" s="55">
        <f t="shared" si="22"/>
        <v>7.993185206218499</v>
      </c>
      <c r="N74" s="56">
        <f t="shared" si="25"/>
        <v>26925.66371681416</v>
      </c>
      <c r="O74" s="57">
        <f t="shared" si="28"/>
        <v>23653.09734513274</v>
      </c>
      <c r="P74" s="58">
        <f t="shared" si="29"/>
        <v>29972.340425531915</v>
      </c>
    </row>
    <row r="75" spans="1:16" ht="12.75">
      <c r="A75" s="59" t="s">
        <v>81</v>
      </c>
      <c r="B75" s="45">
        <v>6</v>
      </c>
      <c r="C75" s="46">
        <v>843</v>
      </c>
      <c r="D75" s="47">
        <v>1079</v>
      </c>
      <c r="E75" s="60">
        <v>928</v>
      </c>
      <c r="F75" s="49">
        <v>6</v>
      </c>
      <c r="G75" s="50">
        <v>9755</v>
      </c>
      <c r="H75" s="51">
        <v>13483</v>
      </c>
      <c r="I75" s="82">
        <v>10703</v>
      </c>
      <c r="J75" s="53">
        <f t="shared" si="19"/>
        <v>-21.872103799814653</v>
      </c>
      <c r="K75" s="54">
        <f t="shared" si="20"/>
        <v>-9.159482758620683</v>
      </c>
      <c r="L75" s="53">
        <f t="shared" si="21"/>
        <v>-27.64963287102276</v>
      </c>
      <c r="M75" s="55">
        <f t="shared" si="22"/>
        <v>-8.857329720639072</v>
      </c>
      <c r="N75" s="56">
        <f t="shared" si="25"/>
        <v>11571.767497034401</v>
      </c>
      <c r="O75" s="57">
        <f t="shared" si="28"/>
        <v>12495.829471733086</v>
      </c>
      <c r="P75" s="58">
        <f t="shared" si="29"/>
        <v>11533.405172413793</v>
      </c>
    </row>
    <row r="76" spans="1:16" ht="12.75">
      <c r="A76" s="44" t="s">
        <v>82</v>
      </c>
      <c r="B76" s="45">
        <v>5</v>
      </c>
      <c r="C76" s="46">
        <f>IF(OR(C77=0,C78=0,C79=0),"",SUM(C77:C79))</f>
        <v>230.01</v>
      </c>
      <c r="D76" s="47">
        <f>IF(OR(D77=0,D78=0,D79=0),"",SUM(D77:D79))</f>
        <v>185</v>
      </c>
      <c r="E76" s="48">
        <v>214</v>
      </c>
      <c r="F76" s="49"/>
      <c r="G76" s="50">
        <f>IF(OR(G77=0,G78=0,G79=0),"",SUM(G77:G79))</f>
      </c>
      <c r="H76" s="51">
        <f>IF(OR(H77=0,H78=0,H79=0),"",SUM(H77:H79))</f>
        <v>9747</v>
      </c>
      <c r="I76" s="83">
        <v>9317</v>
      </c>
      <c r="J76" s="53">
        <f t="shared" si="19"/>
        <v>24.329729729729735</v>
      </c>
      <c r="K76" s="54">
        <f t="shared" si="20"/>
        <v>7.481308411214954</v>
      </c>
      <c r="L76" s="53"/>
      <c r="M76" s="55"/>
      <c r="N76" s="56"/>
      <c r="O76" s="57">
        <f t="shared" si="28"/>
        <v>52686.48648648649</v>
      </c>
      <c r="P76" s="58">
        <f t="shared" si="29"/>
        <v>43537.38317757009</v>
      </c>
    </row>
    <row r="77" spans="1:16" ht="12.75">
      <c r="A77" s="59" t="s">
        <v>83</v>
      </c>
      <c r="B77" s="45">
        <v>6</v>
      </c>
      <c r="C77" s="46">
        <v>45</v>
      </c>
      <c r="D77" s="47">
        <v>37</v>
      </c>
      <c r="E77" s="60">
        <v>74</v>
      </c>
      <c r="F77" s="49">
        <v>6</v>
      </c>
      <c r="G77" s="50">
        <v>2610</v>
      </c>
      <c r="H77" s="51">
        <v>1498</v>
      </c>
      <c r="I77" s="82">
        <v>2936</v>
      </c>
      <c r="J77" s="53">
        <f t="shared" si="19"/>
        <v>21.621621621621628</v>
      </c>
      <c r="K77" s="54">
        <f t="shared" si="20"/>
        <v>-39.189189189189186</v>
      </c>
      <c r="L77" s="53">
        <f t="shared" si="21"/>
        <v>74.23230974632844</v>
      </c>
      <c r="M77" s="55">
        <f t="shared" si="22"/>
        <v>-11.103542234332423</v>
      </c>
      <c r="N77" s="56">
        <f t="shared" si="25"/>
        <v>58000</v>
      </c>
      <c r="O77" s="57">
        <f t="shared" si="28"/>
        <v>40486.48648648649</v>
      </c>
      <c r="P77" s="58">
        <f t="shared" si="29"/>
        <v>39675.67567567568</v>
      </c>
    </row>
    <row r="78" spans="1:16" ht="12.75">
      <c r="A78" s="59" t="s">
        <v>84</v>
      </c>
      <c r="B78" s="45">
        <v>6</v>
      </c>
      <c r="C78" s="46">
        <v>185</v>
      </c>
      <c r="D78" s="47">
        <f>73+59</f>
        <v>132</v>
      </c>
      <c r="E78" s="60">
        <v>130</v>
      </c>
      <c r="F78" s="49">
        <v>6</v>
      </c>
      <c r="G78" s="50">
        <v>11100</v>
      </c>
      <c r="H78" s="51">
        <f>2381+3150</f>
        <v>5531</v>
      </c>
      <c r="I78" s="82">
        <v>5925</v>
      </c>
      <c r="J78" s="53">
        <f t="shared" si="19"/>
        <v>40.151515151515156</v>
      </c>
      <c r="K78" s="54">
        <f t="shared" si="20"/>
        <v>42.30769230769232</v>
      </c>
      <c r="L78" s="53">
        <f t="shared" si="21"/>
        <v>100.68703670222382</v>
      </c>
      <c r="M78" s="55">
        <f t="shared" si="22"/>
        <v>87.34177215189874</v>
      </c>
      <c r="N78" s="56">
        <f t="shared" si="25"/>
        <v>60000</v>
      </c>
      <c r="O78" s="57">
        <f t="shared" si="28"/>
        <v>41901.51515151515</v>
      </c>
      <c r="P78" s="58">
        <f t="shared" si="29"/>
        <v>45576.92307692308</v>
      </c>
    </row>
    <row r="79" spans="1:16" ht="12.75">
      <c r="A79" s="59" t="s">
        <v>141</v>
      </c>
      <c r="B79" s="45"/>
      <c r="C79" s="46">
        <v>0.01</v>
      </c>
      <c r="D79" s="47">
        <v>16</v>
      </c>
      <c r="E79" s="60">
        <v>10</v>
      </c>
      <c r="F79" s="49"/>
      <c r="G79" s="50"/>
      <c r="H79" s="51">
        <v>2718</v>
      </c>
      <c r="I79" s="82">
        <v>456</v>
      </c>
      <c r="J79" s="53">
        <f t="shared" si="19"/>
        <v>-99.9375</v>
      </c>
      <c r="K79" s="54">
        <f t="shared" si="20"/>
        <v>-99.9</v>
      </c>
      <c r="L79" s="53">
        <f t="shared" si="21"/>
      </c>
      <c r="M79" s="55">
        <f t="shared" si="22"/>
      </c>
      <c r="N79" s="56">
        <f t="shared" si="25"/>
        <v>0</v>
      </c>
      <c r="O79" s="57">
        <f t="shared" si="28"/>
        <v>169875</v>
      </c>
      <c r="P79" s="58">
        <f t="shared" si="29"/>
        <v>45600</v>
      </c>
    </row>
    <row r="80" spans="1:16" ht="12.75">
      <c r="A80" s="94" t="s">
        <v>86</v>
      </c>
      <c r="B80" s="45">
        <v>6</v>
      </c>
      <c r="C80" s="46">
        <v>2</v>
      </c>
      <c r="D80" s="47">
        <v>1</v>
      </c>
      <c r="E80" s="60">
        <v>5</v>
      </c>
      <c r="F80" s="49">
        <v>6</v>
      </c>
      <c r="G80" s="50">
        <v>82</v>
      </c>
      <c r="H80" s="51">
        <v>37</v>
      </c>
      <c r="I80" s="82">
        <v>184</v>
      </c>
      <c r="J80" s="53">
        <f t="shared" si="19"/>
        <v>100</v>
      </c>
      <c r="K80" s="54">
        <f t="shared" si="20"/>
        <v>-60</v>
      </c>
      <c r="L80" s="53">
        <f t="shared" si="21"/>
        <v>121.62162162162161</v>
      </c>
      <c r="M80" s="55">
        <f t="shared" si="22"/>
        <v>-55.434782608695656</v>
      </c>
      <c r="N80" s="57">
        <f t="shared" si="25"/>
        <v>41000</v>
      </c>
      <c r="O80" s="57">
        <f t="shared" si="28"/>
        <v>37000</v>
      </c>
      <c r="P80" s="58">
        <f t="shared" si="29"/>
        <v>36800</v>
      </c>
    </row>
    <row r="81" spans="1:16" ht="12.75">
      <c r="A81" s="94" t="s">
        <v>87</v>
      </c>
      <c r="B81" s="45">
        <v>4</v>
      </c>
      <c r="C81" s="46">
        <v>13</v>
      </c>
      <c r="D81" s="47">
        <v>12</v>
      </c>
      <c r="E81" s="60">
        <v>16</v>
      </c>
      <c r="F81" s="49"/>
      <c r="G81" s="50"/>
      <c r="H81" s="51">
        <v>423</v>
      </c>
      <c r="I81" s="82">
        <v>537</v>
      </c>
      <c r="J81" s="53">
        <f t="shared" si="19"/>
        <v>8.333333333333329</v>
      </c>
      <c r="K81" s="54">
        <f t="shared" si="20"/>
        <v>-18.75</v>
      </c>
      <c r="L81" s="53">
        <f t="shared" si="21"/>
      </c>
      <c r="M81" s="55">
        <f t="shared" si="22"/>
      </c>
      <c r="N81" s="56">
        <f t="shared" si="25"/>
        <v>0</v>
      </c>
      <c r="O81" s="57">
        <f t="shared" si="28"/>
        <v>35250</v>
      </c>
      <c r="P81" s="58">
        <f t="shared" si="29"/>
        <v>33562.5</v>
      </c>
    </row>
    <row r="82" spans="1:16" ht="12.75">
      <c r="A82" s="94" t="s">
        <v>88</v>
      </c>
      <c r="B82" s="45"/>
      <c r="C82" s="46"/>
      <c r="D82" s="47">
        <v>0.01</v>
      </c>
      <c r="E82" s="60">
        <v>4</v>
      </c>
      <c r="F82" s="49"/>
      <c r="G82" s="50"/>
      <c r="H82" s="51">
        <v>0.01</v>
      </c>
      <c r="I82" s="82">
        <v>71</v>
      </c>
      <c r="J82" s="53">
        <f t="shared" si="19"/>
      </c>
      <c r="K82" s="54">
        <f t="shared" si="20"/>
      </c>
      <c r="L82" s="53">
        <f t="shared" si="21"/>
      </c>
      <c r="M82" s="55">
        <f t="shared" si="22"/>
      </c>
      <c r="N82" s="56"/>
      <c r="O82" s="57">
        <f t="shared" si="28"/>
        <v>1000</v>
      </c>
      <c r="P82" s="58">
        <f t="shared" si="29"/>
        <v>17750</v>
      </c>
    </row>
    <row r="83" spans="1:16" ht="12.75">
      <c r="A83" s="94" t="s">
        <v>89</v>
      </c>
      <c r="B83" s="45"/>
      <c r="C83" s="46"/>
      <c r="D83" s="47">
        <v>5</v>
      </c>
      <c r="E83" s="60">
        <v>4</v>
      </c>
      <c r="F83" s="49"/>
      <c r="G83" s="50"/>
      <c r="H83" s="51">
        <v>84</v>
      </c>
      <c r="I83" s="82">
        <v>57</v>
      </c>
      <c r="J83" s="53">
        <f t="shared" si="19"/>
      </c>
      <c r="K83" s="54">
        <f t="shared" si="20"/>
      </c>
      <c r="L83" s="53">
        <f t="shared" si="21"/>
      </c>
      <c r="M83" s="55">
        <f t="shared" si="22"/>
      </c>
      <c r="N83" s="56"/>
      <c r="O83" s="57">
        <f t="shared" si="28"/>
        <v>16800</v>
      </c>
      <c r="P83" s="58"/>
    </row>
    <row r="84" spans="1:16" ht="12.75">
      <c r="A84" s="59" t="s">
        <v>90</v>
      </c>
      <c r="B84" s="45">
        <v>5</v>
      </c>
      <c r="C84" s="46">
        <v>935</v>
      </c>
      <c r="D84" s="47">
        <v>932</v>
      </c>
      <c r="E84" s="60">
        <v>1137</v>
      </c>
      <c r="F84" s="49">
        <v>5</v>
      </c>
      <c r="G84" s="50">
        <v>18289</v>
      </c>
      <c r="H84" s="51">
        <v>19023</v>
      </c>
      <c r="I84" s="82">
        <v>22371</v>
      </c>
      <c r="J84" s="53">
        <f t="shared" si="19"/>
        <v>0.32188841201717366</v>
      </c>
      <c r="K84" s="54">
        <f t="shared" si="20"/>
        <v>-17.76605101143359</v>
      </c>
      <c r="L84" s="53">
        <f t="shared" si="21"/>
        <v>-3.8584870945697247</v>
      </c>
      <c r="M84" s="55">
        <f t="shared" si="22"/>
        <v>-18.246837423450003</v>
      </c>
      <c r="N84" s="56">
        <f t="shared" si="25"/>
        <v>19560.42780748663</v>
      </c>
      <c r="O84" s="57">
        <f t="shared" si="28"/>
        <v>20410.944206008582</v>
      </c>
      <c r="P84" s="58">
        <f>(I84/E84)*1000</f>
        <v>19675.461741424802</v>
      </c>
    </row>
    <row r="85" spans="1:16" ht="12.75">
      <c r="A85" s="59" t="s">
        <v>91</v>
      </c>
      <c r="B85" s="45">
        <v>6</v>
      </c>
      <c r="C85" s="46">
        <v>133</v>
      </c>
      <c r="D85" s="47">
        <v>133</v>
      </c>
      <c r="E85" s="60">
        <v>119</v>
      </c>
      <c r="F85" s="49">
        <v>6</v>
      </c>
      <c r="G85" s="50">
        <v>1510</v>
      </c>
      <c r="H85" s="51">
        <v>1511</v>
      </c>
      <c r="I85" s="82">
        <v>1386</v>
      </c>
      <c r="J85" s="53">
        <f t="shared" si="19"/>
        <v>0</v>
      </c>
      <c r="K85" s="54">
        <f t="shared" si="20"/>
        <v>11.764705882352942</v>
      </c>
      <c r="L85" s="53">
        <f t="shared" si="21"/>
        <v>-0.06618133686299643</v>
      </c>
      <c r="M85" s="55">
        <f t="shared" si="22"/>
        <v>8.946608946608947</v>
      </c>
      <c r="N85" s="56">
        <f t="shared" si="25"/>
        <v>11353.383458646616</v>
      </c>
      <c r="O85" s="57">
        <f t="shared" si="28"/>
        <v>11360.9022556391</v>
      </c>
      <c r="P85" s="58">
        <f>(I85/E85)*1000</f>
        <v>11647.05882352941</v>
      </c>
    </row>
    <row r="86" spans="1:16" ht="12.75">
      <c r="A86" s="59" t="s">
        <v>92</v>
      </c>
      <c r="B86" s="45">
        <v>6</v>
      </c>
      <c r="C86" s="46">
        <v>225</v>
      </c>
      <c r="D86" s="47">
        <v>225</v>
      </c>
      <c r="E86" s="60">
        <v>269</v>
      </c>
      <c r="F86" s="49">
        <v>1</v>
      </c>
      <c r="G86" s="50">
        <v>2525</v>
      </c>
      <c r="H86" s="51">
        <v>2526</v>
      </c>
      <c r="I86" s="82">
        <v>2578</v>
      </c>
      <c r="J86" s="53">
        <f t="shared" si="19"/>
        <v>0</v>
      </c>
      <c r="K86" s="54">
        <f t="shared" si="20"/>
        <v>-16.356877323420065</v>
      </c>
      <c r="L86" s="53">
        <f t="shared" si="21"/>
        <v>-0.03958828186856067</v>
      </c>
      <c r="M86" s="55">
        <f t="shared" si="22"/>
        <v>-2.0558572536850193</v>
      </c>
      <c r="N86" s="56">
        <f t="shared" si="25"/>
        <v>11222.22222222222</v>
      </c>
      <c r="O86" s="57">
        <f t="shared" si="28"/>
        <v>11226.666666666666</v>
      </c>
      <c r="P86" s="58">
        <f>(I86/E86)*1000</f>
        <v>9583.64312267658</v>
      </c>
    </row>
    <row r="87" spans="1:16" ht="12.75">
      <c r="A87" s="59" t="s">
        <v>93</v>
      </c>
      <c r="B87" s="45"/>
      <c r="C87" s="46"/>
      <c r="D87" s="47">
        <v>0.01</v>
      </c>
      <c r="E87" s="60">
        <v>1</v>
      </c>
      <c r="F87" s="49"/>
      <c r="G87" s="50"/>
      <c r="H87" s="51">
        <v>0.01</v>
      </c>
      <c r="I87" s="82">
        <v>206</v>
      </c>
      <c r="J87" s="53">
        <f t="shared" si="19"/>
      </c>
      <c r="K87" s="54">
        <f t="shared" si="20"/>
      </c>
      <c r="L87" s="53">
        <f t="shared" si="21"/>
      </c>
      <c r="M87" s="55">
        <f t="shared" si="22"/>
      </c>
      <c r="N87" s="56"/>
      <c r="O87" s="57">
        <f t="shared" si="28"/>
        <v>1000</v>
      </c>
      <c r="P87" s="58">
        <f>(I87/E87)*1000</f>
        <v>206000</v>
      </c>
    </row>
    <row r="88" spans="1:16" ht="12.75">
      <c r="A88" s="59" t="s">
        <v>94</v>
      </c>
      <c r="B88" s="45"/>
      <c r="C88" s="46"/>
      <c r="D88" s="47">
        <v>4</v>
      </c>
      <c r="E88" s="60">
        <v>6</v>
      </c>
      <c r="F88" s="49"/>
      <c r="G88" s="50"/>
      <c r="H88" s="51">
        <v>69</v>
      </c>
      <c r="I88" s="82">
        <v>184</v>
      </c>
      <c r="J88" s="53">
        <f t="shared" si="19"/>
      </c>
      <c r="K88" s="54">
        <f t="shared" si="20"/>
      </c>
      <c r="L88" s="53">
        <f t="shared" si="21"/>
      </c>
      <c r="M88" s="55">
        <f t="shared" si="22"/>
      </c>
      <c r="N88" s="56"/>
      <c r="O88" s="57">
        <f t="shared" si="28"/>
        <v>17250</v>
      </c>
      <c r="P88" s="58">
        <f>(I88/E88)*1000</f>
        <v>30666.666666666668</v>
      </c>
    </row>
    <row r="89" spans="1:16" s="43" customFormat="1" ht="15.75">
      <c r="A89" s="29" t="s">
        <v>95</v>
      </c>
      <c r="B89" s="68"/>
      <c r="C89" s="69"/>
      <c r="D89" s="70"/>
      <c r="E89" s="71"/>
      <c r="F89" s="72"/>
      <c r="G89" s="73"/>
      <c r="H89" s="74"/>
      <c r="I89" s="75"/>
      <c r="J89" s="76"/>
      <c r="K89" s="77"/>
      <c r="L89" s="76"/>
      <c r="M89" s="78"/>
      <c r="N89" s="79"/>
      <c r="O89" s="80"/>
      <c r="P89" s="81"/>
    </row>
    <row r="90" spans="1:16" ht="12.75">
      <c r="A90" s="59" t="s">
        <v>96</v>
      </c>
      <c r="B90" s="45">
        <v>3</v>
      </c>
      <c r="C90" s="46">
        <v>14</v>
      </c>
      <c r="D90" s="47">
        <v>14</v>
      </c>
      <c r="E90" s="60">
        <v>16</v>
      </c>
      <c r="F90" s="49">
        <v>5</v>
      </c>
      <c r="G90" s="95">
        <f>1410*12</f>
        <v>16920</v>
      </c>
      <c r="H90" s="96">
        <v>16920</v>
      </c>
      <c r="I90" s="82">
        <v>20358</v>
      </c>
      <c r="J90" s="53">
        <f>IF(OR(D90=0,C90=0),"",C90/D90*100-100)</f>
        <v>0</v>
      </c>
      <c r="K90" s="54">
        <f>IF(OR(E90=0,C90=0),"",C90/E90*100-100)</f>
        <v>-12.5</v>
      </c>
      <c r="L90" s="53">
        <f>IF(OR(H90=0,G90=0),"",G90/H90*100-100)</f>
        <v>0</v>
      </c>
      <c r="M90" s="55">
        <f>IF(OR(I90=0,G90=0),"",G90/I90*100-100)</f>
        <v>-16.88770999115826</v>
      </c>
      <c r="N90" s="56">
        <f aca="true" t="shared" si="30" ref="N90:P91">(G90/C90)*1000</f>
        <v>1208571.4285714286</v>
      </c>
      <c r="O90" s="57">
        <f t="shared" si="30"/>
        <v>1208571.4285714286</v>
      </c>
      <c r="P90" s="58">
        <f t="shared" si="30"/>
        <v>1272375</v>
      </c>
    </row>
    <row r="91" spans="1:16" ht="12.75">
      <c r="A91" s="59" t="s">
        <v>97</v>
      </c>
      <c r="B91" s="45">
        <v>3</v>
      </c>
      <c r="C91" s="97">
        <v>94</v>
      </c>
      <c r="D91" s="98">
        <v>94</v>
      </c>
      <c r="E91" s="60">
        <v>49</v>
      </c>
      <c r="F91" s="49">
        <v>1</v>
      </c>
      <c r="G91" s="95">
        <v>8220</v>
      </c>
      <c r="H91" s="96">
        <v>8850</v>
      </c>
      <c r="I91" s="82">
        <v>9009</v>
      </c>
      <c r="J91" s="53">
        <f>IF(OR(D91=0,C91=0),"",C91/D91*100-100)</f>
        <v>0</v>
      </c>
      <c r="K91" s="54">
        <f>IF(OR(E91=0,C91=0),"",C91/E91*100-100)</f>
        <v>91.83673469387753</v>
      </c>
      <c r="L91" s="53">
        <f>IF(OR(H91=0,G91=0),"",G91/H91*100-100)</f>
        <v>-7.118644067796609</v>
      </c>
      <c r="M91" s="55">
        <f>IF(OR(I91=0,G91=0),"",G91/I91*100-100)</f>
        <v>-8.757908757908766</v>
      </c>
      <c r="N91" s="57">
        <f t="shared" si="30"/>
        <v>87446.8085106383</v>
      </c>
      <c r="O91" s="57">
        <f t="shared" si="30"/>
        <v>94148.93617021276</v>
      </c>
      <c r="P91" s="58">
        <f t="shared" si="30"/>
        <v>183857.14285714287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/>
      <c r="K92" s="77"/>
      <c r="L92" s="76"/>
      <c r="M92" s="78"/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705</v>
      </c>
      <c r="E93" s="60">
        <v>726</v>
      </c>
      <c r="F93" s="49"/>
      <c r="G93" s="50"/>
      <c r="H93" s="51">
        <v>9071</v>
      </c>
      <c r="I93" s="99">
        <v>13643</v>
      </c>
      <c r="J93" s="53">
        <f aca="true" t="shared" si="31" ref="J93:J99">IF(OR(D93=0,C93=0),"",C93/D93*100-100)</f>
      </c>
      <c r="K93" s="54">
        <f aca="true" t="shared" si="32" ref="K93:K99">IF(OR(E93=0,C93=0),"",C93/E93*100-100)</f>
      </c>
      <c r="L93" s="53">
        <f aca="true" t="shared" si="33" ref="L93:L99">IF(OR(H93=0,G93=0),"",G93/H93*100-100)</f>
      </c>
      <c r="M93" s="55">
        <f aca="true" t="shared" si="34" ref="M93:M99">IF(OR(I93=0,G93=0),"",G93/I93*100-100)</f>
      </c>
      <c r="N93" s="56"/>
      <c r="O93" s="57">
        <f>(H93/D93)*1000</f>
        <v>12866.666666666668</v>
      </c>
      <c r="P93" s="58">
        <f>(I93/E93)*1000</f>
        <v>18792.011019283746</v>
      </c>
    </row>
    <row r="94" spans="1:16" ht="12.75">
      <c r="A94" s="44" t="s">
        <v>100</v>
      </c>
      <c r="B94" s="45"/>
      <c r="C94" s="46"/>
      <c r="D94" s="47">
        <f>SUM(D95:D97)</f>
        <v>22.01</v>
      </c>
      <c r="E94" s="60">
        <v>20</v>
      </c>
      <c r="F94" s="49"/>
      <c r="G94" s="100">
        <f>SUM(G95:G97)</f>
        <v>0</v>
      </c>
      <c r="H94" s="51">
        <f>IF(OR(H95=0,H96=0,H97=0),"",SUM(H95:H97))</f>
        <v>420.01</v>
      </c>
      <c r="I94" s="83">
        <v>389</v>
      </c>
      <c r="J94" s="53">
        <f t="shared" si="31"/>
      </c>
      <c r="K94" s="54">
        <f t="shared" si="32"/>
      </c>
      <c r="L94" s="53">
        <f t="shared" si="33"/>
      </c>
      <c r="M94" s="55">
        <f t="shared" si="34"/>
      </c>
      <c r="N94" s="56"/>
      <c r="O94" s="57">
        <f>(H94/D94)*1000</f>
        <v>19082.68968650613</v>
      </c>
      <c r="P94" s="58">
        <f>(I94/E94)*1000</f>
        <v>19450</v>
      </c>
    </row>
    <row r="95" spans="1:16" ht="12.75">
      <c r="A95" s="59" t="s">
        <v>101</v>
      </c>
      <c r="B95" s="45"/>
      <c r="C95" s="46"/>
      <c r="D95" s="47">
        <v>0.01</v>
      </c>
      <c r="E95" s="60">
        <v>0</v>
      </c>
      <c r="F95" s="49"/>
      <c r="G95" s="50"/>
      <c r="H95" s="51">
        <v>0.01</v>
      </c>
      <c r="I95" s="99">
        <v>0</v>
      </c>
      <c r="J95" s="53">
        <f t="shared" si="31"/>
      </c>
      <c r="K95" s="54">
        <f t="shared" si="32"/>
      </c>
      <c r="L95" s="53">
        <f t="shared" si="33"/>
      </c>
      <c r="M95" s="55">
        <f t="shared" si="34"/>
      </c>
      <c r="N95" s="56"/>
      <c r="O95" s="57"/>
      <c r="P95" s="58"/>
    </row>
    <row r="96" spans="1:16" ht="12.75">
      <c r="A96" s="59" t="s">
        <v>102</v>
      </c>
      <c r="B96" s="45"/>
      <c r="C96" s="46"/>
      <c r="D96" s="47">
        <v>19</v>
      </c>
      <c r="E96" s="60">
        <v>17</v>
      </c>
      <c r="F96" s="49"/>
      <c r="G96" s="50"/>
      <c r="H96" s="51">
        <v>350</v>
      </c>
      <c r="I96" s="99">
        <v>321</v>
      </c>
      <c r="J96" s="53">
        <f t="shared" si="31"/>
      </c>
      <c r="K96" s="54">
        <f t="shared" si="32"/>
      </c>
      <c r="L96" s="53">
        <f t="shared" si="33"/>
      </c>
      <c r="M96" s="55">
        <f t="shared" si="34"/>
      </c>
      <c r="N96" s="56"/>
      <c r="O96" s="57"/>
      <c r="P96" s="58"/>
    </row>
    <row r="97" spans="1:16" ht="12.75">
      <c r="A97" s="59" t="s">
        <v>103</v>
      </c>
      <c r="B97" s="45"/>
      <c r="C97" s="46"/>
      <c r="D97" s="47">
        <v>3</v>
      </c>
      <c r="E97" s="60">
        <v>3</v>
      </c>
      <c r="F97" s="49"/>
      <c r="G97" s="50"/>
      <c r="H97" s="51">
        <v>70</v>
      </c>
      <c r="I97" s="99">
        <v>69</v>
      </c>
      <c r="J97" s="53">
        <f t="shared" si="31"/>
      </c>
      <c r="K97" s="54">
        <f t="shared" si="32"/>
      </c>
      <c r="L97" s="53">
        <f t="shared" si="33"/>
      </c>
      <c r="M97" s="55">
        <f t="shared" si="34"/>
      </c>
      <c r="N97" s="56"/>
      <c r="O97" s="57">
        <f>(H97/D97)*1000</f>
        <v>23333.333333333332</v>
      </c>
      <c r="P97" s="58">
        <f>(I97/E97)*1000</f>
        <v>23000</v>
      </c>
    </row>
    <row r="98" spans="1:16" ht="12.75">
      <c r="A98" s="59" t="s">
        <v>104</v>
      </c>
      <c r="B98" s="45"/>
      <c r="C98" s="46"/>
      <c r="D98" s="47">
        <v>95</v>
      </c>
      <c r="E98" s="60">
        <v>103</v>
      </c>
      <c r="F98" s="49"/>
      <c r="G98" s="50"/>
      <c r="H98" s="51">
        <v>815</v>
      </c>
      <c r="I98" s="99">
        <v>1207</v>
      </c>
      <c r="J98" s="53">
        <f t="shared" si="31"/>
      </c>
      <c r="K98" s="54">
        <f t="shared" si="32"/>
      </c>
      <c r="L98" s="53">
        <f t="shared" si="33"/>
      </c>
      <c r="M98" s="55">
        <f t="shared" si="34"/>
      </c>
      <c r="N98" s="56"/>
      <c r="O98" s="57">
        <f>(H98/D98)*1000</f>
        <v>8578.947368421053</v>
      </c>
      <c r="P98" s="58">
        <f>(I98/E98)*1000</f>
        <v>11718.446601941749</v>
      </c>
    </row>
    <row r="99" spans="1:16" ht="12.75">
      <c r="A99" s="59" t="s">
        <v>105</v>
      </c>
      <c r="B99" s="45"/>
      <c r="C99" s="46"/>
      <c r="D99" s="47">
        <v>2</v>
      </c>
      <c r="E99" s="60">
        <v>2</v>
      </c>
      <c r="F99" s="49"/>
      <c r="G99" s="50"/>
      <c r="H99" s="51">
        <v>102</v>
      </c>
      <c r="I99" s="99">
        <v>84</v>
      </c>
      <c r="J99" s="53">
        <f t="shared" si="31"/>
      </c>
      <c r="K99" s="54">
        <f t="shared" si="32"/>
      </c>
      <c r="L99" s="53">
        <f t="shared" si="33"/>
      </c>
      <c r="M99" s="55">
        <f t="shared" si="34"/>
      </c>
      <c r="N99" s="56"/>
      <c r="O99" s="57"/>
      <c r="P99" s="58"/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/>
      <c r="K100" s="77"/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351</v>
      </c>
      <c r="E101" s="60">
        <v>325</v>
      </c>
      <c r="F101" s="49">
        <v>6</v>
      </c>
      <c r="G101" s="50">
        <v>5896</v>
      </c>
      <c r="H101" s="51">
        <v>5047</v>
      </c>
      <c r="I101" s="82">
        <v>5845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  <v>16.821874380820276</v>
      </c>
      <c r="M101" s="55">
        <f>IF(OR(I101=0,G101=0),"",G101/I101*100-100)</f>
        <v>0.8725406330196677</v>
      </c>
      <c r="N101" s="56"/>
      <c r="O101" s="57">
        <f aca="true" t="shared" si="35" ref="O101:O119">(H101/D101)*1000</f>
        <v>14378.917378917378</v>
      </c>
      <c r="P101" s="58">
        <f aca="true" t="shared" si="36" ref="P101:P119">(I101/E101)*1000</f>
        <v>17984.615384615383</v>
      </c>
    </row>
    <row r="102" spans="1:16" ht="12.75">
      <c r="A102" s="59" t="s">
        <v>108</v>
      </c>
      <c r="B102" s="45"/>
      <c r="C102" s="46"/>
      <c r="D102" s="47">
        <v>224</v>
      </c>
      <c r="E102" s="60">
        <v>260</v>
      </c>
      <c r="F102" s="49">
        <v>6</v>
      </c>
      <c r="G102" s="50">
        <v>3332</v>
      </c>
      <c r="H102" s="51">
        <v>4331</v>
      </c>
      <c r="I102" s="82">
        <v>3839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  <v>-23.066266451166015</v>
      </c>
      <c r="M102" s="55">
        <f>IF(OR(I102=0,G102=0),"",G102/I102*100-100)</f>
        <v>-13.206564209429544</v>
      </c>
      <c r="N102" s="56"/>
      <c r="O102" s="57">
        <f t="shared" si="35"/>
        <v>19334.821428571428</v>
      </c>
      <c r="P102" s="58">
        <f t="shared" si="36"/>
        <v>14765.384615384615</v>
      </c>
    </row>
    <row r="103" spans="1:16" ht="12.75">
      <c r="A103" s="59" t="s">
        <v>109</v>
      </c>
      <c r="B103" s="45"/>
      <c r="C103" s="46"/>
      <c r="D103" s="47">
        <v>819</v>
      </c>
      <c r="E103" s="60">
        <v>819</v>
      </c>
      <c r="F103" s="49">
        <v>6</v>
      </c>
      <c r="G103" s="50">
        <v>10578</v>
      </c>
      <c r="H103" s="51">
        <v>10600</v>
      </c>
      <c r="I103" s="82">
        <v>10668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  <v>-0.2075471698113205</v>
      </c>
      <c r="M103" s="55">
        <f>IF(OR(I103=0,G103=0),"",G103/I103*100-100)</f>
        <v>-0.8436445444319389</v>
      </c>
      <c r="N103" s="56"/>
      <c r="O103" s="57">
        <f t="shared" si="35"/>
        <v>12942.612942612943</v>
      </c>
      <c r="P103" s="58">
        <f t="shared" si="36"/>
        <v>13025.641025641025</v>
      </c>
    </row>
    <row r="104" spans="1:16" ht="12.75">
      <c r="A104" s="59" t="s">
        <v>110</v>
      </c>
      <c r="B104" s="45"/>
      <c r="C104" s="46"/>
      <c r="D104" s="47">
        <v>159</v>
      </c>
      <c r="E104" s="60">
        <v>143</v>
      </c>
      <c r="F104" s="49">
        <v>6</v>
      </c>
      <c r="G104" s="50">
        <v>1055</v>
      </c>
      <c r="H104" s="51">
        <v>1143</v>
      </c>
      <c r="I104" s="82">
        <v>787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  <v>-7.69903762029746</v>
      </c>
      <c r="M104" s="55">
        <f>IF(OR(I104=0,G104=0),"",G104/I104*100-100)</f>
        <v>34.053367217280794</v>
      </c>
      <c r="N104" s="56"/>
      <c r="O104" s="57">
        <f t="shared" si="35"/>
        <v>7188.67924528302</v>
      </c>
      <c r="P104" s="58">
        <f t="shared" si="36"/>
        <v>5503.4965034965035</v>
      </c>
    </row>
    <row r="105" spans="1:16" ht="12.75">
      <c r="A105" s="59" t="s">
        <v>111</v>
      </c>
      <c r="B105" s="45"/>
      <c r="C105" s="46"/>
      <c r="D105" s="47">
        <v>999</v>
      </c>
      <c r="E105" s="60">
        <v>744</v>
      </c>
      <c r="F105" s="49">
        <v>6</v>
      </c>
      <c r="G105" s="50">
        <v>4918</v>
      </c>
      <c r="H105" s="51">
        <v>4931</v>
      </c>
      <c r="I105" s="82">
        <v>3964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  <v>-0.26363820726018616</v>
      </c>
      <c r="M105" s="55">
        <f>IF(OR(I105=0,G105=0),"",G105/I105*100-100)</f>
        <v>24.066599394550963</v>
      </c>
      <c r="N105" s="56"/>
      <c r="O105" s="57">
        <f t="shared" si="35"/>
        <v>4935.935935935936</v>
      </c>
      <c r="P105" s="58">
        <f t="shared" si="36"/>
        <v>5327.956989247312</v>
      </c>
    </row>
    <row r="106" spans="1:16" ht="12.75">
      <c r="A106" s="44" t="s">
        <v>112</v>
      </c>
      <c r="B106" s="45"/>
      <c r="C106" s="46"/>
      <c r="D106" s="47">
        <f>SUM(D108:D109)</f>
        <v>150</v>
      </c>
      <c r="E106" s="60">
        <v>762</v>
      </c>
      <c r="F106" s="49">
        <v>6</v>
      </c>
      <c r="G106" s="50">
        <f>IF(OR(G107=0,G108=0),"",SUM(G107:G108))</f>
        <v>10560</v>
      </c>
      <c r="H106" s="51">
        <f>IF(OR(H107=0,H108=0),"",SUM(H107:H108))</f>
        <v>10733</v>
      </c>
      <c r="I106" s="83">
        <v>9757</v>
      </c>
      <c r="J106" s="53"/>
      <c r="K106" s="54"/>
      <c r="L106" s="53"/>
      <c r="M106" s="53">
        <f>IF(OR(I106=0,H106=0),"",H106/I106*100-100)</f>
        <v>10.00307471558881</v>
      </c>
      <c r="N106" s="56"/>
      <c r="O106" s="57">
        <f t="shared" si="35"/>
        <v>71553.33333333333</v>
      </c>
      <c r="P106" s="58">
        <f t="shared" si="36"/>
        <v>12804.461942257218</v>
      </c>
    </row>
    <row r="107" spans="1:16" ht="12.75">
      <c r="A107" s="59" t="s">
        <v>113</v>
      </c>
      <c r="B107" s="45"/>
      <c r="C107" s="46"/>
      <c r="D107" s="47">
        <v>623</v>
      </c>
      <c r="E107" s="60">
        <v>688</v>
      </c>
      <c r="F107" s="49">
        <v>6</v>
      </c>
      <c r="G107" s="50">
        <v>10360</v>
      </c>
      <c r="H107" s="51">
        <v>10457</v>
      </c>
      <c r="I107" s="82">
        <v>9578</v>
      </c>
      <c r="J107" s="53">
        <f aca="true" t="shared" si="37" ref="J107:J119">IF(OR(D107=0,C107=0),"",C107/D107*100-100)</f>
      </c>
      <c r="K107" s="54">
        <f aca="true" t="shared" si="38" ref="K107:K119">IF(OR(E107=0,C107=0),"",C107/E107*100-100)</f>
      </c>
      <c r="L107" s="53">
        <f aca="true" t="shared" si="39" ref="L107:L117">IF(OR(H107=0,G107=0),"",G107/H107*100-100)</f>
        <v>-0.9276083006598412</v>
      </c>
      <c r="M107" s="55">
        <f aca="true" t="shared" si="40" ref="M107:M119">IF(OR(I107=0,G107=0),"",G107/I107*100-100)</f>
        <v>8.164543746084775</v>
      </c>
      <c r="N107" s="56"/>
      <c r="O107" s="57">
        <f t="shared" si="35"/>
        <v>16784.911717495987</v>
      </c>
      <c r="P107" s="58">
        <f t="shared" si="36"/>
        <v>13921.511627906977</v>
      </c>
    </row>
    <row r="108" spans="1:16" ht="12.75">
      <c r="A108" s="59" t="s">
        <v>114</v>
      </c>
      <c r="B108" s="45"/>
      <c r="C108" s="46"/>
      <c r="D108" s="47">
        <v>33</v>
      </c>
      <c r="E108" s="60">
        <v>74</v>
      </c>
      <c r="F108" s="49">
        <v>6</v>
      </c>
      <c r="G108" s="50">
        <v>200</v>
      </c>
      <c r="H108" s="51">
        <v>276</v>
      </c>
      <c r="I108" s="82">
        <v>179</v>
      </c>
      <c r="J108" s="53">
        <f t="shared" si="37"/>
      </c>
      <c r="K108" s="54">
        <f t="shared" si="38"/>
      </c>
      <c r="L108" s="53">
        <f t="shared" si="39"/>
        <v>-27.53623188405797</v>
      </c>
      <c r="M108" s="55">
        <f t="shared" si="40"/>
        <v>11.731843575418992</v>
      </c>
      <c r="N108" s="56"/>
      <c r="O108" s="57">
        <f t="shared" si="35"/>
        <v>8363.636363636364</v>
      </c>
      <c r="P108" s="58">
        <f t="shared" si="36"/>
        <v>2418.9189189189187</v>
      </c>
    </row>
    <row r="109" spans="1:16" ht="12.75">
      <c r="A109" s="59" t="s">
        <v>115</v>
      </c>
      <c r="B109" s="45"/>
      <c r="C109" s="46"/>
      <c r="D109" s="47">
        <v>117</v>
      </c>
      <c r="E109" s="60">
        <v>105</v>
      </c>
      <c r="F109" s="49">
        <v>6</v>
      </c>
      <c r="G109" s="50">
        <v>1170</v>
      </c>
      <c r="H109" s="51">
        <v>1324</v>
      </c>
      <c r="I109" s="82">
        <v>1215</v>
      </c>
      <c r="J109" s="53">
        <f t="shared" si="37"/>
      </c>
      <c r="K109" s="54">
        <f t="shared" si="38"/>
      </c>
      <c r="L109" s="53">
        <f t="shared" si="39"/>
        <v>-11.631419939577043</v>
      </c>
      <c r="M109" s="55">
        <f t="shared" si="40"/>
        <v>-3.7037037037037095</v>
      </c>
      <c r="N109" s="56"/>
      <c r="O109" s="57">
        <f t="shared" si="35"/>
        <v>11316.239316239316</v>
      </c>
      <c r="P109" s="58">
        <f t="shared" si="36"/>
        <v>11571.42857142857</v>
      </c>
    </row>
    <row r="110" spans="1:16" ht="12.75">
      <c r="A110" s="59" t="s">
        <v>116</v>
      </c>
      <c r="B110" s="45"/>
      <c r="C110" s="46"/>
      <c r="D110" s="47">
        <v>1801</v>
      </c>
      <c r="E110" s="60">
        <v>1672</v>
      </c>
      <c r="F110" s="49">
        <v>6</v>
      </c>
      <c r="G110" s="50">
        <v>1880</v>
      </c>
      <c r="H110" s="51">
        <v>1887</v>
      </c>
      <c r="I110" s="82">
        <v>1502</v>
      </c>
      <c r="J110" s="53">
        <f t="shared" si="37"/>
      </c>
      <c r="K110" s="54">
        <f t="shared" si="38"/>
      </c>
      <c r="L110" s="53">
        <f t="shared" si="39"/>
        <v>-0.3709591944886057</v>
      </c>
      <c r="M110" s="55">
        <f t="shared" si="40"/>
        <v>25.166444740346193</v>
      </c>
      <c r="N110" s="56"/>
      <c r="O110" s="57">
        <f t="shared" si="35"/>
        <v>1047.7512493059412</v>
      </c>
      <c r="P110" s="58">
        <f t="shared" si="36"/>
        <v>898.3253588516747</v>
      </c>
    </row>
    <row r="111" spans="1:16" ht="12.75">
      <c r="A111" s="59" t="s">
        <v>117</v>
      </c>
      <c r="B111" s="45"/>
      <c r="C111" s="46"/>
      <c r="D111" s="47">
        <v>2903</v>
      </c>
      <c r="E111" s="60">
        <v>2881</v>
      </c>
      <c r="F111" s="49"/>
      <c r="G111" s="50"/>
      <c r="H111" s="51">
        <v>41516</v>
      </c>
      <c r="I111" s="82">
        <v>41472</v>
      </c>
      <c r="J111" s="53">
        <f t="shared" si="37"/>
      </c>
      <c r="K111" s="54">
        <f t="shared" si="38"/>
      </c>
      <c r="L111" s="53">
        <f t="shared" si="39"/>
      </c>
      <c r="M111" s="55">
        <f t="shared" si="40"/>
      </c>
      <c r="N111" s="56"/>
      <c r="O111" s="57">
        <f t="shared" si="35"/>
        <v>14301.06786083362</v>
      </c>
      <c r="P111" s="58">
        <f t="shared" si="36"/>
        <v>14395.001735508504</v>
      </c>
    </row>
    <row r="112" spans="1:16" ht="12.75">
      <c r="A112" s="59" t="s">
        <v>118</v>
      </c>
      <c r="B112" s="45"/>
      <c r="C112" s="46"/>
      <c r="D112" s="47">
        <v>2720</v>
      </c>
      <c r="E112" s="60">
        <v>2632</v>
      </c>
      <c r="F112" s="49"/>
      <c r="G112" s="50"/>
      <c r="H112" s="51">
        <v>27725</v>
      </c>
      <c r="I112" s="82">
        <v>28912</v>
      </c>
      <c r="J112" s="53">
        <f t="shared" si="37"/>
      </c>
      <c r="K112" s="54">
        <f t="shared" si="38"/>
      </c>
      <c r="L112" s="53">
        <f t="shared" si="39"/>
      </c>
      <c r="M112" s="55">
        <f t="shared" si="40"/>
      </c>
      <c r="N112" s="56"/>
      <c r="O112" s="57">
        <f t="shared" si="35"/>
        <v>10193.014705882353</v>
      </c>
      <c r="P112" s="58">
        <f t="shared" si="36"/>
        <v>10984.802431610942</v>
      </c>
    </row>
    <row r="113" spans="1:16" ht="12.75">
      <c r="A113" s="59" t="s">
        <v>119</v>
      </c>
      <c r="B113" s="45"/>
      <c r="C113" s="46"/>
      <c r="D113" s="47">
        <v>0.01</v>
      </c>
      <c r="E113" s="60">
        <v>1</v>
      </c>
      <c r="F113" s="49"/>
      <c r="G113" s="50">
        <v>0.01</v>
      </c>
      <c r="H113" s="51">
        <v>0.01</v>
      </c>
      <c r="I113" s="82">
        <v>12</v>
      </c>
      <c r="J113" s="53">
        <f t="shared" si="37"/>
      </c>
      <c r="K113" s="54">
        <f t="shared" si="38"/>
      </c>
      <c r="L113" s="53">
        <f t="shared" si="39"/>
        <v>0</v>
      </c>
      <c r="M113" s="55">
        <f t="shared" si="40"/>
        <v>-99.91666666666667</v>
      </c>
      <c r="N113" s="56"/>
      <c r="O113" s="57">
        <f t="shared" si="35"/>
        <v>1000</v>
      </c>
      <c r="P113" s="58">
        <f t="shared" si="36"/>
        <v>12000</v>
      </c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51">
        <v>0.01</v>
      </c>
      <c r="I114" s="82">
        <v>0</v>
      </c>
      <c r="J114" s="53">
        <f t="shared" si="37"/>
      </c>
      <c r="K114" s="54">
        <f t="shared" si="38"/>
      </c>
      <c r="L114" s="53">
        <f t="shared" si="39"/>
      </c>
      <c r="M114" s="55">
        <f t="shared" si="40"/>
      </c>
      <c r="N114" s="56"/>
      <c r="O114" s="57">
        <f t="shared" si="35"/>
        <v>1000</v>
      </c>
      <c r="P114" s="58"/>
    </row>
    <row r="115" spans="1:16" ht="12.75">
      <c r="A115" s="59" t="s">
        <v>121</v>
      </c>
      <c r="B115" s="45"/>
      <c r="C115" s="46"/>
      <c r="D115" s="47">
        <v>117103</v>
      </c>
      <c r="E115" s="60">
        <v>98580</v>
      </c>
      <c r="F115" s="49">
        <v>6</v>
      </c>
      <c r="G115" s="50">
        <v>25000</v>
      </c>
      <c r="H115" s="51">
        <v>62296</v>
      </c>
      <c r="I115" s="82">
        <v>29673</v>
      </c>
      <c r="J115" s="53">
        <f t="shared" si="37"/>
      </c>
      <c r="K115" s="54">
        <f t="shared" si="38"/>
      </c>
      <c r="L115" s="53">
        <f t="shared" si="39"/>
        <v>-59.86901245665853</v>
      </c>
      <c r="M115" s="55">
        <f t="shared" si="40"/>
        <v>-15.748323391635495</v>
      </c>
      <c r="N115" s="56"/>
      <c r="O115" s="57">
        <f t="shared" si="35"/>
        <v>531.9761235835119</v>
      </c>
      <c r="P115" s="58">
        <f t="shared" si="36"/>
        <v>301.004260499087</v>
      </c>
    </row>
    <row r="116" spans="1:16" ht="12.75">
      <c r="A116" s="59" t="s">
        <v>122</v>
      </c>
      <c r="B116" s="45"/>
      <c r="C116" s="46"/>
      <c r="D116" s="47">
        <v>901</v>
      </c>
      <c r="E116" s="60">
        <v>898</v>
      </c>
      <c r="F116" s="49"/>
      <c r="G116" s="50"/>
      <c r="H116" s="51">
        <v>1140</v>
      </c>
      <c r="I116" s="82">
        <v>1073</v>
      </c>
      <c r="J116" s="53">
        <f t="shared" si="37"/>
      </c>
      <c r="K116" s="54">
        <f t="shared" si="38"/>
      </c>
      <c r="L116" s="53">
        <f t="shared" si="39"/>
      </c>
      <c r="M116" s="55">
        <f t="shared" si="40"/>
      </c>
      <c r="N116" s="56"/>
      <c r="O116" s="57">
        <f t="shared" si="35"/>
        <v>1265.260821309656</v>
      </c>
      <c r="P116" s="58">
        <f t="shared" si="36"/>
        <v>1194.877505567929</v>
      </c>
    </row>
    <row r="117" spans="1:16" ht="12.75">
      <c r="A117" s="59" t="s">
        <v>123</v>
      </c>
      <c r="B117" s="45"/>
      <c r="C117" s="46"/>
      <c r="D117" s="47">
        <v>211</v>
      </c>
      <c r="E117" s="60">
        <v>330</v>
      </c>
      <c r="F117" s="49"/>
      <c r="G117" s="50"/>
      <c r="H117" s="51">
        <v>563</v>
      </c>
      <c r="I117" s="82">
        <v>568</v>
      </c>
      <c r="J117" s="53">
        <f t="shared" si="37"/>
      </c>
      <c r="K117" s="54">
        <f t="shared" si="38"/>
      </c>
      <c r="L117" s="53">
        <f t="shared" si="39"/>
      </c>
      <c r="M117" s="55">
        <f t="shared" si="40"/>
      </c>
      <c r="N117" s="56"/>
      <c r="O117" s="57">
        <f t="shared" si="35"/>
        <v>2668.2464454976302</v>
      </c>
      <c r="P117" s="58">
        <f t="shared" si="36"/>
        <v>1721.2121212121212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>
        <v>0.01</v>
      </c>
      <c r="H118" s="51">
        <v>0.01</v>
      </c>
      <c r="I118" s="82">
        <v>0</v>
      </c>
      <c r="J118" s="53">
        <f t="shared" si="37"/>
      </c>
      <c r="K118" s="54">
        <f t="shared" si="38"/>
      </c>
      <c r="L118" s="53"/>
      <c r="M118" s="55">
        <f t="shared" si="40"/>
      </c>
      <c r="N118" s="56"/>
      <c r="O118" s="57">
        <f t="shared" si="35"/>
        <v>1000</v>
      </c>
      <c r="P118" s="58"/>
    </row>
    <row r="119" spans="1:16" ht="12.75">
      <c r="A119" s="59" t="s">
        <v>125</v>
      </c>
      <c r="B119" s="45"/>
      <c r="C119" s="46"/>
      <c r="D119" s="47">
        <v>12</v>
      </c>
      <c r="E119" s="60">
        <v>14</v>
      </c>
      <c r="F119" s="49">
        <v>6</v>
      </c>
      <c r="G119" s="50">
        <v>103</v>
      </c>
      <c r="H119" s="51">
        <v>104</v>
      </c>
      <c r="I119" s="82">
        <v>95</v>
      </c>
      <c r="J119" s="53">
        <f t="shared" si="37"/>
      </c>
      <c r="K119" s="54">
        <f t="shared" si="38"/>
      </c>
      <c r="L119" s="53">
        <f>IF(OR(H119=0,G119=0),"",G119/H119*100-100)</f>
        <v>-0.9615384615384528</v>
      </c>
      <c r="M119" s="55">
        <f t="shared" si="40"/>
        <v>8.421052631578945</v>
      </c>
      <c r="N119" s="56"/>
      <c r="O119" s="57">
        <f t="shared" si="35"/>
        <v>8666.666666666666</v>
      </c>
      <c r="P119" s="58">
        <f t="shared" si="36"/>
        <v>6785.714285714285</v>
      </c>
    </row>
    <row r="120" spans="1:16" s="43" customFormat="1" ht="15.75">
      <c r="A120" s="29" t="s">
        <v>126</v>
      </c>
      <c r="B120" s="68"/>
      <c r="C120" s="69"/>
      <c r="D120" s="70"/>
      <c r="E120" s="71"/>
      <c r="F120" s="72"/>
      <c r="G120" s="73"/>
      <c r="H120" s="74"/>
      <c r="I120" s="75"/>
      <c r="J120" s="76"/>
      <c r="K120" s="77"/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/>
      <c r="D121" s="47">
        <v>33</v>
      </c>
      <c r="E121" s="60">
        <v>38</v>
      </c>
      <c r="F121" s="49"/>
      <c r="G121" s="50"/>
      <c r="H121" s="51">
        <v>96</v>
      </c>
      <c r="I121" s="82">
        <v>104</v>
      </c>
      <c r="J121" s="53">
        <f aca="true" t="shared" si="41" ref="J121:J128">IF(OR(D121=0,C121=0),"",C121/D121*100-100)</f>
      </c>
      <c r="K121" s="54">
        <f aca="true" t="shared" si="42" ref="K121:K128">IF(OR(E121=0,C121=0),"",C121/E121*100-100)</f>
      </c>
      <c r="L121" s="53">
        <f aca="true" t="shared" si="43" ref="L121:L128">IF(OR(H121=0,G121=0),"",G121/H121*100-100)</f>
      </c>
      <c r="M121" s="55">
        <f aca="true" t="shared" si="44" ref="M121:M128">IF(OR(I121=0,G121=0),"",G121/I121*100-100)</f>
      </c>
      <c r="N121" s="56"/>
      <c r="O121" s="57">
        <f aca="true" t="shared" si="45" ref="N121:P122">(H121/D121)*1000</f>
        <v>2909.090909090909</v>
      </c>
      <c r="P121" s="58">
        <f t="shared" si="45"/>
        <v>2736.842105263158</v>
      </c>
    </row>
    <row r="122" spans="1:16" ht="12.75">
      <c r="A122" s="59" t="s">
        <v>128</v>
      </c>
      <c r="B122" s="45"/>
      <c r="C122" s="46"/>
      <c r="D122" s="47">
        <v>205650</v>
      </c>
      <c r="E122" s="60">
        <v>197967</v>
      </c>
      <c r="F122" s="49"/>
      <c r="G122" s="50"/>
      <c r="H122" s="51">
        <v>619397</v>
      </c>
      <c r="I122" s="82">
        <v>537416</v>
      </c>
      <c r="J122" s="53">
        <f t="shared" si="41"/>
      </c>
      <c r="K122" s="54">
        <f t="shared" si="42"/>
      </c>
      <c r="L122" s="53">
        <f t="shared" si="43"/>
      </c>
      <c r="M122" s="55">
        <f t="shared" si="44"/>
      </c>
      <c r="N122" s="56"/>
      <c r="O122" s="57">
        <f t="shared" si="45"/>
        <v>3011.8988572817893</v>
      </c>
      <c r="P122" s="58">
        <f t="shared" si="45"/>
        <v>2714.6746680002225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51">
        <v>126970</v>
      </c>
      <c r="I123" s="82">
        <v>119322</v>
      </c>
      <c r="J123" s="53">
        <f t="shared" si="41"/>
      </c>
      <c r="K123" s="54">
        <f t="shared" si="42"/>
      </c>
      <c r="L123" s="53">
        <f t="shared" si="43"/>
      </c>
      <c r="M123" s="55">
        <f t="shared" si="44"/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70"/>
      <c r="E124" s="71"/>
      <c r="F124" s="72"/>
      <c r="G124" s="73"/>
      <c r="H124" s="74"/>
      <c r="I124" s="75"/>
      <c r="J124" s="76">
        <f t="shared" si="41"/>
      </c>
      <c r="K124" s="77">
        <f t="shared" si="42"/>
      </c>
      <c r="L124" s="76">
        <f t="shared" si="43"/>
      </c>
      <c r="M124" s="78">
        <f t="shared" si="44"/>
      </c>
      <c r="N124" s="79"/>
      <c r="O124" s="80"/>
      <c r="P124" s="81"/>
    </row>
    <row r="125" spans="1:16" ht="12.75">
      <c r="A125" s="59" t="s">
        <v>131</v>
      </c>
      <c r="B125" s="45"/>
      <c r="C125" s="46"/>
      <c r="D125" s="47">
        <v>74</v>
      </c>
      <c r="E125" s="60">
        <v>72</v>
      </c>
      <c r="F125" s="49">
        <v>6</v>
      </c>
      <c r="G125" s="50">
        <v>360</v>
      </c>
      <c r="H125" s="51">
        <v>360</v>
      </c>
      <c r="I125" s="82">
        <v>932</v>
      </c>
      <c r="J125" s="53">
        <f t="shared" si="41"/>
      </c>
      <c r="K125" s="54">
        <f t="shared" si="42"/>
      </c>
      <c r="L125" s="53">
        <f t="shared" si="43"/>
        <v>0</v>
      </c>
      <c r="M125" s="55">
        <f t="shared" si="44"/>
        <v>-61.37339055793991</v>
      </c>
      <c r="N125" s="56"/>
      <c r="O125" s="57">
        <f aca="true" t="shared" si="46" ref="N125:P126">(H125/D125)*1000</f>
        <v>4864.864864864865</v>
      </c>
      <c r="P125" s="58">
        <f t="shared" si="46"/>
        <v>12944.444444444445</v>
      </c>
    </row>
    <row r="126" spans="1:16" ht="12.75">
      <c r="A126" s="59" t="s">
        <v>132</v>
      </c>
      <c r="B126" s="45"/>
      <c r="C126" s="46"/>
      <c r="D126" s="47">
        <v>3176</v>
      </c>
      <c r="E126" s="60">
        <v>3240</v>
      </c>
      <c r="F126" s="49">
        <v>6</v>
      </c>
      <c r="G126" s="50">
        <v>5825</v>
      </c>
      <c r="H126" s="51">
        <v>5825</v>
      </c>
      <c r="I126" s="82">
        <v>5594</v>
      </c>
      <c r="J126" s="53">
        <f t="shared" si="41"/>
      </c>
      <c r="K126" s="54">
        <f t="shared" si="42"/>
      </c>
      <c r="L126" s="53">
        <f t="shared" si="43"/>
        <v>0</v>
      </c>
      <c r="M126" s="55">
        <f t="shared" si="44"/>
        <v>4.129424383267775</v>
      </c>
      <c r="N126" s="56"/>
      <c r="O126" s="57">
        <f t="shared" si="46"/>
        <v>1834.068010075567</v>
      </c>
      <c r="P126" s="58">
        <f t="shared" si="46"/>
        <v>1726.5432098765432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51">
        <v>0.01</v>
      </c>
      <c r="I127" s="82">
        <v>0</v>
      </c>
      <c r="J127" s="53">
        <f t="shared" si="41"/>
      </c>
      <c r="K127" s="54">
        <f t="shared" si="42"/>
      </c>
      <c r="L127" s="53">
        <f t="shared" si="43"/>
      </c>
      <c r="M127" s="55">
        <f t="shared" si="44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>
        <v>6</v>
      </c>
      <c r="G128" s="50">
        <v>37863</v>
      </c>
      <c r="H128" s="51">
        <v>37863</v>
      </c>
      <c r="I128" s="82">
        <v>35593</v>
      </c>
      <c r="J128" s="53">
        <f t="shared" si="41"/>
      </c>
      <c r="K128" s="54">
        <f t="shared" si="42"/>
      </c>
      <c r="L128" s="53">
        <f t="shared" si="43"/>
        <v>0</v>
      </c>
      <c r="M128" s="55">
        <f t="shared" si="44"/>
        <v>6.377658528362318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70"/>
      <c r="E129" s="71"/>
      <c r="F129" s="72"/>
      <c r="G129" s="73"/>
      <c r="H129" s="74"/>
      <c r="I129" s="75"/>
      <c r="J129" s="76"/>
      <c r="K129" s="77"/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19">
        <v>7</v>
      </c>
      <c r="E130" s="120">
        <v>8</v>
      </c>
      <c r="F130" s="107">
        <v>4</v>
      </c>
      <c r="G130" s="108">
        <v>5</v>
      </c>
      <c r="H130" s="109">
        <v>7</v>
      </c>
      <c r="I130" s="110">
        <v>75</v>
      </c>
      <c r="J130" s="111">
        <f>IF(OR(D130=0,C130=0),"",C130/D130*100-100)</f>
      </c>
      <c r="K130" s="112">
        <f>IF(OR(E130=0,C130=0),"",C130/E130*100-100)</f>
      </c>
      <c r="L130" s="111">
        <f>IF(OR(H130=0,G130=0),"",G130/H130*100-100)</f>
        <v>-28.57142857142857</v>
      </c>
      <c r="M130" s="113">
        <f>IF(OR(I130=0,G130=0),"",G130/I130*100-100)</f>
        <v>-93.33333333333333</v>
      </c>
      <c r="N130" s="114"/>
      <c r="O130" s="115">
        <f>(H130/D130)*1000</f>
        <v>1000</v>
      </c>
      <c r="P130" s="116">
        <f>(I130/E130)*1000</f>
        <v>9375</v>
      </c>
    </row>
    <row r="131" ht="13.5" thickTop="1">
      <c r="A131" s="1" t="s">
        <v>137</v>
      </c>
    </row>
    <row r="132" ht="12.75"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 DE SUPERFICIES Y PRODUCCIONES A 30 DE JUNIO DEL AÑO 2021&amp;C&amp;"Arial,Normal"&amp;11                   
                     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="120" zoomScaleNormal="120" zoomScaleSheetLayoutView="95" workbookViewId="0" topLeftCell="A1">
      <selection activeCell="I18" sqref="I18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58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58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145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5.75">
      <c r="A2" s="7" t="s">
        <v>171</v>
      </c>
      <c r="B2" s="8"/>
      <c r="C2" s="9"/>
      <c r="D2" s="9"/>
      <c r="E2" s="157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4.25">
      <c r="A3" s="17" t="s">
        <v>8</v>
      </c>
      <c r="B3" s="18" t="s">
        <v>9</v>
      </c>
      <c r="C3" s="19">
        <v>2021</v>
      </c>
      <c r="D3" s="19">
        <v>2020</v>
      </c>
      <c r="E3" s="155" t="s">
        <v>167</v>
      </c>
      <c r="F3" s="21" t="s">
        <v>9</v>
      </c>
      <c r="G3" s="19">
        <v>2021</v>
      </c>
      <c r="H3" s="19">
        <v>2020</v>
      </c>
      <c r="I3" s="155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56"/>
      <c r="E4" s="33"/>
      <c r="F4" s="34"/>
      <c r="G4" s="31"/>
      <c r="H4" s="156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7">
        <f>IF(OR(C6=0,C7=0),"",SUM(C6:C7))</f>
        <v>14042</v>
      </c>
      <c r="D5" s="47">
        <f>IF(OR(D6=0,D7=0),"",SUM(D6:D7))</f>
        <v>14393</v>
      </c>
      <c r="E5" s="48">
        <v>15417</v>
      </c>
      <c r="F5" s="49">
        <v>6</v>
      </c>
      <c r="G5" s="50">
        <f>IF(OR(G6=0,G7=0),"",SUM(G6:G7))</f>
        <v>51071</v>
      </c>
      <c r="H5" s="51">
        <f>IF(OR(H6=0,H7=0),"",SUM(H6:H7))</f>
        <v>45713</v>
      </c>
      <c r="I5" s="52">
        <v>52191</v>
      </c>
      <c r="J5" s="53">
        <f aca="true" t="shared" si="0" ref="J5:J16">IF(OR(D5=0,C5=0),"",C5/D5*100-100)</f>
        <v>-2.4386854721044955</v>
      </c>
      <c r="K5" s="54">
        <f aca="true" t="shared" si="1" ref="K5:K16">IF(OR(E5=0,C5=0),"",C5/E5*100-100)</f>
        <v>-8.918726081598237</v>
      </c>
      <c r="L5" s="53">
        <f aca="true" t="shared" si="2" ref="L5:L16">IF(OR(H5=0,G5=0),"",G5/H5*100-100)</f>
        <v>11.720954651849596</v>
      </c>
      <c r="M5" s="55">
        <f aca="true" t="shared" si="3" ref="M5:M16">IF(OR(I5=0,G5=0),"",G5/I5*100-100)</f>
        <v>-2.1459638635013647</v>
      </c>
      <c r="N5" s="56">
        <f aca="true" t="shared" si="4" ref="N5:N16">(G5/C5)*1000</f>
        <v>3637.0175188719554</v>
      </c>
      <c r="O5" s="57">
        <f aca="true" t="shared" si="5" ref="O5:O15">(H5/D5)*1000</f>
        <v>3176.0578058778574</v>
      </c>
      <c r="P5" s="58">
        <f aca="true" t="shared" si="6" ref="P5:P16">(I5/E5)*1000</f>
        <v>3385.288966725044</v>
      </c>
    </row>
    <row r="6" spans="1:16" ht="12.75">
      <c r="A6" s="59" t="s">
        <v>12</v>
      </c>
      <c r="B6" s="45">
        <v>6</v>
      </c>
      <c r="C6" s="46">
        <v>5207</v>
      </c>
      <c r="D6" s="47">
        <v>5196</v>
      </c>
      <c r="E6" s="60">
        <v>4057</v>
      </c>
      <c r="F6" s="49">
        <v>6</v>
      </c>
      <c r="G6" s="50">
        <v>19265</v>
      </c>
      <c r="H6" s="51">
        <v>18030</v>
      </c>
      <c r="I6" s="61">
        <v>13928</v>
      </c>
      <c r="J6" s="53">
        <f t="shared" si="0"/>
        <v>0.2117013086990056</v>
      </c>
      <c r="K6" s="54">
        <f t="shared" si="1"/>
        <v>28.34606852353957</v>
      </c>
      <c r="L6" s="53">
        <f t="shared" si="2"/>
        <v>6.849694952856339</v>
      </c>
      <c r="M6" s="55">
        <f t="shared" si="3"/>
        <v>38.31849511774843</v>
      </c>
      <c r="N6" s="56">
        <f t="shared" si="4"/>
        <v>3699.8271557518724</v>
      </c>
      <c r="O6" s="57">
        <f t="shared" si="5"/>
        <v>3469.9769053117784</v>
      </c>
      <c r="P6" s="58">
        <f t="shared" si="6"/>
        <v>3433.0786295292087</v>
      </c>
    </row>
    <row r="7" spans="1:16" ht="12.75">
      <c r="A7" s="62" t="s">
        <v>13</v>
      </c>
      <c r="B7" s="45">
        <v>6</v>
      </c>
      <c r="C7" s="46">
        <v>8835</v>
      </c>
      <c r="D7" s="47">
        <v>9197</v>
      </c>
      <c r="E7" s="60">
        <v>11360</v>
      </c>
      <c r="F7" s="49">
        <v>6</v>
      </c>
      <c r="G7" s="50">
        <v>31806</v>
      </c>
      <c r="H7" s="51">
        <v>27683</v>
      </c>
      <c r="I7" s="61">
        <v>38263</v>
      </c>
      <c r="J7" s="53">
        <f t="shared" si="0"/>
        <v>-3.936066108513643</v>
      </c>
      <c r="K7" s="54">
        <f t="shared" si="1"/>
        <v>-22.227112676056336</v>
      </c>
      <c r="L7" s="53">
        <f t="shared" si="2"/>
        <v>14.893617021276611</v>
      </c>
      <c r="M7" s="55">
        <f t="shared" si="3"/>
        <v>-16.875310352037218</v>
      </c>
      <c r="N7" s="56">
        <f t="shared" si="4"/>
        <v>3600</v>
      </c>
      <c r="O7" s="57">
        <f t="shared" si="5"/>
        <v>3010.003261933239</v>
      </c>
      <c r="P7" s="58">
        <f t="shared" si="6"/>
        <v>3368.2218309859154</v>
      </c>
    </row>
    <row r="8" spans="1:16" ht="12.75">
      <c r="A8" s="44" t="s">
        <v>14</v>
      </c>
      <c r="B8" s="45">
        <v>6</v>
      </c>
      <c r="C8" s="46">
        <f>IF(OR(C9=0,C10=0),"",SUM(C9:C10))</f>
        <v>1273</v>
      </c>
      <c r="D8" s="47">
        <v>2042</v>
      </c>
      <c r="E8" s="48">
        <v>1399</v>
      </c>
      <c r="F8" s="49">
        <v>6</v>
      </c>
      <c r="G8" s="63">
        <f>IF(OR(G9=0,G10=0),"",SUM(G9:G10))</f>
        <v>4316</v>
      </c>
      <c r="H8" s="64">
        <f>IF(OR(H9=0,H10=0),"",SUM(H9:H10))</f>
        <v>6126</v>
      </c>
      <c r="I8" s="65">
        <v>4682</v>
      </c>
      <c r="J8" s="53">
        <f t="shared" si="0"/>
        <v>-37.659157688540645</v>
      </c>
      <c r="K8" s="54">
        <f t="shared" si="1"/>
        <v>-9.006433166547538</v>
      </c>
      <c r="L8" s="53">
        <f t="shared" si="2"/>
        <v>-29.546196539340514</v>
      </c>
      <c r="M8" s="55">
        <f t="shared" si="3"/>
        <v>-7.8171721486544214</v>
      </c>
      <c r="N8" s="56">
        <f t="shared" si="4"/>
        <v>3390.4163393558524</v>
      </c>
      <c r="O8" s="57">
        <f t="shared" si="5"/>
        <v>3000</v>
      </c>
      <c r="P8" s="58">
        <f t="shared" si="6"/>
        <v>3346.6761972837744</v>
      </c>
    </row>
    <row r="9" spans="1:16" ht="12.75">
      <c r="A9" s="59" t="s">
        <v>15</v>
      </c>
      <c r="B9" s="45">
        <v>6</v>
      </c>
      <c r="C9" s="46">
        <v>1153</v>
      </c>
      <c r="D9" s="47">
        <v>1800</v>
      </c>
      <c r="E9" s="60">
        <v>595</v>
      </c>
      <c r="F9" s="49">
        <v>6</v>
      </c>
      <c r="G9" s="50">
        <v>3920</v>
      </c>
      <c r="H9" s="51">
        <v>5400</v>
      </c>
      <c r="I9" s="61">
        <v>2022</v>
      </c>
      <c r="J9" s="53">
        <f t="shared" si="0"/>
        <v>-35.94444444444444</v>
      </c>
      <c r="K9" s="54">
        <f t="shared" si="1"/>
        <v>93.78151260504202</v>
      </c>
      <c r="L9" s="53">
        <f t="shared" si="2"/>
        <v>-27.407407407407405</v>
      </c>
      <c r="M9" s="55">
        <f t="shared" si="3"/>
        <v>93.86745796241345</v>
      </c>
      <c r="N9" s="56">
        <f t="shared" si="4"/>
        <v>3399.826539462272</v>
      </c>
      <c r="O9" s="57">
        <f t="shared" si="5"/>
        <v>3000</v>
      </c>
      <c r="P9" s="58">
        <f t="shared" si="6"/>
        <v>3398.3193277310925</v>
      </c>
    </row>
    <row r="10" spans="1:16" ht="12.75">
      <c r="A10" s="62" t="s">
        <v>16</v>
      </c>
      <c r="B10" s="45">
        <v>6</v>
      </c>
      <c r="C10" s="46">
        <v>120</v>
      </c>
      <c r="D10" s="47">
        <v>242</v>
      </c>
      <c r="E10" s="60">
        <v>805</v>
      </c>
      <c r="F10" s="49">
        <v>6</v>
      </c>
      <c r="G10" s="50">
        <v>396</v>
      </c>
      <c r="H10" s="51">
        <v>726</v>
      </c>
      <c r="I10" s="61">
        <v>2660</v>
      </c>
      <c r="J10" s="53">
        <f t="shared" si="0"/>
        <v>-50.413223140495866</v>
      </c>
      <c r="K10" s="54">
        <f t="shared" si="1"/>
        <v>-85.09316770186335</v>
      </c>
      <c r="L10" s="53">
        <f t="shared" si="2"/>
        <v>-45.45454545454546</v>
      </c>
      <c r="M10" s="55">
        <f t="shared" si="3"/>
        <v>-85.11278195488723</v>
      </c>
      <c r="N10" s="56">
        <f t="shared" si="4"/>
        <v>3300</v>
      </c>
      <c r="O10" s="57">
        <f t="shared" si="5"/>
        <v>3000</v>
      </c>
      <c r="P10" s="58">
        <f t="shared" si="6"/>
        <v>3304.3478260869565</v>
      </c>
    </row>
    <row r="11" spans="1:16" ht="12.75">
      <c r="A11" s="59" t="s">
        <v>17</v>
      </c>
      <c r="B11" s="45">
        <v>6</v>
      </c>
      <c r="C11" s="46">
        <v>2460</v>
      </c>
      <c r="D11" s="47">
        <v>3301</v>
      </c>
      <c r="E11" s="60">
        <v>1958</v>
      </c>
      <c r="F11" s="49">
        <v>6</v>
      </c>
      <c r="G11" s="50">
        <v>5781</v>
      </c>
      <c r="H11" s="51">
        <v>8252</v>
      </c>
      <c r="I11" s="61">
        <v>4070</v>
      </c>
      <c r="J11" s="53">
        <f t="shared" si="0"/>
        <v>-25.47712814298697</v>
      </c>
      <c r="K11" s="54">
        <f t="shared" si="1"/>
        <v>25.638406537282933</v>
      </c>
      <c r="L11" s="53">
        <f t="shared" si="2"/>
        <v>-29.944255937954438</v>
      </c>
      <c r="M11" s="55">
        <f t="shared" si="3"/>
        <v>42.03931203931205</v>
      </c>
      <c r="N11" s="56">
        <f t="shared" si="4"/>
        <v>2350</v>
      </c>
      <c r="O11" s="57">
        <f t="shared" si="5"/>
        <v>2499.8485307482583</v>
      </c>
      <c r="P11" s="58">
        <f t="shared" si="6"/>
        <v>2078.6516853932585</v>
      </c>
    </row>
    <row r="12" spans="1:16" ht="12.75">
      <c r="A12" s="59" t="s">
        <v>18</v>
      </c>
      <c r="B12" s="45">
        <v>6</v>
      </c>
      <c r="C12" s="46">
        <v>9</v>
      </c>
      <c r="D12" s="47">
        <v>9</v>
      </c>
      <c r="E12" s="60">
        <v>5</v>
      </c>
      <c r="F12" s="49">
        <v>6</v>
      </c>
      <c r="G12" s="50">
        <v>16</v>
      </c>
      <c r="H12" s="51">
        <v>14</v>
      </c>
      <c r="I12" s="61">
        <v>9</v>
      </c>
      <c r="J12" s="53">
        <f t="shared" si="0"/>
        <v>0</v>
      </c>
      <c r="K12" s="54">
        <f t="shared" si="1"/>
        <v>80</v>
      </c>
      <c r="L12" s="53">
        <f t="shared" si="2"/>
        <v>14.285714285714278</v>
      </c>
      <c r="M12" s="55">
        <f t="shared" si="3"/>
        <v>77.77777777777777</v>
      </c>
      <c r="N12" s="56">
        <f t="shared" si="4"/>
        <v>1777.7777777777776</v>
      </c>
      <c r="O12" s="57">
        <f t="shared" si="5"/>
        <v>1555.5555555555557</v>
      </c>
      <c r="P12" s="58">
        <f t="shared" si="6"/>
        <v>1800</v>
      </c>
    </row>
    <row r="13" spans="1:16" ht="12.75">
      <c r="A13" s="62" t="s">
        <v>19</v>
      </c>
      <c r="B13" s="45">
        <v>6</v>
      </c>
      <c r="C13" s="66">
        <v>6824</v>
      </c>
      <c r="D13" s="67">
        <v>6745</v>
      </c>
      <c r="E13" s="60">
        <v>5963</v>
      </c>
      <c r="F13" s="49">
        <v>6</v>
      </c>
      <c r="G13" s="50">
        <v>25249</v>
      </c>
      <c r="H13" s="51">
        <v>20909</v>
      </c>
      <c r="I13" s="61">
        <v>19983</v>
      </c>
      <c r="J13" s="53">
        <f t="shared" si="0"/>
        <v>1.1712379540400377</v>
      </c>
      <c r="K13" s="54">
        <f t="shared" si="1"/>
        <v>14.439040751299686</v>
      </c>
      <c r="L13" s="53">
        <f t="shared" si="2"/>
        <v>20.7566119852695</v>
      </c>
      <c r="M13" s="55">
        <f t="shared" si="3"/>
        <v>26.352399539608655</v>
      </c>
      <c r="N13" s="56">
        <f t="shared" si="4"/>
        <v>3700.029308323564</v>
      </c>
      <c r="O13" s="57">
        <f t="shared" si="5"/>
        <v>3099.925871015567</v>
      </c>
      <c r="P13" s="58">
        <f t="shared" si="6"/>
        <v>3351.1655207110516</v>
      </c>
    </row>
    <row r="14" spans="1:16" ht="12.75">
      <c r="A14" s="59" t="s">
        <v>20</v>
      </c>
      <c r="B14" s="45">
        <v>6</v>
      </c>
      <c r="C14" s="46">
        <v>17</v>
      </c>
      <c r="D14" s="47">
        <v>21</v>
      </c>
      <c r="E14" s="60">
        <v>26</v>
      </c>
      <c r="F14" s="49"/>
      <c r="G14" s="50"/>
      <c r="H14" s="51">
        <v>185</v>
      </c>
      <c r="I14" s="61">
        <v>254</v>
      </c>
      <c r="J14" s="53">
        <f t="shared" si="0"/>
        <v>-19.04761904761905</v>
      </c>
      <c r="K14" s="54">
        <f t="shared" si="1"/>
        <v>-34.61538461538461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5"/>
        <v>8809.523809523811</v>
      </c>
      <c r="P14" s="58">
        <f t="shared" si="6"/>
        <v>9769.23076923077</v>
      </c>
    </row>
    <row r="15" spans="1:16" ht="12.75">
      <c r="A15" s="59" t="s">
        <v>21</v>
      </c>
      <c r="B15" s="45">
        <v>6</v>
      </c>
      <c r="C15" s="46">
        <v>135</v>
      </c>
      <c r="D15" s="47">
        <v>120</v>
      </c>
      <c r="E15" s="60">
        <v>197</v>
      </c>
      <c r="F15" s="49"/>
      <c r="G15" s="50"/>
      <c r="H15" s="51">
        <v>1680</v>
      </c>
      <c r="I15" s="61">
        <v>2060</v>
      </c>
      <c r="J15" s="53">
        <f t="shared" si="0"/>
        <v>12.5</v>
      </c>
      <c r="K15" s="54">
        <f t="shared" si="1"/>
        <v>-31.472081218274113</v>
      </c>
      <c r="L15" s="53">
        <f t="shared" si="2"/>
      </c>
      <c r="M15" s="55">
        <f t="shared" si="3"/>
      </c>
      <c r="N15" s="56">
        <f t="shared" si="4"/>
        <v>0</v>
      </c>
      <c r="O15" s="57">
        <f t="shared" si="5"/>
        <v>14000</v>
      </c>
      <c r="P15" s="58">
        <f t="shared" si="6"/>
        <v>10456.852791878173</v>
      </c>
    </row>
    <row r="16" spans="1:16" ht="12.75">
      <c r="A16" s="59" t="s">
        <v>22</v>
      </c>
      <c r="B16" s="45">
        <v>6</v>
      </c>
      <c r="C16" s="46">
        <v>2</v>
      </c>
      <c r="D16" s="47">
        <v>2</v>
      </c>
      <c r="E16" s="60">
        <v>1</v>
      </c>
      <c r="F16" s="49">
        <v>6</v>
      </c>
      <c r="G16" s="50">
        <v>4</v>
      </c>
      <c r="H16" s="51">
        <v>3</v>
      </c>
      <c r="I16" s="61">
        <v>2</v>
      </c>
      <c r="J16" s="53">
        <f t="shared" si="0"/>
        <v>0</v>
      </c>
      <c r="K16" s="54">
        <f t="shared" si="1"/>
        <v>100</v>
      </c>
      <c r="L16" s="53">
        <f t="shared" si="2"/>
        <v>33.333333333333314</v>
      </c>
      <c r="M16" s="55">
        <f t="shared" si="3"/>
        <v>100</v>
      </c>
      <c r="N16" s="56">
        <f t="shared" si="4"/>
        <v>2000</v>
      </c>
      <c r="O16" s="57"/>
      <c r="P16" s="58">
        <f t="shared" si="6"/>
        <v>2000</v>
      </c>
    </row>
    <row r="17" spans="1:16" s="43" customFormat="1" ht="15.75">
      <c r="A17" s="29" t="s">
        <v>23</v>
      </c>
      <c r="B17" s="68"/>
      <c r="C17" s="69"/>
      <c r="D17" s="70"/>
      <c r="E17" s="71"/>
      <c r="F17" s="72"/>
      <c r="G17" s="73"/>
      <c r="H17" s="74"/>
      <c r="I17" s="75"/>
      <c r="J17" s="76"/>
      <c r="K17" s="77"/>
      <c r="L17" s="76"/>
      <c r="M17" s="78"/>
      <c r="N17" s="79"/>
      <c r="O17" s="80"/>
      <c r="P17" s="81"/>
    </row>
    <row r="18" spans="1:16" ht="12.75">
      <c r="A18" s="59" t="s">
        <v>24</v>
      </c>
      <c r="B18" s="45"/>
      <c r="C18" s="46">
        <v>0.01</v>
      </c>
      <c r="D18" s="47">
        <v>0.01</v>
      </c>
      <c r="E18" s="60">
        <v>0</v>
      </c>
      <c r="F18" s="49"/>
      <c r="G18" s="50">
        <v>0.01</v>
      </c>
      <c r="H18" s="51">
        <v>0.01</v>
      </c>
      <c r="I18" s="82">
        <v>0</v>
      </c>
      <c r="J18" s="53"/>
      <c r="K18" s="54"/>
      <c r="L18" s="53"/>
      <c r="M18" s="55"/>
      <c r="N18" s="56"/>
      <c r="O18" s="57"/>
      <c r="P18" s="58"/>
    </row>
    <row r="19" spans="1:16" ht="12.75">
      <c r="A19" s="59" t="s">
        <v>25</v>
      </c>
      <c r="B19" s="45">
        <v>6</v>
      </c>
      <c r="C19" s="46">
        <v>1275</v>
      </c>
      <c r="D19" s="47">
        <v>1025</v>
      </c>
      <c r="E19" s="60">
        <v>1225</v>
      </c>
      <c r="F19" s="49">
        <v>6</v>
      </c>
      <c r="G19" s="50">
        <v>1913</v>
      </c>
      <c r="H19" s="51">
        <v>1640</v>
      </c>
      <c r="I19" s="82">
        <v>1199</v>
      </c>
      <c r="J19" s="53">
        <f aca="true" t="shared" si="7" ref="J19:J25">IF(OR(D19=0,C19=0),"",C19/D19*100-100)</f>
        <v>24.390243902439025</v>
      </c>
      <c r="K19" s="54">
        <f aca="true" t="shared" si="8" ref="K19:K25">IF(OR(E19=0,C19=0),"",C19/E19*100-100)</f>
        <v>4.081632653061234</v>
      </c>
      <c r="L19" s="53">
        <f aca="true" t="shared" si="9" ref="L19:L25">IF(OR(H19=0,G19=0),"",G19/H19*100-100)</f>
        <v>16.646341463414643</v>
      </c>
      <c r="M19" s="55">
        <f aca="true" t="shared" si="10" ref="M19:M25">IF(OR(I19=0,G19=0),"",G19/I19*100-100)</f>
        <v>59.54962468723937</v>
      </c>
      <c r="N19" s="56">
        <f>(G19/C19)*1000</f>
        <v>1500.3921568627452</v>
      </c>
      <c r="O19" s="57">
        <f>(H19/D19)*1000</f>
        <v>1600</v>
      </c>
      <c r="P19" s="58">
        <f>(I19/E19)*1000</f>
        <v>978.7755102040816</v>
      </c>
    </row>
    <row r="20" spans="1:16" ht="12.75">
      <c r="A20" s="59" t="s">
        <v>26</v>
      </c>
      <c r="B20" s="45"/>
      <c r="C20" s="46">
        <v>0.01</v>
      </c>
      <c r="D20" s="47">
        <v>0.01</v>
      </c>
      <c r="E20" s="60">
        <v>0</v>
      </c>
      <c r="F20" s="49"/>
      <c r="G20" s="50">
        <v>0.01</v>
      </c>
      <c r="H20" s="51">
        <v>0.01</v>
      </c>
      <c r="I20" s="82">
        <v>0</v>
      </c>
      <c r="J20" s="53">
        <f t="shared" si="7"/>
        <v>0</v>
      </c>
      <c r="K20" s="54">
        <f t="shared" si="8"/>
      </c>
      <c r="L20" s="53">
        <f t="shared" si="9"/>
        <v>0</v>
      </c>
      <c r="M20" s="55">
        <f t="shared" si="10"/>
      </c>
      <c r="N20" s="56"/>
      <c r="O20" s="57"/>
      <c r="P20" s="58"/>
    </row>
    <row r="21" spans="1:16" ht="12.75">
      <c r="A21" s="59" t="s">
        <v>27</v>
      </c>
      <c r="B21" s="45">
        <v>6</v>
      </c>
      <c r="C21" s="46">
        <v>201</v>
      </c>
      <c r="D21" s="47">
        <v>327</v>
      </c>
      <c r="E21" s="60">
        <v>792</v>
      </c>
      <c r="F21" s="49">
        <v>6</v>
      </c>
      <c r="G21" s="50">
        <v>302</v>
      </c>
      <c r="H21" s="51">
        <v>392</v>
      </c>
      <c r="I21" s="82">
        <v>1027</v>
      </c>
      <c r="J21" s="53">
        <f t="shared" si="7"/>
        <v>-38.53211009174312</v>
      </c>
      <c r="K21" s="54">
        <f t="shared" si="8"/>
        <v>-74.62121212121212</v>
      </c>
      <c r="L21" s="53">
        <f t="shared" si="9"/>
        <v>-22.959183673469383</v>
      </c>
      <c r="M21" s="55">
        <f t="shared" si="10"/>
        <v>-70.59396299902629</v>
      </c>
      <c r="N21" s="56">
        <f aca="true" t="shared" si="11" ref="N21:P23">(G21/C21)*1000</f>
        <v>1502.4875621890549</v>
      </c>
      <c r="O21" s="57">
        <f t="shared" si="11"/>
        <v>1198.776758409786</v>
      </c>
      <c r="P21" s="58">
        <f t="shared" si="11"/>
        <v>1296.7171717171718</v>
      </c>
    </row>
    <row r="22" spans="1:16" ht="12.75">
      <c r="A22" s="59" t="s">
        <v>28</v>
      </c>
      <c r="B22" s="45">
        <v>6</v>
      </c>
      <c r="C22" s="46">
        <v>145</v>
      </c>
      <c r="D22" s="47">
        <v>225</v>
      </c>
      <c r="E22" s="60">
        <v>125</v>
      </c>
      <c r="F22" s="49">
        <v>6</v>
      </c>
      <c r="G22" s="50">
        <v>232</v>
      </c>
      <c r="H22" s="51">
        <v>269</v>
      </c>
      <c r="I22" s="82">
        <v>147</v>
      </c>
      <c r="J22" s="53">
        <f t="shared" si="7"/>
        <v>-35.55555555555556</v>
      </c>
      <c r="K22" s="54">
        <f t="shared" si="8"/>
        <v>15.999999999999986</v>
      </c>
      <c r="L22" s="53">
        <f t="shared" si="9"/>
        <v>-13.754646840148695</v>
      </c>
      <c r="M22" s="55">
        <f t="shared" si="10"/>
        <v>57.823129251700664</v>
      </c>
      <c r="N22" s="56">
        <f t="shared" si="11"/>
        <v>1600</v>
      </c>
      <c r="O22" s="57">
        <f t="shared" si="11"/>
        <v>1195.5555555555554</v>
      </c>
      <c r="P22" s="58">
        <f t="shared" si="11"/>
        <v>1176</v>
      </c>
    </row>
    <row r="23" spans="1:16" ht="12.75">
      <c r="A23" s="59" t="s">
        <v>29</v>
      </c>
      <c r="B23" s="45">
        <v>6</v>
      </c>
      <c r="C23" s="46">
        <v>60</v>
      </c>
      <c r="D23" s="47">
        <v>215</v>
      </c>
      <c r="E23" s="60">
        <v>65</v>
      </c>
      <c r="F23" s="49">
        <v>6</v>
      </c>
      <c r="G23" s="50">
        <v>60</v>
      </c>
      <c r="H23" s="51">
        <v>194</v>
      </c>
      <c r="I23" s="82">
        <v>52</v>
      </c>
      <c r="J23" s="53">
        <f t="shared" si="7"/>
        <v>-72.09302325581396</v>
      </c>
      <c r="K23" s="54">
        <f t="shared" si="8"/>
        <v>-7.692307692307693</v>
      </c>
      <c r="L23" s="53">
        <f t="shared" si="9"/>
        <v>-69.0721649484536</v>
      </c>
      <c r="M23" s="55">
        <f t="shared" si="10"/>
        <v>15.384615384615373</v>
      </c>
      <c r="N23" s="56">
        <f t="shared" si="11"/>
        <v>1000</v>
      </c>
      <c r="O23" s="57">
        <f t="shared" si="11"/>
        <v>902.3255813953488</v>
      </c>
      <c r="P23" s="58">
        <f t="shared" si="11"/>
        <v>800</v>
      </c>
    </row>
    <row r="24" spans="1:16" ht="12.75">
      <c r="A24" s="59" t="s">
        <v>30</v>
      </c>
      <c r="B24" s="45"/>
      <c r="C24" s="46">
        <v>0.01</v>
      </c>
      <c r="D24" s="47">
        <v>0.01</v>
      </c>
      <c r="E24" s="60">
        <v>0</v>
      </c>
      <c r="F24" s="49"/>
      <c r="G24" s="50">
        <v>0.01</v>
      </c>
      <c r="H24" s="51">
        <v>0.01</v>
      </c>
      <c r="I24" s="82">
        <v>0</v>
      </c>
      <c r="J24" s="53">
        <f t="shared" si="7"/>
        <v>0</v>
      </c>
      <c r="K24" s="54">
        <f t="shared" si="8"/>
      </c>
      <c r="L24" s="53">
        <f t="shared" si="9"/>
        <v>0</v>
      </c>
      <c r="M24" s="55">
        <f t="shared" si="10"/>
      </c>
      <c r="N24" s="56">
        <f>(G24/C24)*1000</f>
        <v>1000</v>
      </c>
      <c r="O24" s="57"/>
      <c r="P24" s="58"/>
    </row>
    <row r="25" spans="1:16" ht="12.75">
      <c r="A25" s="59" t="s">
        <v>31</v>
      </c>
      <c r="B25" s="45">
        <v>6</v>
      </c>
      <c r="C25" s="46">
        <v>650</v>
      </c>
      <c r="D25" s="47">
        <v>332</v>
      </c>
      <c r="E25" s="60">
        <v>515</v>
      </c>
      <c r="F25" s="49">
        <v>6</v>
      </c>
      <c r="G25" s="50">
        <v>585</v>
      </c>
      <c r="H25" s="51">
        <v>432</v>
      </c>
      <c r="I25" s="82">
        <v>681</v>
      </c>
      <c r="J25" s="53">
        <f t="shared" si="7"/>
        <v>95.78313253012047</v>
      </c>
      <c r="K25" s="54">
        <f t="shared" si="8"/>
        <v>26.21359223300972</v>
      </c>
      <c r="L25" s="53">
        <f t="shared" si="9"/>
        <v>35.416666666666686</v>
      </c>
      <c r="M25" s="55">
        <f t="shared" si="10"/>
        <v>-14.096916299559467</v>
      </c>
      <c r="N25" s="56">
        <f>(G25/C25)*1000</f>
        <v>900</v>
      </c>
      <c r="O25" s="57">
        <f>(H25/D25)*1000</f>
        <v>1301.2048192771083</v>
      </c>
      <c r="P25" s="58">
        <f>(I25/E25)*1000</f>
        <v>1322.3300970873786</v>
      </c>
    </row>
    <row r="26" spans="1:16" s="43" customFormat="1" ht="15.75">
      <c r="A26" s="29" t="s">
        <v>32</v>
      </c>
      <c r="B26" s="68"/>
      <c r="C26" s="69"/>
      <c r="D26" s="70"/>
      <c r="E26" s="71"/>
      <c r="F26" s="72"/>
      <c r="G26" s="73"/>
      <c r="H26" s="74"/>
      <c r="I26" s="7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6</v>
      </c>
      <c r="C27" s="46">
        <f>IF(OR(C28=0,C29=0,C30=0,C31=0),"",SUM(C28:C31))</f>
        <v>250</v>
      </c>
      <c r="D27" s="47">
        <f>IF(OR(D28=0,D29=0,D30=0,D31=0),"",SUM(D28:D31))</f>
        <v>265</v>
      </c>
      <c r="E27" s="48">
        <v>461</v>
      </c>
      <c r="F27" s="49"/>
      <c r="G27" s="50">
        <f>IF(OR(G28=0,G29=0,G30=0,G31=0),"",SUM(G28:G31))</f>
      </c>
      <c r="H27" s="51">
        <f>IF(OR(H28=0,H29=0,H30=0,H31=0),"",SUM(H28:H31))</f>
        <v>7632</v>
      </c>
      <c r="I27" s="83">
        <v>13773</v>
      </c>
      <c r="J27" s="53">
        <f>IF(OR(D27=0,C27=0),"",C27/D27*100-100)</f>
        <v>-5.660377358490564</v>
      </c>
      <c r="K27" s="54">
        <f>IF(OR(E27=0,C27=0),"",C27/E27*100-100)</f>
        <v>-45.770065075921906</v>
      </c>
      <c r="L27" s="53"/>
      <c r="M27" s="53"/>
      <c r="N27" s="56"/>
      <c r="O27" s="57">
        <f aca="true" t="shared" si="12" ref="N27:P31">(H27/D27)*1000</f>
        <v>28800</v>
      </c>
      <c r="P27" s="58">
        <f t="shared" si="12"/>
        <v>29876.355748373102</v>
      </c>
    </row>
    <row r="28" spans="1:16" ht="12.75">
      <c r="A28" s="59" t="s">
        <v>34</v>
      </c>
      <c r="B28" s="45">
        <v>4</v>
      </c>
      <c r="C28" s="46">
        <v>10</v>
      </c>
      <c r="D28" s="47">
        <v>10</v>
      </c>
      <c r="E28" s="60">
        <v>29</v>
      </c>
      <c r="F28" s="49">
        <v>4</v>
      </c>
      <c r="G28" s="50">
        <v>250</v>
      </c>
      <c r="H28" s="51">
        <v>250</v>
      </c>
      <c r="I28" s="82">
        <v>711</v>
      </c>
      <c r="J28" s="53">
        <f>IF(OR(D28=0,C28=0),"",C28/D28*100-100)</f>
        <v>0</v>
      </c>
      <c r="K28" s="54">
        <f>IF(OR(E28=0,C28=0),"",C28/E28*100-100)</f>
        <v>-65.51724137931035</v>
      </c>
      <c r="L28" s="53">
        <f>IF(OR(H28=0,G28=0),"",G28/H28*100-100)</f>
        <v>0</v>
      </c>
      <c r="M28" s="55">
        <f>IF(OR(I28=0,G28=0),"",G28/I28*100-100)</f>
        <v>-64.83825597749649</v>
      </c>
      <c r="N28" s="56">
        <f t="shared" si="12"/>
        <v>25000</v>
      </c>
      <c r="O28" s="57">
        <f t="shared" si="12"/>
        <v>25000</v>
      </c>
      <c r="P28" s="58">
        <f t="shared" si="12"/>
        <v>24517.241379310344</v>
      </c>
    </row>
    <row r="29" spans="1:16" ht="12.75">
      <c r="A29" s="59" t="s">
        <v>35</v>
      </c>
      <c r="B29" s="45">
        <v>4</v>
      </c>
      <c r="C29" s="46">
        <v>105</v>
      </c>
      <c r="D29" s="47">
        <v>115</v>
      </c>
      <c r="E29" s="60">
        <v>239</v>
      </c>
      <c r="F29" s="49">
        <v>6</v>
      </c>
      <c r="G29" s="50">
        <v>3150</v>
      </c>
      <c r="H29" s="51">
        <v>3450</v>
      </c>
      <c r="I29" s="82">
        <v>7573</v>
      </c>
      <c r="J29" s="53">
        <f>IF(OR(D29=0,C29=0),"",C29/D29*100-100)</f>
        <v>-8.695652173913047</v>
      </c>
      <c r="K29" s="54">
        <f>IF(OR(E29=0,C29=0),"",C29/E29*100-100)</f>
        <v>-56.06694560669456</v>
      </c>
      <c r="L29" s="53">
        <f>IF(OR(H29=0,G29=0),"",G29/H29*100-100)</f>
        <v>-8.695652173913047</v>
      </c>
      <c r="M29" s="55">
        <f>IF(OR(I29=0,G29=0),"",G29/I29*100-100)</f>
        <v>-58.40485936881025</v>
      </c>
      <c r="N29" s="56">
        <f t="shared" si="12"/>
        <v>30000</v>
      </c>
      <c r="O29" s="57">
        <f t="shared" si="12"/>
        <v>30000</v>
      </c>
      <c r="P29" s="58">
        <f t="shared" si="12"/>
        <v>31686.192468619247</v>
      </c>
    </row>
    <row r="30" spans="1:16" ht="12.75">
      <c r="A30" s="59" t="s">
        <v>36</v>
      </c>
      <c r="B30" s="45">
        <v>5</v>
      </c>
      <c r="C30" s="46">
        <v>115</v>
      </c>
      <c r="D30" s="47">
        <v>120</v>
      </c>
      <c r="E30" s="60">
        <v>122</v>
      </c>
      <c r="F30" s="49">
        <v>5</v>
      </c>
      <c r="G30" s="50">
        <v>3565</v>
      </c>
      <c r="H30" s="51">
        <v>3360</v>
      </c>
      <c r="I30" s="82">
        <v>3874</v>
      </c>
      <c r="J30" s="53">
        <f>IF(OR(D30=0,C30=0),"",C30/D30*100-100)</f>
        <v>-4.166666666666657</v>
      </c>
      <c r="K30" s="54">
        <f>IF(OR(E30=0,C30=0),"",C30/E30*100-100)</f>
        <v>-5.737704918032776</v>
      </c>
      <c r="L30" s="53">
        <f>IF(OR(H30=0,G30=0),"",G30/H30*100-100)</f>
        <v>6.101190476190467</v>
      </c>
      <c r="M30" s="55">
        <f>IF(OR(I30=0,G30=0),"",G30/I30*100-100)</f>
        <v>-7.976251935983484</v>
      </c>
      <c r="N30" s="56">
        <f t="shared" si="12"/>
        <v>31000</v>
      </c>
      <c r="O30" s="57">
        <f t="shared" si="12"/>
        <v>28000</v>
      </c>
      <c r="P30" s="58">
        <f t="shared" si="12"/>
        <v>31754.09836065574</v>
      </c>
    </row>
    <row r="31" spans="1:16" ht="12.75">
      <c r="A31" s="59" t="s">
        <v>37</v>
      </c>
      <c r="B31" s="45">
        <v>5</v>
      </c>
      <c r="C31" s="46">
        <v>20</v>
      </c>
      <c r="D31" s="47">
        <v>20</v>
      </c>
      <c r="E31" s="60">
        <v>72</v>
      </c>
      <c r="F31" s="49"/>
      <c r="G31" s="50"/>
      <c r="H31" s="51">
        <v>572</v>
      </c>
      <c r="I31" s="82">
        <v>1615</v>
      </c>
      <c r="J31" s="53">
        <f>IF(OR(D31=0,C31=0),"",C31/D31*100-100)</f>
        <v>0</v>
      </c>
      <c r="K31" s="54">
        <f>IF(OR(E31=0,C31=0),"",C31/E31*100-100)</f>
        <v>-72.22222222222223</v>
      </c>
      <c r="L31" s="53">
        <f>IF(OR(H31=0,G31=0),"",G31/H31*100-100)</f>
      </c>
      <c r="M31" s="55">
        <f>IF(OR(I31=0,G31=0),"",G31/I31*100-100)</f>
      </c>
      <c r="N31" s="56">
        <f t="shared" si="12"/>
        <v>0</v>
      </c>
      <c r="O31" s="57">
        <f t="shared" si="12"/>
        <v>28600</v>
      </c>
      <c r="P31" s="58">
        <f t="shared" si="12"/>
        <v>22430.55555555556</v>
      </c>
    </row>
    <row r="32" spans="1:16" s="43" customFormat="1" ht="15.75">
      <c r="A32" s="29" t="s">
        <v>38</v>
      </c>
      <c r="B32" s="68"/>
      <c r="C32" s="69"/>
      <c r="D32" s="70"/>
      <c r="E32" s="71"/>
      <c r="F32" s="72"/>
      <c r="G32" s="73"/>
      <c r="H32" s="74"/>
      <c r="I32" s="75"/>
      <c r="J32" s="76"/>
      <c r="K32" s="77"/>
      <c r="L32" s="76"/>
      <c r="M32" s="78"/>
      <c r="N32" s="79"/>
      <c r="O32" s="80"/>
      <c r="P32" s="81"/>
    </row>
    <row r="33" spans="1:16" ht="12.75">
      <c r="A33" s="59" t="s">
        <v>39</v>
      </c>
      <c r="B33" s="45">
        <v>6</v>
      </c>
      <c r="C33" s="46">
        <v>1</v>
      </c>
      <c r="D33" s="47">
        <v>2</v>
      </c>
      <c r="E33" s="60">
        <v>0</v>
      </c>
      <c r="F33" s="49">
        <v>6</v>
      </c>
      <c r="G33" s="50">
        <v>80</v>
      </c>
      <c r="H33" s="51">
        <v>160</v>
      </c>
      <c r="I33" s="82">
        <v>23</v>
      </c>
      <c r="J33" s="53">
        <f aca="true" t="shared" si="13" ref="J33:J39">IF(OR(D33=0,C33=0),"",C33/D33*100-100)</f>
        <v>-50</v>
      </c>
      <c r="K33" s="54">
        <f aca="true" t="shared" si="14" ref="K33:K39">IF(OR(E33=0,C33=0),"",C33/E33*100-100)</f>
      </c>
      <c r="L33" s="53">
        <f aca="true" t="shared" si="15" ref="L33:L39">IF(OR(H33=0,G33=0),"",G33/H33*100-100)</f>
        <v>-50</v>
      </c>
      <c r="M33" s="55">
        <f aca="true" t="shared" si="16" ref="M33:M39">IF(OR(I33=0,G33=0),"",G33/I33*100-100)</f>
        <v>247.82608695652175</v>
      </c>
      <c r="N33" s="56">
        <f aca="true" t="shared" si="17" ref="N33:P36">(G33/C33)*1000</f>
        <v>80000</v>
      </c>
      <c r="O33" s="57">
        <f t="shared" si="17"/>
        <v>80000</v>
      </c>
      <c r="P33" s="58"/>
    </row>
    <row r="34" spans="1:16" ht="12.75">
      <c r="A34" s="59" t="s">
        <v>40</v>
      </c>
      <c r="B34" s="45">
        <v>6</v>
      </c>
      <c r="C34" s="46">
        <v>295</v>
      </c>
      <c r="D34" s="47">
        <v>401</v>
      </c>
      <c r="E34" s="60">
        <v>391</v>
      </c>
      <c r="F34" s="49"/>
      <c r="G34" s="50"/>
      <c r="H34" s="51">
        <v>986</v>
      </c>
      <c r="I34" s="82">
        <v>714</v>
      </c>
      <c r="J34" s="53">
        <f t="shared" si="13"/>
        <v>-26.433915211970074</v>
      </c>
      <c r="K34" s="54">
        <f t="shared" si="14"/>
        <v>-24.552429667519178</v>
      </c>
      <c r="L34" s="53">
        <f t="shared" si="15"/>
      </c>
      <c r="M34" s="55">
        <f t="shared" si="16"/>
      </c>
      <c r="N34" s="56">
        <f t="shared" si="17"/>
        <v>0</v>
      </c>
      <c r="O34" s="57">
        <f t="shared" si="17"/>
        <v>2458.8528678304237</v>
      </c>
      <c r="P34" s="58">
        <f t="shared" si="17"/>
        <v>1826.086956521739</v>
      </c>
    </row>
    <row r="35" spans="1:16" ht="12.75">
      <c r="A35" s="59" t="s">
        <v>41</v>
      </c>
      <c r="B35" s="45">
        <v>6</v>
      </c>
      <c r="C35" s="46">
        <v>15096</v>
      </c>
      <c r="D35" s="47">
        <v>14617</v>
      </c>
      <c r="E35" s="60">
        <v>15347</v>
      </c>
      <c r="F35" s="49">
        <v>6</v>
      </c>
      <c r="G35" s="50">
        <v>25663</v>
      </c>
      <c r="H35" s="51">
        <v>24849</v>
      </c>
      <c r="I35" s="82">
        <v>23595</v>
      </c>
      <c r="J35" s="53">
        <f t="shared" si="13"/>
        <v>3.2770062256277015</v>
      </c>
      <c r="K35" s="54">
        <f t="shared" si="14"/>
        <v>-1.6354987945526744</v>
      </c>
      <c r="L35" s="53">
        <f t="shared" si="15"/>
        <v>3.275785745905253</v>
      </c>
      <c r="M35" s="55">
        <f t="shared" si="16"/>
        <v>8.764568764568764</v>
      </c>
      <c r="N35" s="56">
        <f t="shared" si="17"/>
        <v>1699.9867514573398</v>
      </c>
      <c r="O35" s="57">
        <f t="shared" si="17"/>
        <v>1700.006841349114</v>
      </c>
      <c r="P35" s="58">
        <f t="shared" si="17"/>
        <v>1537.4340261940445</v>
      </c>
    </row>
    <row r="36" spans="1:16" ht="12.75">
      <c r="A36" s="59" t="s">
        <v>42</v>
      </c>
      <c r="B36" s="45"/>
      <c r="C36" s="46">
        <v>0.01</v>
      </c>
      <c r="D36" s="47">
        <v>0.01</v>
      </c>
      <c r="E36" s="60">
        <v>0</v>
      </c>
      <c r="F36" s="49"/>
      <c r="G36" s="50">
        <v>0.01</v>
      </c>
      <c r="H36" s="51">
        <v>0.01</v>
      </c>
      <c r="I36" s="82">
        <v>0</v>
      </c>
      <c r="J36" s="53">
        <f t="shared" si="13"/>
        <v>0</v>
      </c>
      <c r="K36" s="54">
        <f t="shared" si="14"/>
      </c>
      <c r="L36" s="53">
        <f t="shared" si="15"/>
        <v>0</v>
      </c>
      <c r="M36" s="55">
        <f t="shared" si="16"/>
      </c>
      <c r="N36" s="56">
        <f t="shared" si="17"/>
        <v>1000</v>
      </c>
      <c r="O36" s="57"/>
      <c r="P36" s="58"/>
    </row>
    <row r="37" spans="1:16" ht="12.75">
      <c r="A37" s="59" t="s">
        <v>43</v>
      </c>
      <c r="B37" s="45">
        <v>6</v>
      </c>
      <c r="C37" s="46">
        <v>32</v>
      </c>
      <c r="D37" s="47">
        <v>44</v>
      </c>
      <c r="E37" s="60">
        <v>0</v>
      </c>
      <c r="F37" s="49"/>
      <c r="G37" s="50"/>
      <c r="H37" s="51">
        <v>60</v>
      </c>
      <c r="I37" s="82">
        <v>0</v>
      </c>
      <c r="J37" s="53">
        <f t="shared" si="13"/>
        <v>-27.272727272727266</v>
      </c>
      <c r="K37" s="54">
        <f t="shared" si="14"/>
      </c>
      <c r="L37" s="53">
        <f t="shared" si="15"/>
      </c>
      <c r="M37" s="55">
        <f t="shared" si="16"/>
      </c>
      <c r="N37" s="56"/>
      <c r="O37" s="57"/>
      <c r="P37" s="58"/>
    </row>
    <row r="38" spans="1:16" ht="12.75">
      <c r="A38" s="59" t="s">
        <v>44</v>
      </c>
      <c r="B38" s="45">
        <v>6</v>
      </c>
      <c r="C38" s="46">
        <v>96</v>
      </c>
      <c r="D38" s="47">
        <v>31</v>
      </c>
      <c r="E38" s="60">
        <v>406</v>
      </c>
      <c r="F38" s="49">
        <v>6</v>
      </c>
      <c r="G38" s="50">
        <v>220</v>
      </c>
      <c r="H38" s="51">
        <v>52</v>
      </c>
      <c r="I38" s="82">
        <v>1142</v>
      </c>
      <c r="J38" s="53">
        <f t="shared" si="13"/>
        <v>209.67741935483872</v>
      </c>
      <c r="K38" s="54">
        <f t="shared" si="14"/>
        <v>-76.35467980295567</v>
      </c>
      <c r="L38" s="53">
        <f t="shared" si="15"/>
        <v>323.0769230769231</v>
      </c>
      <c r="M38" s="55">
        <f t="shared" si="16"/>
        <v>-80.73555166374781</v>
      </c>
      <c r="N38" s="56">
        <f>(G38/C38)*1000</f>
        <v>2291.6666666666665</v>
      </c>
      <c r="O38" s="57">
        <f>(H38/D38)*1000</f>
        <v>1677.4193548387098</v>
      </c>
      <c r="P38" s="58">
        <f>(I38/E38)*1000</f>
        <v>2812.807881773399</v>
      </c>
    </row>
    <row r="39" spans="1:16" ht="12.75">
      <c r="A39" s="59" t="s">
        <v>45</v>
      </c>
      <c r="B39" s="45"/>
      <c r="C39" s="46">
        <v>0.01</v>
      </c>
      <c r="D39" s="47">
        <v>0.01</v>
      </c>
      <c r="E39" s="60">
        <v>0</v>
      </c>
      <c r="F39" s="49"/>
      <c r="G39" s="50"/>
      <c r="H39" s="51">
        <v>0.01</v>
      </c>
      <c r="I39" s="82">
        <v>0</v>
      </c>
      <c r="J39" s="53">
        <f t="shared" si="13"/>
        <v>0</v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43" customFormat="1" ht="15.75">
      <c r="A40" s="29" t="s">
        <v>46</v>
      </c>
      <c r="B40" s="68"/>
      <c r="C40" s="69"/>
      <c r="D40" s="70"/>
      <c r="E40" s="71"/>
      <c r="F40" s="72"/>
      <c r="G40" s="73"/>
      <c r="H40" s="74"/>
      <c r="I40" s="75"/>
      <c r="J40" s="76"/>
      <c r="K40" s="77"/>
      <c r="L40" s="76"/>
      <c r="M40" s="78"/>
      <c r="N40" s="79"/>
      <c r="O40" s="80"/>
      <c r="P40" s="81"/>
    </row>
    <row r="41" spans="1:16" ht="12.75">
      <c r="A41" s="59" t="s">
        <v>47</v>
      </c>
      <c r="B41" s="45">
        <v>5</v>
      </c>
      <c r="C41" s="46">
        <v>160</v>
      </c>
      <c r="D41" s="47">
        <v>158</v>
      </c>
      <c r="E41" s="60">
        <v>87</v>
      </c>
      <c r="F41" s="49"/>
      <c r="G41" s="50"/>
      <c r="H41" s="51">
        <v>6985</v>
      </c>
      <c r="I41" s="82">
        <v>4739</v>
      </c>
      <c r="J41" s="53">
        <f>IF(OR(D41=0,C41=0),"",C41/D41*100-100)</f>
        <v>1.2658227848101262</v>
      </c>
      <c r="K41" s="54">
        <f>IF(OR(E41=0,C41=0),"",C41/E41*100-100)</f>
        <v>83.90804597701148</v>
      </c>
      <c r="L41" s="53">
        <f>IF(OR(H41=0,G41=0),"",G41/H41*100-100)</f>
      </c>
      <c r="M41" s="55">
        <f>IF(OR(I41=0,G41=0),"",G41/I41*100-100)</f>
      </c>
      <c r="N41" s="56">
        <f aca="true" t="shared" si="18" ref="N41:P43">(G41/C41)*1000</f>
        <v>0</v>
      </c>
      <c r="O41" s="57">
        <f t="shared" si="18"/>
        <v>44208.86075949367</v>
      </c>
      <c r="P41" s="58">
        <f t="shared" si="18"/>
        <v>54471.26436781609</v>
      </c>
    </row>
    <row r="42" spans="1:16" ht="12.75">
      <c r="A42" s="59" t="s">
        <v>48</v>
      </c>
      <c r="B42" s="45">
        <v>5</v>
      </c>
      <c r="C42" s="46">
        <v>150</v>
      </c>
      <c r="D42" s="47">
        <v>160</v>
      </c>
      <c r="E42" s="60">
        <v>178</v>
      </c>
      <c r="F42" s="49">
        <v>5</v>
      </c>
      <c r="G42" s="50">
        <v>1800</v>
      </c>
      <c r="H42" s="51">
        <v>2320</v>
      </c>
      <c r="I42" s="82">
        <v>1808</v>
      </c>
      <c r="J42" s="53">
        <f>IF(OR(D42=0,C42=0),"",C42/D42*100-100)</f>
        <v>-6.25</v>
      </c>
      <c r="K42" s="54">
        <f>IF(OR(E42=0,C42=0),"",C42/E42*100-100)</f>
        <v>-15.730337078651687</v>
      </c>
      <c r="L42" s="53">
        <f>IF(OR(H42=0,G42=0),"",G42/H42*100-100)</f>
        <v>-22.41379310344827</v>
      </c>
      <c r="M42" s="55">
        <f>IF(OR(I42=0,G42=0),"",G42/I42*100-100)</f>
        <v>-0.4424778761061958</v>
      </c>
      <c r="N42" s="56">
        <f t="shared" si="18"/>
        <v>12000</v>
      </c>
      <c r="O42" s="57">
        <f t="shared" si="18"/>
        <v>14500</v>
      </c>
      <c r="P42" s="58">
        <f t="shared" si="18"/>
        <v>10157.303370786516</v>
      </c>
    </row>
    <row r="43" spans="1:16" ht="12.75">
      <c r="A43" s="59" t="s">
        <v>49</v>
      </c>
      <c r="B43" s="45">
        <v>5</v>
      </c>
      <c r="C43" s="46">
        <v>310</v>
      </c>
      <c r="D43" s="47">
        <v>315</v>
      </c>
      <c r="E43" s="60">
        <v>327</v>
      </c>
      <c r="F43" s="49">
        <v>5</v>
      </c>
      <c r="G43" s="50">
        <v>3131</v>
      </c>
      <c r="H43" s="51">
        <v>3055</v>
      </c>
      <c r="I43" s="82">
        <v>3325</v>
      </c>
      <c r="J43" s="53">
        <f>IF(OR(D43=0,C43=0),"",C43/D43*100-100)</f>
        <v>-1.5873015873015959</v>
      </c>
      <c r="K43" s="54">
        <f>IF(OR(E43=0,C43=0),"",C43/E43*100-100)</f>
        <v>-5.198776758409778</v>
      </c>
      <c r="L43" s="53">
        <f>IF(OR(H43=0,G43=0),"",G43/H43*100-100)</f>
        <v>2.4877250409165157</v>
      </c>
      <c r="M43" s="55">
        <f>IF(OR(I43=0,G43=0),"",G43/I43*100-100)</f>
        <v>-5.834586466165419</v>
      </c>
      <c r="N43" s="56">
        <f t="shared" si="18"/>
        <v>10100</v>
      </c>
      <c r="O43" s="57">
        <f t="shared" si="18"/>
        <v>9698.412698412698</v>
      </c>
      <c r="P43" s="58">
        <f t="shared" si="18"/>
        <v>10168.195718654435</v>
      </c>
    </row>
    <row r="44" spans="1:16" s="84" customFormat="1" ht="15.75">
      <c r="A44" s="29" t="s">
        <v>50</v>
      </c>
      <c r="B44" s="68"/>
      <c r="C44" s="69"/>
      <c r="D44" s="70"/>
      <c r="E44" s="71"/>
      <c r="F44" s="72"/>
      <c r="G44" s="73"/>
      <c r="H44" s="74"/>
      <c r="I44" s="75"/>
      <c r="J44" s="76"/>
      <c r="K44" s="77"/>
      <c r="L44" s="76"/>
      <c r="M44" s="78"/>
      <c r="N44" s="79"/>
      <c r="O44" s="80"/>
      <c r="P44" s="81"/>
    </row>
    <row r="45" spans="1:16" ht="12.75">
      <c r="A45" s="59" t="s">
        <v>51</v>
      </c>
      <c r="B45" s="45"/>
      <c r="C45" s="46"/>
      <c r="D45" s="47">
        <v>35</v>
      </c>
      <c r="E45" s="60">
        <v>2</v>
      </c>
      <c r="F45" s="49"/>
      <c r="G45" s="50"/>
      <c r="H45" s="51">
        <v>770</v>
      </c>
      <c r="I45" s="82">
        <v>33</v>
      </c>
      <c r="J45" s="53">
        <f aca="true" t="shared" si="19" ref="J45:J56">IF(OR(D45=0,C45=0),"",C45/D45*100-100)</f>
      </c>
      <c r="K45" s="54">
        <f aca="true" t="shared" si="20" ref="K45:K56">IF(OR(E45=0,C45=0),"",C45/E45*100-100)</f>
      </c>
      <c r="L45" s="53">
        <f aca="true" t="shared" si="21" ref="L45:L56">IF(OR(H45=0,G45=0),"",G45/H45*100-100)</f>
      </c>
      <c r="M45" s="55">
        <f aca="true" t="shared" si="22" ref="M45:M56">IF(OR(I45=0,G45=0),"",G45/I45*100-100)</f>
      </c>
      <c r="N45" s="56"/>
      <c r="O45" s="57">
        <f aca="true" t="shared" si="23" ref="O45:P49">(H45/D45)*1000</f>
        <v>22000</v>
      </c>
      <c r="P45" s="58">
        <f t="shared" si="23"/>
        <v>16500</v>
      </c>
    </row>
    <row r="46" spans="1:16" ht="12.75">
      <c r="A46" s="59" t="s">
        <v>52</v>
      </c>
      <c r="B46" s="45"/>
      <c r="C46" s="46"/>
      <c r="D46" s="47">
        <v>0.01</v>
      </c>
      <c r="E46" s="60">
        <v>1</v>
      </c>
      <c r="F46" s="49"/>
      <c r="G46" s="50"/>
      <c r="H46" s="51">
        <v>0.01</v>
      </c>
      <c r="I46" s="82">
        <v>24</v>
      </c>
      <c r="J46" s="53">
        <f t="shared" si="19"/>
      </c>
      <c r="K46" s="54">
        <f t="shared" si="20"/>
      </c>
      <c r="L46" s="53">
        <f t="shared" si="21"/>
      </c>
      <c r="M46" s="55">
        <f t="shared" si="22"/>
      </c>
      <c r="N46" s="56"/>
      <c r="O46" s="57">
        <f t="shared" si="23"/>
        <v>1000</v>
      </c>
      <c r="P46" s="58">
        <f t="shared" si="23"/>
        <v>24000</v>
      </c>
    </row>
    <row r="47" spans="1:16" ht="12.75">
      <c r="A47" s="59" t="s">
        <v>53</v>
      </c>
      <c r="B47" s="45">
        <v>6</v>
      </c>
      <c r="C47" s="46">
        <v>120</v>
      </c>
      <c r="D47" s="47">
        <v>120</v>
      </c>
      <c r="E47" s="60">
        <v>57</v>
      </c>
      <c r="F47" s="49">
        <v>3</v>
      </c>
      <c r="G47" s="50">
        <v>330</v>
      </c>
      <c r="H47" s="51">
        <v>300</v>
      </c>
      <c r="I47" s="82">
        <v>322</v>
      </c>
      <c r="J47" s="53">
        <f t="shared" si="19"/>
        <v>0</v>
      </c>
      <c r="K47" s="54">
        <f t="shared" si="20"/>
        <v>110.52631578947367</v>
      </c>
      <c r="L47" s="53">
        <f t="shared" si="21"/>
        <v>10.000000000000014</v>
      </c>
      <c r="M47" s="55">
        <f t="shared" si="22"/>
        <v>2.484472049689444</v>
      </c>
      <c r="N47" s="56">
        <f aca="true" t="shared" si="24" ref="N45:N59">(G47/C47)*1000</f>
        <v>2750</v>
      </c>
      <c r="O47" s="57">
        <f t="shared" si="23"/>
        <v>2500</v>
      </c>
      <c r="P47" s="58">
        <f t="shared" si="23"/>
        <v>5649.122807017544</v>
      </c>
    </row>
    <row r="48" spans="1:16" ht="12.75">
      <c r="A48" s="59" t="s">
        <v>54</v>
      </c>
      <c r="B48" s="45"/>
      <c r="C48" s="46"/>
      <c r="D48" s="47">
        <v>0.01</v>
      </c>
      <c r="E48" s="60">
        <v>0</v>
      </c>
      <c r="F48" s="49"/>
      <c r="G48" s="50"/>
      <c r="H48" s="51">
        <v>0.01</v>
      </c>
      <c r="I48" s="82">
        <v>0</v>
      </c>
      <c r="J48" s="53">
        <f t="shared" si="19"/>
      </c>
      <c r="K48" s="54">
        <f t="shared" si="20"/>
      </c>
      <c r="L48" s="53">
        <f t="shared" si="21"/>
      </c>
      <c r="M48" s="55">
        <f t="shared" si="22"/>
      </c>
      <c r="N48" s="56"/>
      <c r="O48" s="57">
        <f t="shared" si="23"/>
        <v>1000</v>
      </c>
      <c r="P48" s="58"/>
    </row>
    <row r="49" spans="1:16" ht="12.75">
      <c r="A49" s="62" t="s">
        <v>55</v>
      </c>
      <c r="B49" s="45">
        <v>5</v>
      </c>
      <c r="C49" s="46">
        <v>110</v>
      </c>
      <c r="D49" s="47">
        <v>140</v>
      </c>
      <c r="E49" s="60">
        <v>210</v>
      </c>
      <c r="F49" s="49">
        <v>5</v>
      </c>
      <c r="G49" s="50">
        <v>2365</v>
      </c>
      <c r="H49" s="51">
        <v>3098</v>
      </c>
      <c r="I49" s="82">
        <v>4494</v>
      </c>
      <c r="J49" s="53">
        <f t="shared" si="19"/>
        <v>-21.42857142857143</v>
      </c>
      <c r="K49" s="54">
        <f t="shared" si="20"/>
        <v>-47.61904761904761</v>
      </c>
      <c r="L49" s="53">
        <f t="shared" si="21"/>
        <v>-23.660426081342806</v>
      </c>
      <c r="M49" s="55">
        <f t="shared" si="22"/>
        <v>-47.37427681352915</v>
      </c>
      <c r="N49" s="56">
        <f t="shared" si="24"/>
        <v>21500</v>
      </c>
      <c r="O49" s="57">
        <f t="shared" si="23"/>
        <v>22128.57142857143</v>
      </c>
      <c r="P49" s="58">
        <f t="shared" si="23"/>
        <v>21400</v>
      </c>
    </row>
    <row r="50" spans="1:16" ht="12.75">
      <c r="A50" s="62" t="s">
        <v>56</v>
      </c>
      <c r="B50" s="45"/>
      <c r="C50" s="46">
        <v>0.01</v>
      </c>
      <c r="D50" s="47">
        <v>10</v>
      </c>
      <c r="E50" s="60">
        <v>0</v>
      </c>
      <c r="F50" s="49"/>
      <c r="G50" s="50"/>
      <c r="H50" s="51">
        <v>210</v>
      </c>
      <c r="I50" s="82">
        <v>0</v>
      </c>
      <c r="J50" s="53">
        <f t="shared" si="19"/>
        <v>-99.9</v>
      </c>
      <c r="K50" s="54">
        <f t="shared" si="20"/>
      </c>
      <c r="L50" s="53">
        <f t="shared" si="21"/>
      </c>
      <c r="M50" s="55">
        <f t="shared" si="22"/>
      </c>
      <c r="N50" s="56">
        <f t="shared" si="24"/>
        <v>0</v>
      </c>
      <c r="O50" s="57"/>
      <c r="P50" s="58"/>
    </row>
    <row r="51" spans="1:16" ht="12.75">
      <c r="A51" s="62" t="s">
        <v>57</v>
      </c>
      <c r="B51" s="45"/>
      <c r="C51" s="46">
        <v>0.01</v>
      </c>
      <c r="D51" s="47">
        <v>0.01</v>
      </c>
      <c r="E51" s="60">
        <v>0</v>
      </c>
      <c r="F51" s="49"/>
      <c r="G51" s="50">
        <v>0.01</v>
      </c>
      <c r="H51" s="51">
        <v>0.01</v>
      </c>
      <c r="I51" s="82">
        <v>0</v>
      </c>
      <c r="J51" s="53">
        <f t="shared" si="19"/>
        <v>0</v>
      </c>
      <c r="K51" s="54">
        <f t="shared" si="20"/>
      </c>
      <c r="L51" s="53">
        <f t="shared" si="21"/>
        <v>0</v>
      </c>
      <c r="M51" s="55">
        <f t="shared" si="22"/>
      </c>
      <c r="N51" s="56">
        <f t="shared" si="24"/>
        <v>1000</v>
      </c>
      <c r="O51" s="57">
        <f>(H51/D51)*1000</f>
        <v>1000</v>
      </c>
      <c r="P51" s="58"/>
    </row>
    <row r="52" spans="1:16" ht="12.75">
      <c r="A52" s="62" t="s">
        <v>58</v>
      </c>
      <c r="B52" s="45"/>
      <c r="C52" s="46">
        <v>0.01</v>
      </c>
      <c r="D52" s="47">
        <v>0.01</v>
      </c>
      <c r="E52" s="60">
        <v>0</v>
      </c>
      <c r="F52" s="49"/>
      <c r="G52" s="50"/>
      <c r="H52" s="51">
        <v>0.01</v>
      </c>
      <c r="I52" s="82">
        <v>0</v>
      </c>
      <c r="J52" s="53">
        <f t="shared" si="19"/>
        <v>0</v>
      </c>
      <c r="K52" s="54">
        <f t="shared" si="20"/>
      </c>
      <c r="L52" s="53">
        <f t="shared" si="21"/>
      </c>
      <c r="M52" s="55">
        <f t="shared" si="22"/>
      </c>
      <c r="N52" s="56">
        <f t="shared" si="24"/>
        <v>0</v>
      </c>
      <c r="O52" s="57"/>
      <c r="P52" s="58"/>
    </row>
    <row r="53" spans="1:16" ht="12.75">
      <c r="A53" s="59" t="s">
        <v>59</v>
      </c>
      <c r="B53" s="45">
        <v>4</v>
      </c>
      <c r="C53" s="46">
        <v>84</v>
      </c>
      <c r="D53" s="47">
        <v>84</v>
      </c>
      <c r="E53" s="60">
        <v>193</v>
      </c>
      <c r="F53" s="49">
        <v>5</v>
      </c>
      <c r="G53" s="50">
        <v>2800</v>
      </c>
      <c r="H53" s="51">
        <v>2772</v>
      </c>
      <c r="I53" s="82">
        <v>6404</v>
      </c>
      <c r="J53" s="53">
        <f t="shared" si="19"/>
        <v>0</v>
      </c>
      <c r="K53" s="54">
        <f t="shared" si="20"/>
        <v>-56.476683937823836</v>
      </c>
      <c r="L53" s="53">
        <f t="shared" si="21"/>
        <v>1.0101010101010104</v>
      </c>
      <c r="M53" s="55">
        <f t="shared" si="22"/>
        <v>-56.27732667083073</v>
      </c>
      <c r="N53" s="56">
        <f t="shared" si="24"/>
        <v>33333.333333333336</v>
      </c>
      <c r="O53" s="57">
        <f>(H53/D53)*1000</f>
        <v>33000</v>
      </c>
      <c r="P53" s="58">
        <f aca="true" t="shared" si="25" ref="P51:P56">(I53/E53)*1000</f>
        <v>33181.34715025906</v>
      </c>
    </row>
    <row r="54" spans="1:16" ht="12.75" customHeight="1">
      <c r="A54" s="59" t="s">
        <v>60</v>
      </c>
      <c r="B54" s="45">
        <v>4</v>
      </c>
      <c r="C54" s="46">
        <v>78</v>
      </c>
      <c r="D54" s="47">
        <v>78</v>
      </c>
      <c r="E54" s="60">
        <v>163</v>
      </c>
      <c r="F54" s="49"/>
      <c r="G54" s="50"/>
      <c r="H54" s="51">
        <v>2340</v>
      </c>
      <c r="I54" s="82">
        <v>4888</v>
      </c>
      <c r="J54" s="53">
        <f t="shared" si="19"/>
        <v>0</v>
      </c>
      <c r="K54" s="54">
        <f t="shared" si="20"/>
        <v>-52.14723926380368</v>
      </c>
      <c r="L54" s="53">
        <f t="shared" si="21"/>
      </c>
      <c r="M54" s="55">
        <f t="shared" si="22"/>
      </c>
      <c r="N54" s="56">
        <f t="shared" si="24"/>
        <v>0</v>
      </c>
      <c r="O54" s="57">
        <f>(H54/D54)*1000</f>
        <v>30000</v>
      </c>
      <c r="P54" s="58">
        <f t="shared" si="25"/>
        <v>29987.730061349695</v>
      </c>
    </row>
    <row r="55" spans="1:16" ht="12.75" customHeight="1">
      <c r="A55" s="59" t="s">
        <v>61</v>
      </c>
      <c r="B55" s="45">
        <v>5</v>
      </c>
      <c r="C55" s="46">
        <v>40</v>
      </c>
      <c r="D55" s="47">
        <v>30</v>
      </c>
      <c r="E55" s="60">
        <v>39</v>
      </c>
      <c r="F55" s="49"/>
      <c r="G55" s="50"/>
      <c r="H55" s="51">
        <v>900</v>
      </c>
      <c r="I55" s="82">
        <v>919</v>
      </c>
      <c r="J55" s="53">
        <f t="shared" si="19"/>
        <v>33.333333333333314</v>
      </c>
      <c r="K55" s="54">
        <f t="shared" si="20"/>
        <v>2.564102564102555</v>
      </c>
      <c r="L55" s="53">
        <f t="shared" si="21"/>
      </c>
      <c r="M55" s="55">
        <f t="shared" si="22"/>
      </c>
      <c r="N55" s="56">
        <f t="shared" si="24"/>
        <v>0</v>
      </c>
      <c r="O55" s="57">
        <f>(H55/D55)*1000</f>
        <v>30000</v>
      </c>
      <c r="P55" s="58">
        <f t="shared" si="25"/>
        <v>23564.102564102566</v>
      </c>
    </row>
    <row r="56" spans="1:16" ht="12.75">
      <c r="A56" s="44" t="s">
        <v>62</v>
      </c>
      <c r="B56" s="45">
        <v>6</v>
      </c>
      <c r="C56" s="46">
        <f>IF(OR(C57=0,C58=0),"",SUM(C57:C58))</f>
        <v>6.01</v>
      </c>
      <c r="D56" s="47">
        <f>IF(OR(D57=0,D58=0),"",SUM(D57:D58))</f>
        <v>12.01</v>
      </c>
      <c r="E56" s="48">
        <v>22</v>
      </c>
      <c r="F56" s="49">
        <v>6</v>
      </c>
      <c r="G56" s="50">
        <f>IF(OR(G57=0,G58=0),"",SUM(G57:G58))</f>
        <v>138.01</v>
      </c>
      <c r="H56" s="51">
        <f>IF(OR(H57=0,H58=0),"",SUM(H57:H58))</f>
        <v>240.01</v>
      </c>
      <c r="I56" s="83">
        <v>590</v>
      </c>
      <c r="J56" s="53">
        <f t="shared" si="19"/>
        <v>-49.958368026644465</v>
      </c>
      <c r="K56" s="54">
        <f t="shared" si="20"/>
        <v>-72.68181818181819</v>
      </c>
      <c r="L56" s="53">
        <f t="shared" si="21"/>
        <v>-42.49822924044832</v>
      </c>
      <c r="M56" s="55">
        <f t="shared" si="22"/>
        <v>-76.60847457627119</v>
      </c>
      <c r="N56" s="56">
        <f t="shared" si="24"/>
        <v>22963.39434276206</v>
      </c>
      <c r="O56" s="57">
        <f>(H56/D56)*1000</f>
        <v>19984.179850124896</v>
      </c>
      <c r="P56" s="58">
        <f t="shared" si="25"/>
        <v>26818.181818181816</v>
      </c>
    </row>
    <row r="57" spans="1:16" ht="12.75">
      <c r="A57" s="59" t="s">
        <v>63</v>
      </c>
      <c r="B57" s="45"/>
      <c r="C57" s="46">
        <v>0.01</v>
      </c>
      <c r="D57" s="47">
        <v>0.01</v>
      </c>
      <c r="E57" s="60">
        <v>0</v>
      </c>
      <c r="F57" s="49"/>
      <c r="G57" s="50">
        <v>0.01</v>
      </c>
      <c r="H57" s="51">
        <v>0.01</v>
      </c>
      <c r="I57" s="82">
        <v>0</v>
      </c>
      <c r="J57" s="53"/>
      <c r="K57" s="54">
        <v>0</v>
      </c>
      <c r="L57" s="53"/>
      <c r="M57" s="55">
        <v>0</v>
      </c>
      <c r="N57" s="56">
        <f t="shared" si="24"/>
        <v>1000</v>
      </c>
      <c r="O57" s="57"/>
      <c r="P57" s="58"/>
    </row>
    <row r="58" spans="1:16" ht="12.75">
      <c r="A58" s="59" t="s">
        <v>64</v>
      </c>
      <c r="B58" s="45">
        <v>6</v>
      </c>
      <c r="C58" s="46">
        <v>6</v>
      </c>
      <c r="D58" s="47">
        <v>12</v>
      </c>
      <c r="E58" s="60">
        <v>22</v>
      </c>
      <c r="F58" s="49">
        <v>6</v>
      </c>
      <c r="G58" s="50">
        <v>138</v>
      </c>
      <c r="H58" s="51">
        <v>240</v>
      </c>
      <c r="I58" s="82">
        <v>590</v>
      </c>
      <c r="J58" s="53">
        <f aca="true" t="shared" si="26" ref="J58:J69">IF(OR(D58=0,C58=0),"",C58/D58*100-100)</f>
        <v>-50</v>
      </c>
      <c r="K58" s="54">
        <f aca="true" t="shared" si="27" ref="K58:K69">IF(OR(E58=0,C58=0),"",C58/E58*100-100)</f>
        <v>-72.72727272727273</v>
      </c>
      <c r="L58" s="53">
        <f aca="true" t="shared" si="28" ref="L58:L69">IF(OR(H58=0,G58=0),"",G58/H58*100-100)</f>
        <v>-42.50000000000001</v>
      </c>
      <c r="M58" s="55">
        <f aca="true" t="shared" si="29" ref="M58:M69">IF(OR(I58=0,G58=0),"",G58/I58*100-100)</f>
        <v>-76.61016949152543</v>
      </c>
      <c r="N58" s="56">
        <f t="shared" si="24"/>
        <v>23000</v>
      </c>
      <c r="O58" s="57">
        <f>(H58/D58)*1000</f>
        <v>20000</v>
      </c>
      <c r="P58" s="58">
        <f>(I58/E58)*1000</f>
        <v>26818.181818181816</v>
      </c>
    </row>
    <row r="59" spans="1:16" ht="12.75">
      <c r="A59" s="44" t="s">
        <v>65</v>
      </c>
      <c r="B59" s="45">
        <v>6</v>
      </c>
      <c r="C59" s="46">
        <f>IF(OR(C60=0,C61=0),"",SUM(C60:C61))</f>
        <v>2.01</v>
      </c>
      <c r="D59" s="47">
        <f>IF(OR(D60=0,D61=0),"",SUM(D60:D61))</f>
        <v>2.01</v>
      </c>
      <c r="E59" s="48">
        <v>1</v>
      </c>
      <c r="F59" s="49">
        <v>6</v>
      </c>
      <c r="G59" s="85">
        <f>IF(OR(G60=0,G61=0),"",SUM(G60:G61))</f>
        <v>45.01</v>
      </c>
      <c r="H59" s="86">
        <f>IF(OR(H60=0,H61=0),"",SUM(H60:H61))</f>
        <v>45.01</v>
      </c>
      <c r="I59" s="87">
        <v>56</v>
      </c>
      <c r="J59" s="53">
        <f t="shared" si="26"/>
        <v>0</v>
      </c>
      <c r="K59" s="54">
        <f t="shared" si="27"/>
        <v>100.99999999999997</v>
      </c>
      <c r="L59" s="53">
        <f t="shared" si="28"/>
        <v>0</v>
      </c>
      <c r="M59" s="55">
        <f t="shared" si="29"/>
        <v>-19.625</v>
      </c>
      <c r="N59" s="56">
        <f t="shared" si="24"/>
        <v>22393.034825870647</v>
      </c>
      <c r="O59" s="57">
        <f>(H59/D59)*1000</f>
        <v>22393.034825870647</v>
      </c>
      <c r="P59" s="58">
        <f>(I59/E59)*1000</f>
        <v>56000</v>
      </c>
    </row>
    <row r="60" spans="1:16" ht="12.75">
      <c r="A60" s="59" t="s">
        <v>66</v>
      </c>
      <c r="B60" s="45"/>
      <c r="C60" s="46">
        <v>0.01</v>
      </c>
      <c r="D60" s="47">
        <v>0.01</v>
      </c>
      <c r="E60" s="60">
        <v>0</v>
      </c>
      <c r="F60" s="49"/>
      <c r="G60" s="50">
        <v>0.01</v>
      </c>
      <c r="H60" s="51">
        <v>0.01</v>
      </c>
      <c r="I60" s="82">
        <v>0</v>
      </c>
      <c r="J60" s="53">
        <f t="shared" si="26"/>
        <v>0</v>
      </c>
      <c r="K60" s="54">
        <f t="shared" si="27"/>
      </c>
      <c r="L60" s="53">
        <f t="shared" si="28"/>
        <v>0</v>
      </c>
      <c r="M60" s="55">
        <f t="shared" si="29"/>
      </c>
      <c r="N60" s="56"/>
      <c r="O60" s="57"/>
      <c r="P60" s="58"/>
    </row>
    <row r="61" spans="1:16" ht="12.75">
      <c r="A61" s="59" t="s">
        <v>67</v>
      </c>
      <c r="B61" s="45">
        <v>6</v>
      </c>
      <c r="C61" s="46">
        <v>2</v>
      </c>
      <c r="D61" s="47">
        <v>2</v>
      </c>
      <c r="E61" s="60">
        <v>1</v>
      </c>
      <c r="F61" s="49">
        <v>6</v>
      </c>
      <c r="G61" s="50">
        <v>45</v>
      </c>
      <c r="H61" s="51">
        <v>45</v>
      </c>
      <c r="I61" s="82">
        <v>56</v>
      </c>
      <c r="J61" s="53">
        <f t="shared" si="26"/>
        <v>0</v>
      </c>
      <c r="K61" s="54">
        <f t="shared" si="27"/>
        <v>100</v>
      </c>
      <c r="L61" s="53">
        <f t="shared" si="28"/>
        <v>0</v>
      </c>
      <c r="M61" s="55">
        <f t="shared" si="29"/>
        <v>-19.64285714285714</v>
      </c>
      <c r="N61" s="56">
        <f>(G61/C61)*1000</f>
        <v>22500</v>
      </c>
      <c r="O61" s="57">
        <f>(H61/D61)*1000</f>
        <v>22500</v>
      </c>
      <c r="P61" s="58">
        <f>(I61/E61)*1000</f>
        <v>56000</v>
      </c>
    </row>
    <row r="62" spans="1:16" ht="12.75">
      <c r="A62" s="59" t="s">
        <v>68</v>
      </c>
      <c r="B62" s="45"/>
      <c r="C62" s="46">
        <v>0.01</v>
      </c>
      <c r="D62" s="47">
        <v>0.01</v>
      </c>
      <c r="E62" s="60">
        <v>0</v>
      </c>
      <c r="F62" s="49"/>
      <c r="G62" s="50"/>
      <c r="H62" s="51">
        <v>0.01</v>
      </c>
      <c r="I62" s="82">
        <v>0</v>
      </c>
      <c r="J62" s="53">
        <f t="shared" si="26"/>
        <v>0</v>
      </c>
      <c r="K62" s="54">
        <f t="shared" si="27"/>
      </c>
      <c r="L62" s="53">
        <f t="shared" si="28"/>
      </c>
      <c r="M62" s="55">
        <f t="shared" si="29"/>
      </c>
      <c r="N62" s="56">
        <f>(G62/C62)*1000</f>
        <v>0</v>
      </c>
      <c r="O62" s="57"/>
      <c r="P62" s="58"/>
    </row>
    <row r="63" spans="1:16" ht="12.75">
      <c r="A63" s="44" t="s">
        <v>69</v>
      </c>
      <c r="B63" s="45">
        <v>6</v>
      </c>
      <c r="C63" s="46">
        <v>1</v>
      </c>
      <c r="D63" s="47">
        <f>IF(OR(D64=0,D65=0),"",SUM(D64:D65))</f>
        <v>8.01</v>
      </c>
      <c r="E63" s="48">
        <v>9</v>
      </c>
      <c r="F63" s="49">
        <v>6</v>
      </c>
      <c r="G63" s="50">
        <f>IF(OR(G64=0,G65=0),"",SUM(G64:G65))</f>
        <v>20.01</v>
      </c>
      <c r="H63" s="51">
        <f>IF(OR(H64=0,H65=0),"",SUM(H64:H65))</f>
        <v>160.01</v>
      </c>
      <c r="I63" s="83">
        <v>212</v>
      </c>
      <c r="J63" s="53">
        <f t="shared" si="26"/>
        <v>-87.51560549313358</v>
      </c>
      <c r="K63" s="54">
        <f t="shared" si="27"/>
        <v>-88.88888888888889</v>
      </c>
      <c r="L63" s="53">
        <f t="shared" si="28"/>
        <v>-87.49453159177551</v>
      </c>
      <c r="M63" s="55">
        <f t="shared" si="29"/>
        <v>-90.56132075471697</v>
      </c>
      <c r="N63" s="56">
        <f>(G63/C63)*1000</f>
        <v>20010</v>
      </c>
      <c r="O63" s="57">
        <f>(H63/D63)*1000</f>
        <v>19976.279650436954</v>
      </c>
      <c r="P63" s="58">
        <f>(I63/E63)*1000</f>
        <v>23555.55555555556</v>
      </c>
    </row>
    <row r="64" spans="1:16" ht="12.75">
      <c r="A64" s="59" t="s">
        <v>70</v>
      </c>
      <c r="B64" s="45">
        <v>6</v>
      </c>
      <c r="C64" s="46">
        <v>1</v>
      </c>
      <c r="D64" s="47">
        <v>8</v>
      </c>
      <c r="E64" s="60">
        <v>9</v>
      </c>
      <c r="F64" s="49">
        <v>6</v>
      </c>
      <c r="G64" s="50">
        <v>20</v>
      </c>
      <c r="H64" s="51">
        <v>160</v>
      </c>
      <c r="I64" s="82">
        <v>212</v>
      </c>
      <c r="J64" s="53">
        <f t="shared" si="26"/>
        <v>-87.5</v>
      </c>
      <c r="K64" s="54">
        <f t="shared" si="27"/>
        <v>-88.88888888888889</v>
      </c>
      <c r="L64" s="53">
        <f t="shared" si="28"/>
        <v>-87.5</v>
      </c>
      <c r="M64" s="55">
        <f t="shared" si="29"/>
        <v>-90.56603773584905</v>
      </c>
      <c r="N64" s="56">
        <f>(G64/C64)*1000</f>
        <v>20000</v>
      </c>
      <c r="O64" s="57">
        <f>(H64/D64)*1000</f>
        <v>20000</v>
      </c>
      <c r="P64" s="58">
        <f>(I64/E64)*1000</f>
        <v>23555.55555555556</v>
      </c>
    </row>
    <row r="65" spans="1:16" ht="12.75">
      <c r="A65" s="59" t="s">
        <v>71</v>
      </c>
      <c r="B65" s="45"/>
      <c r="C65" s="46">
        <v>0.01</v>
      </c>
      <c r="D65" s="47">
        <v>0.01</v>
      </c>
      <c r="E65" s="60">
        <v>0</v>
      </c>
      <c r="F65" s="49"/>
      <c r="G65" s="50">
        <v>0.01</v>
      </c>
      <c r="H65" s="51">
        <v>0.01</v>
      </c>
      <c r="I65" s="82">
        <v>0</v>
      </c>
      <c r="J65" s="53">
        <f t="shared" si="26"/>
        <v>0</v>
      </c>
      <c r="K65" s="54">
        <f t="shared" si="27"/>
      </c>
      <c r="L65" s="53">
        <f t="shared" si="28"/>
        <v>0</v>
      </c>
      <c r="M65" s="55">
        <f t="shared" si="29"/>
      </c>
      <c r="N65" s="56"/>
      <c r="O65" s="57"/>
      <c r="P65" s="58"/>
    </row>
    <row r="66" spans="1:16" ht="12.75">
      <c r="A66" s="44" t="s">
        <v>72</v>
      </c>
      <c r="B66" s="45"/>
      <c r="C66" s="88">
        <f>IF(OR(C67=0,C68=0,C69=0),"",SUM(C67:C69))</f>
        <v>42</v>
      </c>
      <c r="D66" s="89">
        <f>IF(OR(D67=0,D68=0,D69=0),"",SUM(D67:D69))</f>
        <v>57</v>
      </c>
      <c r="E66" s="90">
        <v>176</v>
      </c>
      <c r="F66" s="49"/>
      <c r="G66" s="91">
        <f>IF(OR(G67=0,G68=0,G69=0),"",SUM(G67:G69))</f>
      </c>
      <c r="H66" s="91">
        <f>IF(OR(H67=0,H68=0,H69=0),"",SUM(H67:H69))</f>
        <v>1488</v>
      </c>
      <c r="I66" s="92">
        <v>6694</v>
      </c>
      <c r="J66" s="53">
        <f t="shared" si="26"/>
        <v>-26.31578947368422</v>
      </c>
      <c r="K66" s="54">
        <f t="shared" si="27"/>
        <v>-76.13636363636364</v>
      </c>
      <c r="L66" s="53"/>
      <c r="M66" s="55"/>
      <c r="N66" s="56"/>
      <c r="O66" s="57">
        <f aca="true" t="shared" si="30" ref="O66:P69">(H66/D66)*1000</f>
        <v>26105.263157894737</v>
      </c>
      <c r="P66" s="58">
        <f t="shared" si="30"/>
        <v>38034.090909090904</v>
      </c>
    </row>
    <row r="67" spans="1:16" ht="12.75">
      <c r="A67" s="59" t="s">
        <v>73</v>
      </c>
      <c r="B67" s="93">
        <v>5</v>
      </c>
      <c r="C67" s="46">
        <v>5</v>
      </c>
      <c r="D67" s="47">
        <v>5</v>
      </c>
      <c r="E67" s="60">
        <v>12</v>
      </c>
      <c r="F67" s="49">
        <v>5</v>
      </c>
      <c r="G67" s="50">
        <v>150</v>
      </c>
      <c r="H67" s="51">
        <v>150</v>
      </c>
      <c r="I67" s="82">
        <v>428</v>
      </c>
      <c r="J67" s="53">
        <f t="shared" si="26"/>
        <v>0</v>
      </c>
      <c r="K67" s="54">
        <f t="shared" si="27"/>
        <v>-58.33333333333333</v>
      </c>
      <c r="L67" s="53">
        <f t="shared" si="28"/>
        <v>0</v>
      </c>
      <c r="M67" s="55">
        <f t="shared" si="29"/>
        <v>-64.95327102803739</v>
      </c>
      <c r="N67" s="56">
        <f aca="true" t="shared" si="31" ref="N66:N88">(G67/C67)*1000</f>
        <v>30000</v>
      </c>
      <c r="O67" s="57">
        <f t="shared" si="30"/>
        <v>30000</v>
      </c>
      <c r="P67" s="58">
        <f t="shared" si="30"/>
        <v>35666.666666666664</v>
      </c>
    </row>
    <row r="68" spans="1:16" ht="12.75">
      <c r="A68" s="59" t="s">
        <v>74</v>
      </c>
      <c r="B68" s="45">
        <v>4</v>
      </c>
      <c r="C68" s="46">
        <v>30</v>
      </c>
      <c r="D68" s="47">
        <v>45</v>
      </c>
      <c r="E68" s="60">
        <v>149</v>
      </c>
      <c r="F68" s="49">
        <v>6</v>
      </c>
      <c r="G68" s="50">
        <v>900</v>
      </c>
      <c r="H68" s="51">
        <v>1170</v>
      </c>
      <c r="I68" s="82">
        <v>5803</v>
      </c>
      <c r="J68" s="53">
        <f t="shared" si="26"/>
        <v>-33.33333333333334</v>
      </c>
      <c r="K68" s="54">
        <f t="shared" si="27"/>
        <v>-79.86577181208054</v>
      </c>
      <c r="L68" s="53">
        <f t="shared" si="28"/>
        <v>-23.076923076923066</v>
      </c>
      <c r="M68" s="55">
        <f t="shared" si="29"/>
        <v>-84.49078063070826</v>
      </c>
      <c r="N68" s="56">
        <f t="shared" si="31"/>
        <v>30000</v>
      </c>
      <c r="O68" s="57">
        <f t="shared" si="30"/>
        <v>26000</v>
      </c>
      <c r="P68" s="58">
        <f t="shared" si="30"/>
        <v>38946.30872483221</v>
      </c>
    </row>
    <row r="69" spans="1:16" ht="12.75">
      <c r="A69" s="59" t="s">
        <v>75</v>
      </c>
      <c r="B69" s="45">
        <v>6</v>
      </c>
      <c r="C69" s="46">
        <v>7</v>
      </c>
      <c r="D69" s="47">
        <v>7</v>
      </c>
      <c r="E69" s="60">
        <v>15</v>
      </c>
      <c r="F69" s="49"/>
      <c r="G69" s="50"/>
      <c r="H69" s="51">
        <v>168</v>
      </c>
      <c r="I69" s="82">
        <v>463</v>
      </c>
      <c r="J69" s="53">
        <f t="shared" si="26"/>
        <v>0</v>
      </c>
      <c r="K69" s="54">
        <f t="shared" si="27"/>
        <v>-53.333333333333336</v>
      </c>
      <c r="L69" s="53">
        <f t="shared" si="28"/>
      </c>
      <c r="M69" s="55">
        <f t="shared" si="29"/>
      </c>
      <c r="N69" s="56">
        <f t="shared" si="31"/>
        <v>0</v>
      </c>
      <c r="O69" s="57">
        <f t="shared" si="30"/>
        <v>24000</v>
      </c>
      <c r="P69" s="58">
        <f t="shared" si="30"/>
        <v>30866.666666666668</v>
      </c>
    </row>
    <row r="70" spans="1:16" ht="12.75">
      <c r="A70" s="59" t="s">
        <v>76</v>
      </c>
      <c r="B70" s="45"/>
      <c r="C70" s="46">
        <v>0.01</v>
      </c>
      <c r="D70" s="47">
        <v>0.01</v>
      </c>
      <c r="E70" s="60">
        <v>8</v>
      </c>
      <c r="F70" s="49"/>
      <c r="G70" s="50"/>
      <c r="H70" s="51">
        <v>0.01</v>
      </c>
      <c r="I70" s="82">
        <v>930</v>
      </c>
      <c r="J70" s="53"/>
      <c r="K70" s="54"/>
      <c r="L70" s="53"/>
      <c r="M70" s="55"/>
      <c r="N70" s="56">
        <f t="shared" si="31"/>
        <v>0</v>
      </c>
      <c r="O70" s="57"/>
      <c r="P70" s="58"/>
    </row>
    <row r="71" spans="1:16" ht="12.75">
      <c r="A71" s="59" t="s">
        <v>77</v>
      </c>
      <c r="B71" s="45">
        <v>5</v>
      </c>
      <c r="C71" s="46">
        <v>40</v>
      </c>
      <c r="D71" s="47">
        <v>60</v>
      </c>
      <c r="E71" s="60">
        <v>93</v>
      </c>
      <c r="F71" s="49">
        <v>6</v>
      </c>
      <c r="G71" s="50">
        <v>920</v>
      </c>
      <c r="H71" s="51">
        <v>1333</v>
      </c>
      <c r="I71" s="82">
        <v>2118</v>
      </c>
      <c r="J71" s="53">
        <f aca="true" t="shared" si="32" ref="J71:J88">IF(OR(D71=0,C71=0),"",C71/D71*100-100)</f>
        <v>-33.33333333333334</v>
      </c>
      <c r="K71" s="54">
        <f aca="true" t="shared" si="33" ref="K71:K88">IF(OR(E71=0,C71=0),"",C71/E71*100-100)</f>
        <v>-56.98924731182796</v>
      </c>
      <c r="L71" s="53">
        <f aca="true" t="shared" si="34" ref="L71:L88">IF(OR(H71=0,G71=0),"",G71/H71*100-100)</f>
        <v>-30.98274568642161</v>
      </c>
      <c r="M71" s="55">
        <f aca="true" t="shared" si="35" ref="M71:M88">IF(OR(I71=0,G71=0),"",G71/I71*100-100)</f>
        <v>-56.562795089707265</v>
      </c>
      <c r="N71" s="56">
        <f t="shared" si="31"/>
        <v>23000</v>
      </c>
      <c r="O71" s="57">
        <f aca="true" t="shared" si="36" ref="O71:O86">(H71/D71)*1000</f>
        <v>22216.666666666664</v>
      </c>
      <c r="P71" s="58">
        <f aca="true" t="shared" si="37" ref="P71:P86">(I71/E71)*1000</f>
        <v>22774.193548387095</v>
      </c>
    </row>
    <row r="72" spans="1:16" ht="12.75">
      <c r="A72" s="59" t="s">
        <v>78</v>
      </c>
      <c r="B72" s="45">
        <v>6</v>
      </c>
      <c r="C72" s="46">
        <v>6716</v>
      </c>
      <c r="D72" s="47">
        <v>6839</v>
      </c>
      <c r="E72" s="60">
        <v>6527</v>
      </c>
      <c r="F72" s="49">
        <v>6</v>
      </c>
      <c r="G72" s="50">
        <v>322368</v>
      </c>
      <c r="H72" s="51">
        <v>261185</v>
      </c>
      <c r="I72" s="82">
        <v>347480</v>
      </c>
      <c r="J72" s="53">
        <f t="shared" si="32"/>
        <v>-1.7985085538821437</v>
      </c>
      <c r="K72" s="54">
        <f t="shared" si="33"/>
        <v>2.8956641642408556</v>
      </c>
      <c r="L72" s="53">
        <f t="shared" si="34"/>
        <v>23.42515841261941</v>
      </c>
      <c r="M72" s="55">
        <f t="shared" si="35"/>
        <v>-7.226890756302524</v>
      </c>
      <c r="N72" s="56">
        <f t="shared" si="31"/>
        <v>48000</v>
      </c>
      <c r="O72" s="57">
        <f t="shared" si="36"/>
        <v>38190.5249305454</v>
      </c>
      <c r="P72" s="58">
        <f t="shared" si="37"/>
        <v>53237.32189367244</v>
      </c>
    </row>
    <row r="73" spans="1:16" ht="12.75">
      <c r="A73" s="59" t="s">
        <v>79</v>
      </c>
      <c r="B73" s="45">
        <v>6</v>
      </c>
      <c r="C73" s="46">
        <v>5</v>
      </c>
      <c r="D73" s="47">
        <v>8</v>
      </c>
      <c r="E73" s="60">
        <v>9</v>
      </c>
      <c r="F73" s="49">
        <v>6</v>
      </c>
      <c r="G73" s="50">
        <v>135</v>
      </c>
      <c r="H73" s="51">
        <v>220</v>
      </c>
      <c r="I73" s="82">
        <v>201</v>
      </c>
      <c r="J73" s="53">
        <f t="shared" si="32"/>
        <v>-37.5</v>
      </c>
      <c r="K73" s="54">
        <f t="shared" si="33"/>
        <v>-44.44444444444444</v>
      </c>
      <c r="L73" s="53">
        <f t="shared" si="34"/>
        <v>-38.63636363636363</v>
      </c>
      <c r="M73" s="55">
        <f t="shared" si="35"/>
        <v>-32.83582089552239</v>
      </c>
      <c r="N73" s="56">
        <f t="shared" si="31"/>
        <v>27000</v>
      </c>
      <c r="O73" s="57">
        <f t="shared" si="36"/>
        <v>27500</v>
      </c>
      <c r="P73" s="58">
        <f t="shared" si="37"/>
        <v>22333.333333333332</v>
      </c>
    </row>
    <row r="74" spans="1:16" ht="12.75">
      <c r="A74" s="59" t="s">
        <v>80</v>
      </c>
      <c r="B74" s="45">
        <v>5</v>
      </c>
      <c r="C74" s="46">
        <v>3</v>
      </c>
      <c r="D74" s="47">
        <v>3</v>
      </c>
      <c r="E74" s="60">
        <v>6</v>
      </c>
      <c r="F74" s="49">
        <v>5</v>
      </c>
      <c r="G74" s="50">
        <v>69</v>
      </c>
      <c r="H74" s="51">
        <v>69</v>
      </c>
      <c r="I74" s="82">
        <v>138</v>
      </c>
      <c r="J74" s="53">
        <f t="shared" si="32"/>
        <v>0</v>
      </c>
      <c r="K74" s="54">
        <f t="shared" si="33"/>
        <v>-50</v>
      </c>
      <c r="L74" s="53">
        <f t="shared" si="34"/>
        <v>0</v>
      </c>
      <c r="M74" s="55">
        <f t="shared" si="35"/>
        <v>-50</v>
      </c>
      <c r="N74" s="56">
        <f t="shared" si="31"/>
        <v>23000</v>
      </c>
      <c r="O74" s="57">
        <f t="shared" si="36"/>
        <v>23000</v>
      </c>
      <c r="P74" s="58">
        <f t="shared" si="37"/>
        <v>23000</v>
      </c>
    </row>
    <row r="75" spans="1:16" ht="12.75">
      <c r="A75" s="59" t="s">
        <v>81</v>
      </c>
      <c r="B75" s="45">
        <v>6</v>
      </c>
      <c r="C75" s="46">
        <v>2</v>
      </c>
      <c r="D75" s="47">
        <v>4</v>
      </c>
      <c r="E75" s="60">
        <v>4</v>
      </c>
      <c r="F75" s="49">
        <v>6</v>
      </c>
      <c r="G75" s="50">
        <v>18</v>
      </c>
      <c r="H75" s="51">
        <v>35</v>
      </c>
      <c r="I75" s="82">
        <v>35</v>
      </c>
      <c r="J75" s="53">
        <f t="shared" si="32"/>
        <v>-50</v>
      </c>
      <c r="K75" s="54">
        <f t="shared" si="33"/>
        <v>-50</v>
      </c>
      <c r="L75" s="53">
        <f t="shared" si="34"/>
        <v>-48.57142857142858</v>
      </c>
      <c r="M75" s="55">
        <f t="shared" si="35"/>
        <v>-48.57142857142858</v>
      </c>
      <c r="N75" s="56">
        <f t="shared" si="31"/>
        <v>9000</v>
      </c>
      <c r="O75" s="57">
        <f t="shared" si="36"/>
        <v>8750</v>
      </c>
      <c r="P75" s="58">
        <f t="shared" si="37"/>
        <v>8750</v>
      </c>
    </row>
    <row r="76" spans="1:16" ht="12.75">
      <c r="A76" s="44" t="s">
        <v>82</v>
      </c>
      <c r="B76" s="45">
        <v>4</v>
      </c>
      <c r="C76" s="46">
        <f>IF(OR(C77=0,C78=0,C79=0),"",SUM(C77:C79))</f>
        <v>50</v>
      </c>
      <c r="D76" s="47">
        <f>IF(OR(D77=0,D78=0,D79=0),"",SUM(D77:D79))</f>
        <v>70</v>
      </c>
      <c r="E76" s="48">
        <v>106</v>
      </c>
      <c r="F76" s="49"/>
      <c r="G76" s="50">
        <f>IF(OR(G77=0,G78=0,G79=0),"",SUM(G77:G79))</f>
      </c>
      <c r="H76" s="51">
        <f>IF(OR(H77=0,H78=0,H79=0),"",SUM(H77:H79))</f>
        <v>2283</v>
      </c>
      <c r="I76" s="83">
        <v>3142</v>
      </c>
      <c r="J76" s="53">
        <f t="shared" si="32"/>
        <v>-28.57142857142857</v>
      </c>
      <c r="K76" s="54">
        <f t="shared" si="33"/>
        <v>-52.83018867924528</v>
      </c>
      <c r="L76" s="53"/>
      <c r="M76" s="55"/>
      <c r="N76" s="56"/>
      <c r="O76" s="57">
        <f t="shared" si="36"/>
        <v>32614.285714285714</v>
      </c>
      <c r="P76" s="58">
        <f t="shared" si="37"/>
        <v>29641.509433962263</v>
      </c>
    </row>
    <row r="77" spans="1:16" ht="12.75">
      <c r="A77" s="59" t="s">
        <v>83</v>
      </c>
      <c r="B77" s="45">
        <v>4</v>
      </c>
      <c r="C77" s="46">
        <v>35</v>
      </c>
      <c r="D77" s="47">
        <v>45</v>
      </c>
      <c r="E77" s="60">
        <v>53</v>
      </c>
      <c r="F77" s="49">
        <v>4</v>
      </c>
      <c r="G77" s="50">
        <v>1050</v>
      </c>
      <c r="H77" s="51">
        <v>1575</v>
      </c>
      <c r="I77" s="82">
        <v>1598</v>
      </c>
      <c r="J77" s="53">
        <f t="shared" si="32"/>
        <v>-22.222222222222214</v>
      </c>
      <c r="K77" s="54">
        <f t="shared" si="33"/>
        <v>-33.9622641509434</v>
      </c>
      <c r="L77" s="53">
        <f t="shared" si="34"/>
        <v>-33.33333333333334</v>
      </c>
      <c r="M77" s="55">
        <f t="shared" si="35"/>
        <v>-34.292866082603254</v>
      </c>
      <c r="N77" s="56">
        <f t="shared" si="31"/>
        <v>30000</v>
      </c>
      <c r="O77" s="57">
        <f t="shared" si="36"/>
        <v>35000</v>
      </c>
      <c r="P77" s="58">
        <f t="shared" si="37"/>
        <v>30150.943396226416</v>
      </c>
    </row>
    <row r="78" spans="1:16" ht="12.75">
      <c r="A78" s="59" t="s">
        <v>84</v>
      </c>
      <c r="B78" s="45">
        <v>6</v>
      </c>
      <c r="C78" s="46">
        <v>11</v>
      </c>
      <c r="D78" s="47">
        <v>21</v>
      </c>
      <c r="E78" s="60">
        <v>52</v>
      </c>
      <c r="F78" s="49">
        <v>6</v>
      </c>
      <c r="G78" s="50">
        <v>319</v>
      </c>
      <c r="H78" s="51">
        <v>588</v>
      </c>
      <c r="I78" s="82">
        <v>1544</v>
      </c>
      <c r="J78" s="53">
        <f t="shared" si="32"/>
        <v>-47.61904761904761</v>
      </c>
      <c r="K78" s="54">
        <f t="shared" si="33"/>
        <v>-78.84615384615384</v>
      </c>
      <c r="L78" s="53">
        <f t="shared" si="34"/>
        <v>-45.74829931972789</v>
      </c>
      <c r="M78" s="55">
        <f t="shared" si="35"/>
        <v>-79.33937823834196</v>
      </c>
      <c r="N78" s="56">
        <f t="shared" si="31"/>
        <v>29000</v>
      </c>
      <c r="O78" s="57">
        <f t="shared" si="36"/>
        <v>28000</v>
      </c>
      <c r="P78" s="58">
        <f t="shared" si="37"/>
        <v>29692.307692307695</v>
      </c>
    </row>
    <row r="79" spans="1:16" ht="12.75">
      <c r="A79" s="59" t="s">
        <v>141</v>
      </c>
      <c r="B79" s="45">
        <v>4</v>
      </c>
      <c r="C79" s="46">
        <v>4</v>
      </c>
      <c r="D79" s="47">
        <v>4</v>
      </c>
      <c r="E79" s="60">
        <v>0</v>
      </c>
      <c r="F79" s="49"/>
      <c r="G79" s="50"/>
      <c r="H79" s="51">
        <v>120</v>
      </c>
      <c r="I79" s="82">
        <v>0</v>
      </c>
      <c r="J79" s="53">
        <f t="shared" si="32"/>
        <v>0</v>
      </c>
      <c r="K79" s="54">
        <f t="shared" si="33"/>
      </c>
      <c r="L79" s="53">
        <f t="shared" si="34"/>
      </c>
      <c r="M79" s="55">
        <f t="shared" si="35"/>
      </c>
      <c r="N79" s="56">
        <f t="shared" si="31"/>
        <v>0</v>
      </c>
      <c r="O79" s="57">
        <f t="shared" si="36"/>
        <v>30000</v>
      </c>
      <c r="P79" s="58"/>
    </row>
    <row r="80" spans="1:16" ht="12.75">
      <c r="A80" s="94" t="s">
        <v>86</v>
      </c>
      <c r="B80" s="45">
        <v>6</v>
      </c>
      <c r="C80" s="46">
        <v>46</v>
      </c>
      <c r="D80" s="47">
        <v>45</v>
      </c>
      <c r="E80" s="60">
        <v>40</v>
      </c>
      <c r="F80" s="49">
        <v>6</v>
      </c>
      <c r="G80" s="50">
        <v>2530</v>
      </c>
      <c r="H80" s="51">
        <v>2475</v>
      </c>
      <c r="I80" s="82">
        <v>2011</v>
      </c>
      <c r="J80" s="53">
        <f t="shared" si="32"/>
        <v>2.2222222222222143</v>
      </c>
      <c r="K80" s="54">
        <f t="shared" si="33"/>
        <v>14.999999999999986</v>
      </c>
      <c r="L80" s="53">
        <f t="shared" si="34"/>
        <v>2.2222222222222143</v>
      </c>
      <c r="M80" s="55">
        <f t="shared" si="35"/>
        <v>25.808055693684736</v>
      </c>
      <c r="N80" s="57">
        <f t="shared" si="31"/>
        <v>55000</v>
      </c>
      <c r="O80" s="57">
        <f t="shared" si="36"/>
        <v>55000</v>
      </c>
      <c r="P80" s="58">
        <f t="shared" si="37"/>
        <v>50275</v>
      </c>
    </row>
    <row r="81" spans="1:16" ht="12.75">
      <c r="A81" s="94" t="s">
        <v>87</v>
      </c>
      <c r="B81" s="45">
        <v>4</v>
      </c>
      <c r="C81" s="46">
        <v>60</v>
      </c>
      <c r="D81" s="47">
        <v>60</v>
      </c>
      <c r="E81" s="60">
        <v>31</v>
      </c>
      <c r="F81" s="49"/>
      <c r="G81" s="50"/>
      <c r="H81" s="51">
        <v>1440</v>
      </c>
      <c r="I81" s="82">
        <v>1513</v>
      </c>
      <c r="J81" s="53">
        <f t="shared" si="32"/>
        <v>0</v>
      </c>
      <c r="K81" s="54">
        <f t="shared" si="33"/>
        <v>93.5483870967742</v>
      </c>
      <c r="L81" s="53">
        <f t="shared" si="34"/>
      </c>
      <c r="M81" s="55">
        <f t="shared" si="35"/>
      </c>
      <c r="N81" s="56">
        <f t="shared" si="31"/>
        <v>0</v>
      </c>
      <c r="O81" s="57">
        <f t="shared" si="36"/>
        <v>24000</v>
      </c>
      <c r="P81" s="58">
        <f t="shared" si="37"/>
        <v>48806.45161290323</v>
      </c>
    </row>
    <row r="82" spans="1:16" ht="12.75">
      <c r="A82" s="94" t="s">
        <v>88</v>
      </c>
      <c r="B82" s="45"/>
      <c r="C82" s="46"/>
      <c r="D82" s="47">
        <v>50</v>
      </c>
      <c r="E82" s="60">
        <v>11</v>
      </c>
      <c r="F82" s="49"/>
      <c r="G82" s="50"/>
      <c r="H82" s="51">
        <v>575</v>
      </c>
      <c r="I82" s="82">
        <v>380</v>
      </c>
      <c r="J82" s="53">
        <f t="shared" si="32"/>
      </c>
      <c r="K82" s="54">
        <f t="shared" si="33"/>
      </c>
      <c r="L82" s="53">
        <f t="shared" si="34"/>
      </c>
      <c r="M82" s="55">
        <f t="shared" si="35"/>
      </c>
      <c r="N82" s="56"/>
      <c r="O82" s="57">
        <f t="shared" si="36"/>
        <v>11500</v>
      </c>
      <c r="P82" s="58">
        <f t="shared" si="37"/>
        <v>34545.454545454544</v>
      </c>
    </row>
    <row r="83" spans="1:16" ht="12.75">
      <c r="A83" s="94" t="s">
        <v>89</v>
      </c>
      <c r="B83" s="45"/>
      <c r="C83" s="46"/>
      <c r="D83" s="47">
        <v>0.01</v>
      </c>
      <c r="E83" s="60">
        <v>1</v>
      </c>
      <c r="F83" s="49"/>
      <c r="G83" s="50"/>
      <c r="H83" s="51">
        <v>0.01</v>
      </c>
      <c r="I83" s="82">
        <v>38</v>
      </c>
      <c r="J83" s="53">
        <f t="shared" si="32"/>
      </c>
      <c r="K83" s="54">
        <f t="shared" si="33"/>
      </c>
      <c r="L83" s="53">
        <f t="shared" si="34"/>
      </c>
      <c r="M83" s="55">
        <f t="shared" si="35"/>
      </c>
      <c r="N83" s="56"/>
      <c r="O83" s="57">
        <f t="shared" si="36"/>
        <v>1000</v>
      </c>
      <c r="P83" s="58">
        <f t="shared" si="37"/>
        <v>38000</v>
      </c>
    </row>
    <row r="84" spans="1:16" ht="12.75">
      <c r="A84" s="59" t="s">
        <v>90</v>
      </c>
      <c r="B84" s="45"/>
      <c r="C84" s="46">
        <v>0.01</v>
      </c>
      <c r="D84" s="47">
        <v>0.01</v>
      </c>
      <c r="E84" s="60">
        <v>0</v>
      </c>
      <c r="F84" s="49"/>
      <c r="G84" s="50">
        <v>0.01</v>
      </c>
      <c r="H84" s="51">
        <v>0.01</v>
      </c>
      <c r="I84" s="82">
        <v>0</v>
      </c>
      <c r="J84" s="53">
        <f t="shared" si="32"/>
        <v>0</v>
      </c>
      <c r="K84" s="54">
        <f t="shared" si="33"/>
      </c>
      <c r="L84" s="53">
        <f t="shared" si="34"/>
        <v>0</v>
      </c>
      <c r="M84" s="55">
        <f t="shared" si="35"/>
      </c>
      <c r="N84" s="56">
        <f t="shared" si="31"/>
        <v>1000</v>
      </c>
      <c r="O84" s="57">
        <f t="shared" si="36"/>
        <v>1000</v>
      </c>
      <c r="P84" s="58"/>
    </row>
    <row r="85" spans="1:16" ht="12.75">
      <c r="A85" s="59" t="s">
        <v>91</v>
      </c>
      <c r="B85" s="45"/>
      <c r="C85" s="46">
        <v>0.01</v>
      </c>
      <c r="D85" s="47">
        <v>0.01</v>
      </c>
      <c r="E85" s="60">
        <v>0</v>
      </c>
      <c r="F85" s="49"/>
      <c r="G85" s="50">
        <v>0.01</v>
      </c>
      <c r="H85" s="51">
        <v>0.01</v>
      </c>
      <c r="I85" s="82">
        <v>0</v>
      </c>
      <c r="J85" s="53">
        <f t="shared" si="32"/>
        <v>0</v>
      </c>
      <c r="K85" s="54">
        <f t="shared" si="33"/>
      </c>
      <c r="L85" s="53">
        <f t="shared" si="34"/>
        <v>0</v>
      </c>
      <c r="M85" s="55">
        <f t="shared" si="35"/>
      </c>
      <c r="N85" s="56">
        <f t="shared" si="31"/>
        <v>1000</v>
      </c>
      <c r="O85" s="57">
        <f t="shared" si="36"/>
        <v>1000</v>
      </c>
      <c r="P85" s="58"/>
    </row>
    <row r="86" spans="1:16" ht="12.75">
      <c r="A86" s="59" t="s">
        <v>92</v>
      </c>
      <c r="B86" s="45">
        <v>2</v>
      </c>
      <c r="C86" s="46">
        <v>80</v>
      </c>
      <c r="D86" s="47">
        <v>80</v>
      </c>
      <c r="E86" s="60">
        <v>110</v>
      </c>
      <c r="F86" s="49">
        <v>2</v>
      </c>
      <c r="G86" s="50">
        <v>680</v>
      </c>
      <c r="H86" s="51">
        <v>680</v>
      </c>
      <c r="I86" s="82">
        <v>946</v>
      </c>
      <c r="J86" s="53">
        <f t="shared" si="32"/>
        <v>0</v>
      </c>
      <c r="K86" s="54">
        <f t="shared" si="33"/>
        <v>-27.272727272727266</v>
      </c>
      <c r="L86" s="53">
        <f t="shared" si="34"/>
        <v>0</v>
      </c>
      <c r="M86" s="55">
        <f t="shared" si="35"/>
        <v>-28.118393234672297</v>
      </c>
      <c r="N86" s="56">
        <f t="shared" si="31"/>
        <v>8500</v>
      </c>
      <c r="O86" s="57">
        <f t="shared" si="36"/>
        <v>8500</v>
      </c>
      <c r="P86" s="58">
        <f t="shared" si="37"/>
        <v>8600</v>
      </c>
    </row>
    <row r="87" spans="1:16" ht="12.75">
      <c r="A87" s="59" t="s">
        <v>93</v>
      </c>
      <c r="B87" s="45"/>
      <c r="C87" s="46"/>
      <c r="D87" s="47">
        <v>0.01</v>
      </c>
      <c r="E87" s="60">
        <v>0</v>
      </c>
      <c r="F87" s="49"/>
      <c r="G87" s="50"/>
      <c r="H87" s="51">
        <v>0.01</v>
      </c>
      <c r="I87" s="82">
        <v>0</v>
      </c>
      <c r="J87" s="53">
        <f t="shared" si="32"/>
      </c>
      <c r="K87" s="54">
        <f t="shared" si="33"/>
      </c>
      <c r="L87" s="53">
        <f t="shared" si="34"/>
      </c>
      <c r="M87" s="55">
        <f t="shared" si="35"/>
      </c>
      <c r="N87" s="56"/>
      <c r="O87" s="57"/>
      <c r="P87" s="58"/>
    </row>
    <row r="88" spans="1:16" ht="12.75">
      <c r="A88" s="59" t="s">
        <v>94</v>
      </c>
      <c r="B88" s="45"/>
      <c r="C88" s="46"/>
      <c r="D88" s="47">
        <v>0.01</v>
      </c>
      <c r="E88" s="60">
        <v>0</v>
      </c>
      <c r="F88" s="49"/>
      <c r="G88" s="50"/>
      <c r="H88" s="51">
        <v>0.01</v>
      </c>
      <c r="I88" s="82">
        <v>0</v>
      </c>
      <c r="J88" s="53">
        <f t="shared" si="32"/>
      </c>
      <c r="K88" s="54">
        <f t="shared" si="33"/>
      </c>
      <c r="L88" s="53">
        <f t="shared" si="34"/>
      </c>
      <c r="M88" s="55">
        <f t="shared" si="35"/>
      </c>
      <c r="N88" s="56"/>
      <c r="O88" s="57"/>
      <c r="P88" s="58"/>
    </row>
    <row r="89" spans="1:16" s="43" customFormat="1" ht="15.75">
      <c r="A89" s="29" t="s">
        <v>95</v>
      </c>
      <c r="B89" s="68"/>
      <c r="C89" s="69"/>
      <c r="D89" s="70"/>
      <c r="E89" s="71"/>
      <c r="F89" s="72"/>
      <c r="G89" s="73"/>
      <c r="H89" s="74"/>
      <c r="I89" s="75"/>
      <c r="J89" s="76"/>
      <c r="K89" s="77"/>
      <c r="L89" s="76"/>
      <c r="M89" s="78"/>
      <c r="N89" s="79"/>
      <c r="O89" s="80"/>
      <c r="P89" s="81"/>
    </row>
    <row r="90" spans="1:16" ht="12.75">
      <c r="A90" s="59" t="s">
        <v>96</v>
      </c>
      <c r="B90" s="45">
        <v>3</v>
      </c>
      <c r="C90" s="46">
        <v>45</v>
      </c>
      <c r="D90" s="47">
        <v>45</v>
      </c>
      <c r="E90" s="60">
        <v>38</v>
      </c>
      <c r="F90" s="49">
        <v>4</v>
      </c>
      <c r="G90" s="95">
        <v>12651</v>
      </c>
      <c r="H90" s="96">
        <v>12450</v>
      </c>
      <c r="I90" s="82">
        <v>11424</v>
      </c>
      <c r="J90" s="53"/>
      <c r="K90" s="54"/>
      <c r="L90" s="53"/>
      <c r="M90" s="55"/>
      <c r="N90" s="56">
        <f aca="true" t="shared" si="38" ref="N90:P91">(G90/C90)*1000</f>
        <v>281133.3333333333</v>
      </c>
      <c r="O90" s="57">
        <f t="shared" si="38"/>
        <v>276666.6666666667</v>
      </c>
      <c r="P90" s="58">
        <f t="shared" si="38"/>
        <v>300631.5789473684</v>
      </c>
    </row>
    <row r="91" spans="1:16" ht="12.75">
      <c r="A91" s="59" t="s">
        <v>97</v>
      </c>
      <c r="B91" s="45">
        <v>3</v>
      </c>
      <c r="C91" s="97">
        <v>17</v>
      </c>
      <c r="D91" s="98">
        <v>17</v>
      </c>
      <c r="E91" s="60">
        <v>15</v>
      </c>
      <c r="F91" s="49">
        <v>4</v>
      </c>
      <c r="G91" s="95">
        <v>1319</v>
      </c>
      <c r="H91" s="96">
        <v>1343</v>
      </c>
      <c r="I91" s="82">
        <v>1200</v>
      </c>
      <c r="J91" s="53">
        <f>IF(OR(D91=0,C91=0),"",C91/D91*100-100)</f>
        <v>0</v>
      </c>
      <c r="K91" s="54">
        <f>IF(OR(E91=0,C91=0),"",C91/E91*100-100)</f>
        <v>13.333333333333329</v>
      </c>
      <c r="L91" s="53">
        <f>IF(OR(H91=0,G91=0),"",G91/H91*100-100)</f>
        <v>-1.7870439314966404</v>
      </c>
      <c r="M91" s="55">
        <f>IF(OR(I91=0,G91=0),"",G91/I91*100-100)</f>
        <v>9.916666666666657</v>
      </c>
      <c r="N91" s="57">
        <f t="shared" si="38"/>
        <v>77588.23529411765</v>
      </c>
      <c r="O91" s="57">
        <f t="shared" si="38"/>
        <v>79000</v>
      </c>
      <c r="P91" s="58">
        <f t="shared" si="38"/>
        <v>80000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/>
      <c r="K92" s="77"/>
      <c r="L92" s="76"/>
      <c r="M92" s="78"/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8520</v>
      </c>
      <c r="E93" s="60">
        <v>9797</v>
      </c>
      <c r="F93" s="49"/>
      <c r="G93" s="50"/>
      <c r="H93" s="51">
        <v>253450</v>
      </c>
      <c r="I93" s="99">
        <v>292242</v>
      </c>
      <c r="J93" s="53">
        <f aca="true" t="shared" si="39" ref="J93:J99">IF(OR(D93=0,C93=0),"",C93/D93*100-100)</f>
      </c>
      <c r="K93" s="54">
        <f aca="true" t="shared" si="40" ref="K93:K99">IF(OR(E93=0,C93=0),"",C93/E93*100-100)</f>
      </c>
      <c r="L93" s="53">
        <f aca="true" t="shared" si="41" ref="L93:L99">IF(OR(H93=0,G93=0),"",G93/H93*100-100)</f>
      </c>
      <c r="M93" s="55">
        <f aca="true" t="shared" si="42" ref="M93:M99">IF(OR(I93=0,G93=0),"",G93/I93*100-100)</f>
      </c>
      <c r="N93" s="56"/>
      <c r="O93" s="57">
        <f aca="true" t="shared" si="43" ref="O93:O99">(H93/D93)*1000</f>
        <v>29747.652582159622</v>
      </c>
      <c r="P93" s="58">
        <f aca="true" t="shared" si="44" ref="P93:P99">(I93/E93)*1000</f>
        <v>29829.74379912218</v>
      </c>
    </row>
    <row r="94" spans="1:16" ht="12.75">
      <c r="A94" s="44" t="s">
        <v>100</v>
      </c>
      <c r="B94" s="45"/>
      <c r="C94" s="46"/>
      <c r="D94" s="47">
        <f>SUM(D95:D97)</f>
        <v>11760</v>
      </c>
      <c r="E94" s="60">
        <v>10092</v>
      </c>
      <c r="F94" s="49"/>
      <c r="G94" s="100"/>
      <c r="H94" s="51">
        <f>IF(OR(H95=0,H96=0,H97=0),"",SUM(H95:H97))</f>
        <v>281199</v>
      </c>
      <c r="I94" s="83">
        <v>226744</v>
      </c>
      <c r="J94" s="53">
        <f t="shared" si="39"/>
      </c>
      <c r="K94" s="54">
        <f t="shared" si="40"/>
      </c>
      <c r="L94" s="53">
        <f t="shared" si="41"/>
      </c>
      <c r="M94" s="55">
        <f t="shared" si="42"/>
      </c>
      <c r="N94" s="56"/>
      <c r="O94" s="57">
        <f t="shared" si="43"/>
        <v>23911.479591836734</v>
      </c>
      <c r="P94" s="58">
        <f t="shared" si="44"/>
        <v>22467.697185889814</v>
      </c>
    </row>
    <row r="95" spans="1:16" ht="12.75">
      <c r="A95" s="59" t="s">
        <v>101</v>
      </c>
      <c r="B95" s="45"/>
      <c r="C95" s="46"/>
      <c r="D95" s="47">
        <v>145</v>
      </c>
      <c r="E95" s="60">
        <v>273</v>
      </c>
      <c r="F95" s="49"/>
      <c r="G95" s="50"/>
      <c r="H95" s="51">
        <v>5718</v>
      </c>
      <c r="I95" s="99">
        <v>5916</v>
      </c>
      <c r="J95" s="53">
        <f t="shared" si="39"/>
      </c>
      <c r="K95" s="54">
        <f t="shared" si="40"/>
      </c>
      <c r="L95" s="53">
        <f t="shared" si="41"/>
      </c>
      <c r="M95" s="55">
        <f t="shared" si="42"/>
      </c>
      <c r="N95" s="56"/>
      <c r="O95" s="57">
        <f t="shared" si="43"/>
        <v>39434.48275862069</v>
      </c>
      <c r="P95" s="58">
        <f t="shared" si="44"/>
        <v>21670.329670329673</v>
      </c>
    </row>
    <row r="96" spans="1:16" ht="12.75">
      <c r="A96" s="59" t="s">
        <v>102</v>
      </c>
      <c r="B96" s="45"/>
      <c r="C96" s="46"/>
      <c r="D96" s="47">
        <v>2345</v>
      </c>
      <c r="E96" s="60">
        <v>4767</v>
      </c>
      <c r="F96" s="49"/>
      <c r="G96" s="50"/>
      <c r="H96" s="51">
        <v>71717</v>
      </c>
      <c r="I96" s="99">
        <v>85796</v>
      </c>
      <c r="J96" s="53">
        <f t="shared" si="39"/>
      </c>
      <c r="K96" s="54">
        <f t="shared" si="40"/>
      </c>
      <c r="L96" s="53">
        <f t="shared" si="41"/>
      </c>
      <c r="M96" s="55">
        <f t="shared" si="42"/>
      </c>
      <c r="N96" s="56"/>
      <c r="O96" s="57">
        <f t="shared" si="43"/>
        <v>30582.942430703624</v>
      </c>
      <c r="P96" s="58">
        <f t="shared" si="44"/>
        <v>17997.90224459828</v>
      </c>
    </row>
    <row r="97" spans="1:16" ht="12.75">
      <c r="A97" s="59" t="s">
        <v>103</v>
      </c>
      <c r="B97" s="45"/>
      <c r="C97" s="46"/>
      <c r="D97" s="47">
        <v>9270</v>
      </c>
      <c r="E97" s="60">
        <v>5053</v>
      </c>
      <c r="F97" s="49"/>
      <c r="G97" s="50"/>
      <c r="H97" s="51">
        <v>203764</v>
      </c>
      <c r="I97" s="99">
        <v>135033</v>
      </c>
      <c r="J97" s="53">
        <f t="shared" si="39"/>
      </c>
      <c r="K97" s="54">
        <f t="shared" si="40"/>
      </c>
      <c r="L97" s="53">
        <f t="shared" si="41"/>
      </c>
      <c r="M97" s="55">
        <f t="shared" si="42"/>
      </c>
      <c r="N97" s="56"/>
      <c r="O97" s="57">
        <f t="shared" si="43"/>
        <v>21981.01402373247</v>
      </c>
      <c r="P97" s="58">
        <f t="shared" si="44"/>
        <v>26723.33267365921</v>
      </c>
    </row>
    <row r="98" spans="1:16" ht="12.75">
      <c r="A98" s="59" t="s">
        <v>104</v>
      </c>
      <c r="B98" s="45"/>
      <c r="C98" s="46"/>
      <c r="D98" s="47">
        <v>151</v>
      </c>
      <c r="E98" s="60">
        <v>72</v>
      </c>
      <c r="F98" s="49"/>
      <c r="G98" s="50"/>
      <c r="H98" s="51">
        <v>4933</v>
      </c>
      <c r="I98" s="99">
        <v>402</v>
      </c>
      <c r="J98" s="53">
        <f t="shared" si="39"/>
      </c>
      <c r="K98" s="54">
        <f t="shared" si="40"/>
      </c>
      <c r="L98" s="53">
        <f t="shared" si="41"/>
      </c>
      <c r="M98" s="55">
        <f t="shared" si="42"/>
      </c>
      <c r="N98" s="56"/>
      <c r="O98" s="57">
        <f t="shared" si="43"/>
        <v>32668.87417218543</v>
      </c>
      <c r="P98" s="58">
        <f t="shared" si="44"/>
        <v>5583.333333333333</v>
      </c>
    </row>
    <row r="99" spans="1:16" ht="12.75">
      <c r="A99" s="59" t="s">
        <v>105</v>
      </c>
      <c r="B99" s="45"/>
      <c r="C99" s="46"/>
      <c r="D99" s="47">
        <v>95</v>
      </c>
      <c r="E99" s="60">
        <v>83</v>
      </c>
      <c r="F99" s="49"/>
      <c r="G99" s="50"/>
      <c r="H99" s="51">
        <v>3194</v>
      </c>
      <c r="I99" s="99">
        <v>3704</v>
      </c>
      <c r="J99" s="53">
        <f t="shared" si="39"/>
      </c>
      <c r="K99" s="54">
        <f t="shared" si="40"/>
      </c>
      <c r="L99" s="53">
        <f t="shared" si="41"/>
      </c>
      <c r="M99" s="55">
        <f t="shared" si="42"/>
      </c>
      <c r="N99" s="56"/>
      <c r="O99" s="57">
        <f t="shared" si="43"/>
        <v>33621.05263157895</v>
      </c>
      <c r="P99" s="58">
        <f t="shared" si="44"/>
        <v>44626.50602409639</v>
      </c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/>
      <c r="K100" s="77"/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12</v>
      </c>
      <c r="E101" s="60">
        <v>18</v>
      </c>
      <c r="F101" s="49">
        <v>6</v>
      </c>
      <c r="G101" s="50">
        <v>156</v>
      </c>
      <c r="H101" s="51">
        <v>169</v>
      </c>
      <c r="I101" s="82">
        <v>240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  <v>-7.692307692307693</v>
      </c>
      <c r="M101" s="55">
        <f>IF(OR(I101=0,G101=0),"",G101/I101*100-100)</f>
        <v>-35</v>
      </c>
      <c r="N101" s="56"/>
      <c r="O101" s="57">
        <f aca="true" t="shared" si="45" ref="O101:O119">(H101/D101)*1000</f>
        <v>14083.333333333334</v>
      </c>
      <c r="P101" s="58">
        <f>(I101/E101)*1000</f>
        <v>13333.333333333334</v>
      </c>
    </row>
    <row r="102" spans="1:16" ht="12.75">
      <c r="A102" s="59" t="s">
        <v>108</v>
      </c>
      <c r="B102" s="45"/>
      <c r="C102" s="46"/>
      <c r="D102" s="47">
        <v>35</v>
      </c>
      <c r="E102" s="60">
        <v>35</v>
      </c>
      <c r="F102" s="49">
        <v>6</v>
      </c>
      <c r="G102" s="50">
        <v>324</v>
      </c>
      <c r="H102" s="51">
        <v>290</v>
      </c>
      <c r="I102" s="82">
        <v>355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  <v>11.724137931034477</v>
      </c>
      <c r="M102" s="55">
        <f>IF(OR(I102=0,G102=0),"",G102/I102*100-100)</f>
        <v>-8.732394366197184</v>
      </c>
      <c r="N102" s="56"/>
      <c r="O102" s="57">
        <f t="shared" si="45"/>
        <v>8285.714285714286</v>
      </c>
      <c r="P102" s="58">
        <f>(I102/E102)*1000</f>
        <v>10142.857142857143</v>
      </c>
    </row>
    <row r="103" spans="1:16" ht="12.75">
      <c r="A103" s="59" t="s">
        <v>109</v>
      </c>
      <c r="B103" s="45"/>
      <c r="C103" s="46"/>
      <c r="D103" s="47">
        <v>0.01</v>
      </c>
      <c r="E103" s="60">
        <v>0</v>
      </c>
      <c r="F103" s="49"/>
      <c r="G103" s="50">
        <v>0.01</v>
      </c>
      <c r="H103" s="51">
        <v>0.01</v>
      </c>
      <c r="I103" s="82">
        <v>0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  <v>0</v>
      </c>
      <c r="M103" s="55">
        <f>IF(OR(I103=0,G103=0),"",G103/I103*100-100)</f>
      </c>
      <c r="N103" s="56"/>
      <c r="O103" s="57">
        <f t="shared" si="45"/>
        <v>1000</v>
      </c>
      <c r="P103" s="58"/>
    </row>
    <row r="104" spans="1:16" ht="12.75">
      <c r="A104" s="59" t="s">
        <v>110</v>
      </c>
      <c r="B104" s="45"/>
      <c r="C104" s="46"/>
      <c r="D104" s="47">
        <v>40</v>
      </c>
      <c r="E104" s="60">
        <v>40</v>
      </c>
      <c r="F104" s="49">
        <v>6</v>
      </c>
      <c r="G104" s="50">
        <v>516</v>
      </c>
      <c r="H104" s="51">
        <v>576</v>
      </c>
      <c r="I104" s="82">
        <v>229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  <v>-10.416666666666657</v>
      </c>
      <c r="M104" s="55">
        <f>IF(OR(I104=0,G104=0),"",G104/I104*100-100)</f>
        <v>125.32751091703057</v>
      </c>
      <c r="N104" s="56"/>
      <c r="O104" s="57">
        <f t="shared" si="45"/>
        <v>14400</v>
      </c>
      <c r="P104" s="58">
        <f aca="true" t="shared" si="46" ref="P104:P112">(I104/E104)*1000</f>
        <v>5725</v>
      </c>
    </row>
    <row r="105" spans="1:16" ht="12.75">
      <c r="A105" s="59" t="s">
        <v>111</v>
      </c>
      <c r="B105" s="45"/>
      <c r="C105" s="46"/>
      <c r="D105" s="47">
        <v>2</v>
      </c>
      <c r="E105" s="60">
        <v>1</v>
      </c>
      <c r="F105" s="49">
        <v>6</v>
      </c>
      <c r="G105" s="50">
        <v>6</v>
      </c>
      <c r="H105" s="51">
        <v>6</v>
      </c>
      <c r="I105" s="82">
        <v>0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  <v>0</v>
      </c>
      <c r="M105" s="55">
        <f>IF(OR(I105=0,G105=0),"",G105/I105*100-100)</f>
      </c>
      <c r="N105" s="56"/>
      <c r="O105" s="57">
        <f t="shared" si="45"/>
        <v>3000</v>
      </c>
      <c r="P105" s="58">
        <f t="shared" si="46"/>
        <v>0</v>
      </c>
    </row>
    <row r="106" spans="1:16" ht="12.75">
      <c r="A106" s="44" t="s">
        <v>112</v>
      </c>
      <c r="B106" s="45"/>
      <c r="C106" s="46"/>
      <c r="D106" s="47">
        <f>SUM(D107:D108)</f>
        <v>1105</v>
      </c>
      <c r="E106" s="60">
        <v>1337</v>
      </c>
      <c r="F106" s="49">
        <v>6</v>
      </c>
      <c r="G106" s="50">
        <f>IF(OR(G107=0,G108=0),"",SUM(G107:G108))</f>
        <v>20840</v>
      </c>
      <c r="H106" s="51">
        <f>IF(OR(H107=0,H108=0),"",SUM(H107:H108))</f>
        <v>22327</v>
      </c>
      <c r="I106" s="83">
        <v>25309</v>
      </c>
      <c r="J106" s="53"/>
      <c r="K106" s="54"/>
      <c r="L106" s="53"/>
      <c r="M106" s="53">
        <f>IF(OR(I106=0,H106=0),"",H106/I106*100-100)</f>
        <v>-11.782369907937891</v>
      </c>
      <c r="N106" s="56"/>
      <c r="O106" s="57">
        <f t="shared" si="45"/>
        <v>20205.429864253394</v>
      </c>
      <c r="P106" s="58">
        <f t="shared" si="46"/>
        <v>18929.69334330591</v>
      </c>
    </row>
    <row r="107" spans="1:16" ht="12.75">
      <c r="A107" s="59" t="s">
        <v>113</v>
      </c>
      <c r="B107" s="45"/>
      <c r="C107" s="46"/>
      <c r="D107" s="47">
        <v>455</v>
      </c>
      <c r="E107" s="60">
        <v>633</v>
      </c>
      <c r="F107" s="49">
        <v>6</v>
      </c>
      <c r="G107" s="50">
        <v>8370</v>
      </c>
      <c r="H107" s="51">
        <v>8872</v>
      </c>
      <c r="I107" s="82">
        <v>11209</v>
      </c>
      <c r="J107" s="53">
        <f aca="true" t="shared" si="47" ref="J107:J119">IF(OR(D107=0,C107=0),"",C107/D107*100-100)</f>
      </c>
      <c r="K107" s="54">
        <f aca="true" t="shared" si="48" ref="K107:K119">IF(OR(E107=0,C107=0),"",C107/E107*100-100)</f>
      </c>
      <c r="L107" s="53">
        <f aca="true" t="shared" si="49" ref="L107:L119">IF(OR(H107=0,G107=0),"",G107/H107*100-100)</f>
        <v>-5.658250676284936</v>
      </c>
      <c r="M107" s="55">
        <f aca="true" t="shared" si="50" ref="M107:M119">IF(OR(I107=0,G107=0),"",G107/I107*100-100)</f>
        <v>-25.32786153983406</v>
      </c>
      <c r="N107" s="56"/>
      <c r="O107" s="57">
        <f t="shared" si="45"/>
        <v>19498.901098901097</v>
      </c>
      <c r="P107" s="58">
        <f t="shared" si="46"/>
        <v>17707.74091627172</v>
      </c>
    </row>
    <row r="108" spans="1:16" ht="12.75">
      <c r="A108" s="59" t="s">
        <v>114</v>
      </c>
      <c r="B108" s="45"/>
      <c r="C108" s="46"/>
      <c r="D108" s="47">
        <v>650</v>
      </c>
      <c r="E108" s="60">
        <v>704</v>
      </c>
      <c r="F108" s="49">
        <v>6</v>
      </c>
      <c r="G108" s="50">
        <v>12470</v>
      </c>
      <c r="H108" s="51">
        <v>13455</v>
      </c>
      <c r="I108" s="82">
        <v>14100</v>
      </c>
      <c r="J108" s="53">
        <f t="shared" si="47"/>
      </c>
      <c r="K108" s="54">
        <f t="shared" si="48"/>
      </c>
      <c r="L108" s="53">
        <f t="shared" si="49"/>
        <v>-7.320698625046447</v>
      </c>
      <c r="M108" s="55">
        <f t="shared" si="50"/>
        <v>-11.560283687943269</v>
      </c>
      <c r="N108" s="56"/>
      <c r="O108" s="57">
        <f t="shared" si="45"/>
        <v>20700</v>
      </c>
      <c r="P108" s="58">
        <f t="shared" si="46"/>
        <v>20028.40909090909</v>
      </c>
    </row>
    <row r="109" spans="1:16" ht="12.75">
      <c r="A109" s="59" t="s">
        <v>115</v>
      </c>
      <c r="B109" s="45"/>
      <c r="C109" s="46"/>
      <c r="D109" s="47">
        <v>258</v>
      </c>
      <c r="E109" s="60">
        <v>275</v>
      </c>
      <c r="F109" s="49">
        <v>6</v>
      </c>
      <c r="G109" s="50">
        <v>2880</v>
      </c>
      <c r="H109" s="51">
        <v>4386</v>
      </c>
      <c r="I109" s="82">
        <v>5015</v>
      </c>
      <c r="J109" s="53">
        <f t="shared" si="47"/>
      </c>
      <c r="K109" s="54">
        <f t="shared" si="48"/>
      </c>
      <c r="L109" s="53">
        <f t="shared" si="49"/>
        <v>-34.336525307797544</v>
      </c>
      <c r="M109" s="55">
        <f t="shared" si="50"/>
        <v>-42.57228315054835</v>
      </c>
      <c r="N109" s="56"/>
      <c r="O109" s="57">
        <f t="shared" si="45"/>
        <v>17000</v>
      </c>
      <c r="P109" s="58">
        <f t="shared" si="46"/>
        <v>18236.36363636364</v>
      </c>
    </row>
    <row r="110" spans="1:16" ht="12.75">
      <c r="A110" s="59" t="s">
        <v>116</v>
      </c>
      <c r="B110" s="45"/>
      <c r="C110" s="46"/>
      <c r="D110" s="47">
        <v>195</v>
      </c>
      <c r="E110" s="60">
        <v>220</v>
      </c>
      <c r="F110" s="49">
        <v>6</v>
      </c>
      <c r="G110" s="50">
        <v>111</v>
      </c>
      <c r="H110" s="51">
        <v>107</v>
      </c>
      <c r="I110" s="82">
        <v>123</v>
      </c>
      <c r="J110" s="53">
        <f t="shared" si="47"/>
      </c>
      <c r="K110" s="54">
        <f t="shared" si="48"/>
      </c>
      <c r="L110" s="53">
        <f t="shared" si="49"/>
        <v>3.738317757009341</v>
      </c>
      <c r="M110" s="55">
        <f t="shared" si="50"/>
        <v>-9.756097560975604</v>
      </c>
      <c r="N110" s="56"/>
      <c r="O110" s="57">
        <f t="shared" si="45"/>
        <v>548.7179487179487</v>
      </c>
      <c r="P110" s="58">
        <f t="shared" si="46"/>
        <v>559.0909090909091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51">
        <v>0.01</v>
      </c>
      <c r="I111" s="82">
        <v>0</v>
      </c>
      <c r="J111" s="53">
        <f t="shared" si="47"/>
      </c>
      <c r="K111" s="54">
        <f t="shared" si="48"/>
      </c>
      <c r="L111" s="53">
        <f t="shared" si="49"/>
      </c>
      <c r="M111" s="55">
        <f t="shared" si="50"/>
      </c>
      <c r="N111" s="56"/>
      <c r="O111" s="57">
        <f t="shared" si="45"/>
        <v>1000</v>
      </c>
      <c r="P111" s="58"/>
    </row>
    <row r="112" spans="1:16" ht="12.75">
      <c r="A112" s="59" t="s">
        <v>118</v>
      </c>
      <c r="B112" s="45"/>
      <c r="C112" s="46"/>
      <c r="D112" s="47">
        <v>922</v>
      </c>
      <c r="E112" s="60">
        <v>149</v>
      </c>
      <c r="F112" s="49">
        <v>3</v>
      </c>
      <c r="G112" s="50">
        <v>900</v>
      </c>
      <c r="H112" s="51">
        <v>2500</v>
      </c>
      <c r="I112" s="82">
        <v>884</v>
      </c>
      <c r="J112" s="53">
        <f t="shared" si="47"/>
      </c>
      <c r="K112" s="54">
        <f t="shared" si="48"/>
      </c>
      <c r="L112" s="53">
        <f t="shared" si="49"/>
        <v>-64</v>
      </c>
      <c r="M112" s="55">
        <f t="shared" si="50"/>
        <v>1.8099547511312153</v>
      </c>
      <c r="N112" s="56"/>
      <c r="O112" s="57">
        <f t="shared" si="45"/>
        <v>2711.4967462039044</v>
      </c>
      <c r="P112" s="58">
        <f t="shared" si="46"/>
        <v>5932.885906040268</v>
      </c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51">
        <v>0.01</v>
      </c>
      <c r="I113" s="82">
        <v>0</v>
      </c>
      <c r="J113" s="53">
        <f t="shared" si="47"/>
      </c>
      <c r="K113" s="54">
        <f t="shared" si="48"/>
      </c>
      <c r="L113" s="53">
        <f t="shared" si="49"/>
        <v>0</v>
      </c>
      <c r="M113" s="55">
        <f t="shared" si="50"/>
      </c>
      <c r="N113" s="56"/>
      <c r="O113" s="57">
        <f t="shared" si="45"/>
        <v>1000</v>
      </c>
      <c r="P113" s="58"/>
    </row>
    <row r="114" spans="1:16" ht="12.75">
      <c r="A114" s="59" t="s">
        <v>120</v>
      </c>
      <c r="B114" s="45"/>
      <c r="C114" s="46"/>
      <c r="D114" s="47">
        <v>11</v>
      </c>
      <c r="E114" s="60">
        <v>6</v>
      </c>
      <c r="F114" s="49"/>
      <c r="G114" s="50"/>
      <c r="H114" s="51">
        <v>110</v>
      </c>
      <c r="I114" s="82">
        <v>30</v>
      </c>
      <c r="J114" s="53">
        <f t="shared" si="47"/>
      </c>
      <c r="K114" s="54">
        <f t="shared" si="48"/>
      </c>
      <c r="L114" s="53">
        <f t="shared" si="49"/>
      </c>
      <c r="M114" s="55">
        <f t="shared" si="50"/>
      </c>
      <c r="N114" s="56"/>
      <c r="O114" s="57">
        <f t="shared" si="45"/>
        <v>10000</v>
      </c>
      <c r="P114" s="58"/>
    </row>
    <row r="115" spans="1:16" ht="12.75">
      <c r="A115" s="59" t="s">
        <v>121</v>
      </c>
      <c r="B115" s="45"/>
      <c r="C115" s="46"/>
      <c r="D115" s="47">
        <v>1244</v>
      </c>
      <c r="E115" s="60">
        <v>1005</v>
      </c>
      <c r="F115" s="49">
        <v>6</v>
      </c>
      <c r="G115" s="50">
        <v>2750</v>
      </c>
      <c r="H115" s="51">
        <v>2900</v>
      </c>
      <c r="I115" s="82">
        <v>951</v>
      </c>
      <c r="J115" s="53">
        <f t="shared" si="47"/>
      </c>
      <c r="K115" s="54">
        <f t="shared" si="48"/>
      </c>
      <c r="L115" s="53">
        <f t="shared" si="49"/>
        <v>-5.172413793103445</v>
      </c>
      <c r="M115" s="55">
        <f t="shared" si="50"/>
        <v>189.1692954784437</v>
      </c>
      <c r="N115" s="56"/>
      <c r="O115" s="57">
        <f t="shared" si="45"/>
        <v>2331.1897106109327</v>
      </c>
      <c r="P115" s="58">
        <f>(I115/E115)*1000</f>
        <v>946.2686567164179</v>
      </c>
    </row>
    <row r="116" spans="1:16" ht="12.75">
      <c r="A116" s="59" t="s">
        <v>122</v>
      </c>
      <c r="B116" s="45"/>
      <c r="C116" s="46"/>
      <c r="D116" s="47">
        <v>20</v>
      </c>
      <c r="E116" s="60">
        <v>9</v>
      </c>
      <c r="F116" s="49"/>
      <c r="G116" s="50"/>
      <c r="H116" s="51">
        <v>0.01</v>
      </c>
      <c r="I116" s="82">
        <v>0</v>
      </c>
      <c r="J116" s="53">
        <f t="shared" si="47"/>
      </c>
      <c r="K116" s="54">
        <f t="shared" si="48"/>
      </c>
      <c r="L116" s="53">
        <f t="shared" si="49"/>
      </c>
      <c r="M116" s="55">
        <f t="shared" si="50"/>
      </c>
      <c r="N116" s="56"/>
      <c r="O116" s="57">
        <f t="shared" si="45"/>
        <v>0.5</v>
      </c>
      <c r="P116" s="58">
        <f>(I116/E116)*1000</f>
        <v>0</v>
      </c>
    </row>
    <row r="117" spans="1:16" ht="12.75">
      <c r="A117" s="59" t="s">
        <v>123</v>
      </c>
      <c r="B117" s="45"/>
      <c r="C117" s="46"/>
      <c r="D117" s="47">
        <v>5000</v>
      </c>
      <c r="E117" s="60">
        <v>5022</v>
      </c>
      <c r="F117" s="49"/>
      <c r="G117" s="50"/>
      <c r="H117" s="51">
        <v>600</v>
      </c>
      <c r="I117" s="82">
        <v>1270</v>
      </c>
      <c r="J117" s="53">
        <f t="shared" si="47"/>
      </c>
      <c r="K117" s="54">
        <f t="shared" si="48"/>
      </c>
      <c r="L117" s="53">
        <f t="shared" si="49"/>
      </c>
      <c r="M117" s="55">
        <f t="shared" si="50"/>
      </c>
      <c r="N117" s="56"/>
      <c r="O117" s="57">
        <f t="shared" si="45"/>
        <v>120</v>
      </c>
      <c r="P117" s="58">
        <f>(I117/E117)*1000</f>
        <v>252.8872958980486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>
        <v>0.01</v>
      </c>
      <c r="H118" s="51">
        <v>0.01</v>
      </c>
      <c r="I118" s="82">
        <v>0</v>
      </c>
      <c r="J118" s="53">
        <f t="shared" si="47"/>
      </c>
      <c r="K118" s="54">
        <f t="shared" si="48"/>
      </c>
      <c r="L118" s="53">
        <f t="shared" si="49"/>
        <v>0</v>
      </c>
      <c r="M118" s="55">
        <f t="shared" si="50"/>
      </c>
      <c r="N118" s="56"/>
      <c r="O118" s="57">
        <f t="shared" si="45"/>
        <v>1000</v>
      </c>
      <c r="P118" s="58"/>
    </row>
    <row r="119" spans="1:16" ht="12.75">
      <c r="A119" s="59" t="s">
        <v>125</v>
      </c>
      <c r="B119" s="45"/>
      <c r="C119" s="46"/>
      <c r="D119" s="47">
        <v>2525</v>
      </c>
      <c r="E119" s="60">
        <v>2285</v>
      </c>
      <c r="F119" s="49">
        <v>6</v>
      </c>
      <c r="G119" s="50">
        <v>45460</v>
      </c>
      <c r="H119" s="51">
        <v>48600</v>
      </c>
      <c r="I119" s="82">
        <v>41394</v>
      </c>
      <c r="J119" s="53">
        <f t="shared" si="47"/>
      </c>
      <c r="K119" s="54">
        <f t="shared" si="48"/>
      </c>
      <c r="L119" s="53">
        <f t="shared" si="49"/>
        <v>-6.4609053497942455</v>
      </c>
      <c r="M119" s="55">
        <f t="shared" si="50"/>
        <v>9.822679615403189</v>
      </c>
      <c r="N119" s="56"/>
      <c r="O119" s="57">
        <f t="shared" si="45"/>
        <v>19247.52475247525</v>
      </c>
      <c r="P119" s="58">
        <f>(I119/E119)*1000</f>
        <v>18115.536105032825</v>
      </c>
    </row>
    <row r="120" spans="1:16" s="43" customFormat="1" ht="15.75">
      <c r="A120" s="29" t="s">
        <v>126</v>
      </c>
      <c r="B120" s="68"/>
      <c r="C120" s="69"/>
      <c r="D120" s="70"/>
      <c r="E120" s="71"/>
      <c r="F120" s="72"/>
      <c r="G120" s="73"/>
      <c r="H120" s="74"/>
      <c r="I120" s="75"/>
      <c r="J120" s="76"/>
      <c r="K120" s="77"/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/>
      <c r="D121" s="47">
        <v>14284</v>
      </c>
      <c r="E121" s="60">
        <v>3889</v>
      </c>
      <c r="F121" s="49"/>
      <c r="G121" s="50"/>
      <c r="H121" s="51">
        <v>7469</v>
      </c>
      <c r="I121" s="82">
        <v>3846</v>
      </c>
      <c r="J121" s="53">
        <f>IF(OR(D121=0,C121=0),"",C121/D121*100-100)</f>
      </c>
      <c r="K121" s="54">
        <f>IF(OR(E121=0,C121=0),"",C121/E121*100-100)</f>
      </c>
      <c r="L121" s="53">
        <f>IF(OR(H121=0,G121=0),"",G121/H121*100-100)</f>
      </c>
      <c r="M121" s="55">
        <f>IF(OR(I121=0,G121=0),"",G121/I121*100-100)</f>
      </c>
      <c r="N121" s="56"/>
      <c r="O121" s="57">
        <f aca="true" t="shared" si="51" ref="N121:P122">(H121/D121)*1000</f>
        <v>522.8927471296556</v>
      </c>
      <c r="P121" s="58">
        <f t="shared" si="51"/>
        <v>988.9431730521985</v>
      </c>
    </row>
    <row r="122" spans="1:16" ht="12.75">
      <c r="A122" s="59" t="s">
        <v>128</v>
      </c>
      <c r="B122" s="45"/>
      <c r="C122" s="46"/>
      <c r="D122" s="47">
        <v>21426</v>
      </c>
      <c r="E122" s="60">
        <v>29842</v>
      </c>
      <c r="F122" s="49"/>
      <c r="G122" s="50"/>
      <c r="H122" s="51">
        <v>56530</v>
      </c>
      <c r="I122" s="82">
        <v>45349</v>
      </c>
      <c r="J122" s="53">
        <f>IF(OR(D122=0,C122=0),"",C122/D122*100-100)</f>
      </c>
      <c r="K122" s="54">
        <f>IF(OR(E122=0,C122=0),"",C122/E122*100-100)</f>
      </c>
      <c r="L122" s="53">
        <f>IF(OR(H122=0,G122=0),"",G122/H122*100-100)</f>
      </c>
      <c r="M122" s="55">
        <f>IF(OR(I122=0,G122=0),"",G122/I122*100-100)</f>
      </c>
      <c r="N122" s="56"/>
      <c r="O122" s="57">
        <f t="shared" si="51"/>
        <v>2638.383272659386</v>
      </c>
      <c r="P122" s="58">
        <f t="shared" si="51"/>
        <v>1519.6367535687955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51">
        <v>9205</v>
      </c>
      <c r="I123" s="82">
        <v>8032</v>
      </c>
      <c r="J123" s="53">
        <f>IF(OR(D123=0,C123=0),"",C123/D123*100-100)</f>
      </c>
      <c r="K123" s="54">
        <f>IF(OR(E123=0,C123=0),"",C123/E123*100-100)</f>
      </c>
      <c r="L123" s="53">
        <f>IF(OR(H123=0,G123=0),"",G123/H123*100-100)</f>
      </c>
      <c r="M123" s="55">
        <f>IF(OR(I123=0,G123=0),"",G123/I123*100-100)</f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70"/>
      <c r="E124" s="71"/>
      <c r="F124" s="72"/>
      <c r="G124" s="73"/>
      <c r="H124" s="74"/>
      <c r="I124" s="75"/>
      <c r="J124" s="76"/>
      <c r="K124" s="77"/>
      <c r="L124" s="76"/>
      <c r="M124" s="78"/>
      <c r="N124" s="79"/>
      <c r="O124" s="80"/>
      <c r="P124" s="81"/>
    </row>
    <row r="125" spans="1:16" ht="12.75">
      <c r="A125" s="59" t="s">
        <v>131</v>
      </c>
      <c r="B125" s="45"/>
      <c r="C125" s="46"/>
      <c r="D125" s="47">
        <v>115</v>
      </c>
      <c r="E125" s="60">
        <v>116</v>
      </c>
      <c r="F125" s="49">
        <v>6</v>
      </c>
      <c r="G125" s="50">
        <v>920</v>
      </c>
      <c r="H125" s="51">
        <v>800</v>
      </c>
      <c r="I125" s="82">
        <v>1040</v>
      </c>
      <c r="J125" s="53">
        <f>IF(OR(D125=0,C125=0),"",C125/D125*100-100)</f>
      </c>
      <c r="K125" s="54">
        <f>IF(OR(E125=0,C125=0),"",C125/E125*100-100)</f>
      </c>
      <c r="L125" s="53">
        <f>IF(OR(H125=0,G125=0),"",G125/H125*100-100)</f>
        <v>14.999999999999986</v>
      </c>
      <c r="M125" s="55">
        <f>IF(OR(I125=0,G125=0),"",G125/I125*100-100)</f>
        <v>-11.538461538461547</v>
      </c>
      <c r="N125" s="56"/>
      <c r="O125" s="57">
        <f aca="true" t="shared" si="52" ref="N125:P126">(H125/D125)*1000</f>
        <v>6956.521739130435</v>
      </c>
      <c r="P125" s="58">
        <f t="shared" si="52"/>
        <v>8965.51724137931</v>
      </c>
    </row>
    <row r="126" spans="1:16" ht="12.75">
      <c r="A126" s="59" t="s">
        <v>132</v>
      </c>
      <c r="B126" s="45"/>
      <c r="C126" s="46"/>
      <c r="D126" s="47">
        <v>3410</v>
      </c>
      <c r="E126" s="60">
        <v>3408</v>
      </c>
      <c r="F126" s="49">
        <v>6</v>
      </c>
      <c r="G126" s="50">
        <v>27280</v>
      </c>
      <c r="H126" s="51">
        <v>14033</v>
      </c>
      <c r="I126" s="82">
        <v>29169</v>
      </c>
      <c r="J126" s="53">
        <f>IF(OR(D126=0,C126=0),"",C126/D126*100-100)</f>
      </c>
      <c r="K126" s="54">
        <f>IF(OR(E126=0,C126=0),"",C126/E126*100-100)</f>
      </c>
      <c r="L126" s="53">
        <f>IF(OR(H126=0,G126=0),"",G126/H126*100-100)</f>
        <v>94.39891683887979</v>
      </c>
      <c r="M126" s="55">
        <f>IF(OR(I126=0,G126=0),"",G126/I126*100-100)</f>
        <v>-6.476053344303892</v>
      </c>
      <c r="N126" s="56"/>
      <c r="O126" s="57">
        <f t="shared" si="52"/>
        <v>4115.24926686217</v>
      </c>
      <c r="P126" s="58">
        <f t="shared" si="52"/>
        <v>8558.978873239435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51">
        <v>0.01</v>
      </c>
      <c r="I127" s="82">
        <v>0</v>
      </c>
      <c r="J127" s="53">
        <f>IF(OR(D127=0,C127=0),"",C127/D127*100-100)</f>
      </c>
      <c r="K127" s="54">
        <f>IF(OR(E127=0,C127=0),"",C127/E127*100-100)</f>
      </c>
      <c r="L127" s="53">
        <f>IF(OR(H127=0,G127=0),"",G127/H127*100-100)</f>
      </c>
      <c r="M127" s="55">
        <f>IF(OR(I127=0,G127=0),"",G127/I127*100-100)</f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>
        <v>6</v>
      </c>
      <c r="G128" s="50">
        <v>194857</v>
      </c>
      <c r="H128" s="51">
        <v>109430</v>
      </c>
      <c r="I128" s="82">
        <v>209101</v>
      </c>
      <c r="J128" s="53">
        <f>IF(OR(D128=0,C128=0),"",C128/D128*100-100)</f>
      </c>
      <c r="K128" s="54">
        <f>IF(OR(E128=0,C128=0),"",C128/E128*100-100)</f>
      </c>
      <c r="L128" s="53">
        <f>IF(OR(H128=0,G128=0),"",G128/H128*100-100)</f>
        <v>78.06542995522253</v>
      </c>
      <c r="M128" s="55">
        <f>IF(OR(I128=0,G128=0),"",G128/I128*100-100)</f>
        <v>-6.81201907212305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70"/>
      <c r="E129" s="71"/>
      <c r="F129" s="72"/>
      <c r="G129" s="73"/>
      <c r="H129" s="74"/>
      <c r="I129" s="75"/>
      <c r="J129" s="76"/>
      <c r="K129" s="77"/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19">
        <v>0.01</v>
      </c>
      <c r="E130" s="120">
        <v>2</v>
      </c>
      <c r="F130" s="107"/>
      <c r="G130" s="108"/>
      <c r="H130" s="108">
        <v>0.01</v>
      </c>
      <c r="I130" s="110">
        <v>0</v>
      </c>
      <c r="J130" s="111">
        <f>IF(OR(D130=0,C130=0),"",C130/D130*100-100)</f>
      </c>
      <c r="K130" s="112">
        <f>IF(OR(E130=0,D130=0),"",D130/E130*100-100)</f>
        <v>-99.5</v>
      </c>
      <c r="L130" s="111">
        <f>IF(OR(H130=0,G130=0),"",G130/H130*100-100)</f>
      </c>
      <c r="M130" s="113">
        <v>0</v>
      </c>
      <c r="N130" s="114"/>
      <c r="O130" s="115"/>
      <c r="P130" s="116"/>
    </row>
    <row r="131" ht="13.5" thickTop="1">
      <c r="A131" s="1" t="s">
        <v>137</v>
      </c>
    </row>
    <row r="132" ht="12.75"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 31   DE MAYO  DEL AÑO 2021&amp;C&amp;"Arial,Normal"&amp;11                   
                     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">
      <selection activeCell="M128" sqref="M128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58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58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146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5.75">
      <c r="A2" s="162" t="s">
        <v>170</v>
      </c>
      <c r="B2" s="8"/>
      <c r="C2" s="9"/>
      <c r="D2" s="9"/>
      <c r="E2" s="157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4.25">
      <c r="A3" s="17" t="s">
        <v>8</v>
      </c>
      <c r="B3" s="18" t="s">
        <v>9</v>
      </c>
      <c r="C3" s="19">
        <v>2021</v>
      </c>
      <c r="D3" s="19">
        <v>2020</v>
      </c>
      <c r="E3" s="155" t="s">
        <v>167</v>
      </c>
      <c r="F3" s="21" t="s">
        <v>9</v>
      </c>
      <c r="G3" s="19">
        <v>2021</v>
      </c>
      <c r="H3" s="19">
        <v>2020</v>
      </c>
      <c r="I3" s="155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56"/>
      <c r="E4" s="33"/>
      <c r="F4" s="34"/>
      <c r="G4" s="31"/>
      <c r="H4" s="156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6">
        <f>IF(OR(C6=0,C7=0),"",SUM(C6:C7))</f>
        <v>7667</v>
      </c>
      <c r="D5" s="47">
        <f>IF(OR(D6=0,D7=0),"",SUM(D6:D7))</f>
        <v>6546</v>
      </c>
      <c r="E5" s="48">
        <v>8690</v>
      </c>
      <c r="F5" s="49">
        <v>6</v>
      </c>
      <c r="G5" s="50">
        <f>IF(OR(G6=0,G7=0),"",SUM(G6:G7))</f>
        <v>18984</v>
      </c>
      <c r="H5" s="51">
        <f>IF(OR(H6=0,H7=0),"",SUM(H6:H7))</f>
        <v>23150</v>
      </c>
      <c r="I5" s="52">
        <v>24595</v>
      </c>
      <c r="J5" s="53">
        <f aca="true" t="shared" si="0" ref="J5:J17">IF(OR(D5=0,C5=0),"",C5/D5*100-100)</f>
        <v>17.124961808738163</v>
      </c>
      <c r="K5" s="54">
        <f aca="true" t="shared" si="1" ref="K5:K45">IF(OR(E5=0,C5=0),"",C5/E5*100-100)</f>
        <v>-11.77215189873418</v>
      </c>
      <c r="L5" s="53">
        <f aca="true" t="shared" si="2" ref="L5:L17">IF(OR(H5=0,G5=0),"",G5/H5*100-100)</f>
        <v>-17.995680345572353</v>
      </c>
      <c r="M5" s="55">
        <f aca="true" t="shared" si="3" ref="M5:M28">IF(OR(I5=0,G5=0),"",G5/I5*100-100)</f>
        <v>-22.813579995934134</v>
      </c>
      <c r="N5" s="56">
        <f aca="true" t="shared" si="4" ref="N5:N16">(G5/C5)*1000</f>
        <v>2476.066257988783</v>
      </c>
      <c r="O5" s="57">
        <f aca="true" t="shared" si="5" ref="O5:O13">(H5/D5)*1000</f>
        <v>3536.5108463183624</v>
      </c>
      <c r="P5" s="58">
        <f aca="true" t="shared" si="6" ref="P5:P13">(I5/E5)*1000</f>
        <v>2830.264672036824</v>
      </c>
    </row>
    <row r="6" spans="1:16" ht="12.75">
      <c r="A6" s="59" t="s">
        <v>12</v>
      </c>
      <c r="B6" s="45">
        <v>6</v>
      </c>
      <c r="C6" s="46">
        <v>2986</v>
      </c>
      <c r="D6" s="47">
        <v>2382</v>
      </c>
      <c r="E6" s="60">
        <v>2270</v>
      </c>
      <c r="F6" s="49">
        <v>6</v>
      </c>
      <c r="G6" s="50">
        <v>8000</v>
      </c>
      <c r="H6" s="51">
        <v>8546</v>
      </c>
      <c r="I6" s="61">
        <v>6003</v>
      </c>
      <c r="J6" s="53">
        <f t="shared" si="0"/>
        <v>25.35684298908481</v>
      </c>
      <c r="K6" s="54">
        <f t="shared" si="1"/>
        <v>31.541850220264337</v>
      </c>
      <c r="L6" s="53">
        <f t="shared" si="2"/>
        <v>-6.388953896559784</v>
      </c>
      <c r="M6" s="55">
        <f t="shared" si="3"/>
        <v>33.26669998334165</v>
      </c>
      <c r="N6" s="56">
        <f t="shared" si="4"/>
        <v>2679.169457468185</v>
      </c>
      <c r="O6" s="57">
        <f t="shared" si="5"/>
        <v>3587.7413937867336</v>
      </c>
      <c r="P6" s="58">
        <f t="shared" si="6"/>
        <v>2644.493392070485</v>
      </c>
    </row>
    <row r="7" spans="1:16" ht="12.75">
      <c r="A7" s="62" t="s">
        <v>13</v>
      </c>
      <c r="B7" s="45">
        <v>6</v>
      </c>
      <c r="C7" s="46">
        <v>4681</v>
      </c>
      <c r="D7" s="47">
        <v>4164</v>
      </c>
      <c r="E7" s="60">
        <v>6421</v>
      </c>
      <c r="F7" s="49">
        <v>6</v>
      </c>
      <c r="G7" s="50">
        <v>10984</v>
      </c>
      <c r="H7" s="51">
        <v>14604</v>
      </c>
      <c r="I7" s="61">
        <v>18592</v>
      </c>
      <c r="J7" s="53">
        <f t="shared" si="0"/>
        <v>12.415946205571558</v>
      </c>
      <c r="K7" s="54">
        <f t="shared" si="1"/>
        <v>-27.098582775268653</v>
      </c>
      <c r="L7" s="53">
        <f t="shared" si="2"/>
        <v>-24.787729389208437</v>
      </c>
      <c r="M7" s="55">
        <f t="shared" si="3"/>
        <v>-40.92082616179001</v>
      </c>
      <c r="N7" s="56">
        <f t="shared" si="4"/>
        <v>2346.507156590472</v>
      </c>
      <c r="O7" s="57">
        <f t="shared" si="5"/>
        <v>3507.204610951009</v>
      </c>
      <c r="P7" s="58">
        <f t="shared" si="6"/>
        <v>2895.499143435602</v>
      </c>
    </row>
    <row r="8" spans="1:16" ht="12.75">
      <c r="A8" s="44" t="s">
        <v>14</v>
      </c>
      <c r="B8" s="45">
        <v>6</v>
      </c>
      <c r="C8" s="46">
        <f>IF(OR(C9=0,C10=0),"",SUM(C9:C10))</f>
        <v>6157</v>
      </c>
      <c r="D8" s="47">
        <f>IF(OR(D9=0,D10=0),"",SUM(D9:D10))</f>
        <v>6961</v>
      </c>
      <c r="E8" s="48">
        <v>7549</v>
      </c>
      <c r="F8" s="49">
        <v>6</v>
      </c>
      <c r="G8" s="63">
        <f>IF(OR(G9=0,G10=0),"",SUM(G9:G10))</f>
        <v>13536</v>
      </c>
      <c r="H8" s="64">
        <f>IF(OR(H9=0,H10=0),"",SUM(H9:H10))</f>
        <v>19421</v>
      </c>
      <c r="I8" s="65">
        <v>18793</v>
      </c>
      <c r="J8" s="53">
        <f t="shared" si="0"/>
        <v>-11.55006464588422</v>
      </c>
      <c r="K8" s="54">
        <f t="shared" si="1"/>
        <v>-18.439528414359515</v>
      </c>
      <c r="L8" s="53">
        <f t="shared" si="2"/>
        <v>-30.302250141599302</v>
      </c>
      <c r="M8" s="55">
        <f t="shared" si="3"/>
        <v>-27.973181503751405</v>
      </c>
      <c r="N8" s="56">
        <f t="shared" si="4"/>
        <v>2198.4732824427483</v>
      </c>
      <c r="O8" s="57">
        <f t="shared" si="5"/>
        <v>2789.9727050711103</v>
      </c>
      <c r="P8" s="58">
        <f t="shared" si="6"/>
        <v>2489.468803815075</v>
      </c>
    </row>
    <row r="9" spans="1:16" ht="12.75">
      <c r="A9" s="59" t="s">
        <v>15</v>
      </c>
      <c r="B9" s="45">
        <v>6</v>
      </c>
      <c r="C9" s="46">
        <v>3756</v>
      </c>
      <c r="D9" s="47">
        <v>4246</v>
      </c>
      <c r="E9" s="60">
        <v>4897</v>
      </c>
      <c r="F9" s="49">
        <v>6</v>
      </c>
      <c r="G9" s="50">
        <v>8537</v>
      </c>
      <c r="H9" s="51">
        <v>12194</v>
      </c>
      <c r="I9" s="61">
        <v>11617</v>
      </c>
      <c r="J9" s="53">
        <f t="shared" si="0"/>
        <v>-11.540273198304291</v>
      </c>
      <c r="K9" s="54">
        <f t="shared" si="1"/>
        <v>-23.29997957933429</v>
      </c>
      <c r="L9" s="53">
        <f t="shared" si="2"/>
        <v>-29.99015909463671</v>
      </c>
      <c r="M9" s="55">
        <f t="shared" si="3"/>
        <v>-26.512869071188774</v>
      </c>
      <c r="N9" s="56">
        <f t="shared" si="4"/>
        <v>2272.8966986155483</v>
      </c>
      <c r="O9" s="57">
        <f t="shared" si="5"/>
        <v>2871.8794159208664</v>
      </c>
      <c r="P9" s="58">
        <f t="shared" si="6"/>
        <v>2372.268735960792</v>
      </c>
    </row>
    <row r="10" spans="1:16" ht="12.75">
      <c r="A10" s="62" t="s">
        <v>16</v>
      </c>
      <c r="B10" s="45">
        <v>6</v>
      </c>
      <c r="C10" s="46">
        <v>2401</v>
      </c>
      <c r="D10" s="47">
        <v>2715</v>
      </c>
      <c r="E10" s="60">
        <v>2652</v>
      </c>
      <c r="F10" s="49">
        <v>6</v>
      </c>
      <c r="G10" s="50">
        <v>4999</v>
      </c>
      <c r="H10" s="51">
        <v>7227</v>
      </c>
      <c r="I10" s="61">
        <v>7176</v>
      </c>
      <c r="J10" s="53">
        <f t="shared" si="0"/>
        <v>-11.565377532228354</v>
      </c>
      <c r="K10" s="54">
        <f t="shared" si="1"/>
        <v>-9.464555052790345</v>
      </c>
      <c r="L10" s="53">
        <f t="shared" si="2"/>
        <v>-30.82883630828836</v>
      </c>
      <c r="M10" s="55">
        <f t="shared" si="3"/>
        <v>-30.33723522853957</v>
      </c>
      <c r="N10" s="56">
        <f t="shared" si="4"/>
        <v>2082.049146189088</v>
      </c>
      <c r="O10" s="57">
        <f t="shared" si="5"/>
        <v>2661.878453038674</v>
      </c>
      <c r="P10" s="58">
        <f t="shared" si="6"/>
        <v>2705.8823529411766</v>
      </c>
    </row>
    <row r="11" spans="1:16" ht="12.75">
      <c r="A11" s="59" t="s">
        <v>17</v>
      </c>
      <c r="B11" s="45">
        <v>6</v>
      </c>
      <c r="C11" s="46">
        <v>5034</v>
      </c>
      <c r="D11" s="47">
        <v>5178</v>
      </c>
      <c r="E11" s="60">
        <v>4771</v>
      </c>
      <c r="F11" s="49">
        <v>6</v>
      </c>
      <c r="G11" s="50">
        <v>8210</v>
      </c>
      <c r="H11" s="51">
        <v>10861</v>
      </c>
      <c r="I11" s="61">
        <v>10395</v>
      </c>
      <c r="J11" s="53">
        <f t="shared" si="0"/>
        <v>-2.7809965237543395</v>
      </c>
      <c r="K11" s="54">
        <f t="shared" si="1"/>
        <v>5.51247118004612</v>
      </c>
      <c r="L11" s="53">
        <f t="shared" si="2"/>
        <v>-24.408433845870547</v>
      </c>
      <c r="M11" s="55">
        <f t="shared" si="3"/>
        <v>-21.01972101972102</v>
      </c>
      <c r="N11" s="56">
        <f t="shared" si="4"/>
        <v>1630.9098132697657</v>
      </c>
      <c r="O11" s="57">
        <f t="shared" si="5"/>
        <v>2097.528003089996</v>
      </c>
      <c r="P11" s="58">
        <f t="shared" si="6"/>
        <v>2178.7885139383775</v>
      </c>
    </row>
    <row r="12" spans="1:16" ht="12.75">
      <c r="A12" s="59" t="s">
        <v>18</v>
      </c>
      <c r="B12" s="45"/>
      <c r="C12" s="46">
        <v>0.01</v>
      </c>
      <c r="D12" s="47">
        <v>0.01</v>
      </c>
      <c r="E12" s="60">
        <v>44</v>
      </c>
      <c r="F12" s="49"/>
      <c r="G12" s="50">
        <v>0.01</v>
      </c>
      <c r="H12" s="51">
        <v>0.01</v>
      </c>
      <c r="I12" s="61">
        <v>60</v>
      </c>
      <c r="J12" s="53">
        <f t="shared" si="0"/>
        <v>0</v>
      </c>
      <c r="K12" s="54">
        <f t="shared" si="1"/>
        <v>-99.97727272727273</v>
      </c>
      <c r="L12" s="53">
        <f t="shared" si="2"/>
        <v>0</v>
      </c>
      <c r="M12" s="55">
        <f t="shared" si="3"/>
        <v>-99.98333333333333</v>
      </c>
      <c r="N12" s="56">
        <f t="shared" si="4"/>
        <v>1000</v>
      </c>
      <c r="O12" s="57">
        <f t="shared" si="5"/>
        <v>1000</v>
      </c>
      <c r="P12" s="58">
        <f t="shared" si="6"/>
        <v>1363.6363636363635</v>
      </c>
    </row>
    <row r="13" spans="1:16" ht="12.75">
      <c r="A13" s="62" t="s">
        <v>19</v>
      </c>
      <c r="B13" s="45">
        <v>6</v>
      </c>
      <c r="C13" s="66">
        <v>1235</v>
      </c>
      <c r="D13" s="67">
        <v>1238</v>
      </c>
      <c r="E13" s="60">
        <v>1256</v>
      </c>
      <c r="F13" s="49">
        <v>6</v>
      </c>
      <c r="G13" s="50">
        <v>3089</v>
      </c>
      <c r="H13" s="51">
        <v>4186</v>
      </c>
      <c r="I13" s="61">
        <v>3620</v>
      </c>
      <c r="J13" s="53">
        <f t="shared" si="0"/>
        <v>-0.24232633279483196</v>
      </c>
      <c r="K13" s="54">
        <f t="shared" si="1"/>
        <v>-1.6719745222929987</v>
      </c>
      <c r="L13" s="53">
        <f t="shared" si="2"/>
        <v>-26.206402293358806</v>
      </c>
      <c r="M13" s="55">
        <f t="shared" si="3"/>
        <v>-14.66850828729281</v>
      </c>
      <c r="N13" s="56">
        <f t="shared" si="4"/>
        <v>2501.2145748987855</v>
      </c>
      <c r="O13" s="57">
        <f t="shared" si="5"/>
        <v>3381.260096930533</v>
      </c>
      <c r="P13" s="58">
        <f t="shared" si="6"/>
        <v>2882.165605095541</v>
      </c>
    </row>
    <row r="14" spans="1:16" ht="12.75">
      <c r="A14" s="59" t="s">
        <v>20</v>
      </c>
      <c r="B14" s="45"/>
      <c r="C14" s="46">
        <v>0.01</v>
      </c>
      <c r="D14" s="47">
        <v>0.01</v>
      </c>
      <c r="E14" s="60">
        <v>0</v>
      </c>
      <c r="F14" s="49"/>
      <c r="G14" s="50">
        <v>0.01</v>
      </c>
      <c r="H14" s="51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  <v>0</v>
      </c>
      <c r="M14" s="55">
        <f t="shared" si="3"/>
      </c>
      <c r="N14" s="56">
        <f t="shared" si="4"/>
        <v>1000</v>
      </c>
      <c r="O14" s="57"/>
      <c r="P14" s="58"/>
    </row>
    <row r="15" spans="1:16" ht="12.75">
      <c r="A15" s="59" t="s">
        <v>21</v>
      </c>
      <c r="B15" s="45">
        <v>6</v>
      </c>
      <c r="C15" s="46">
        <v>554</v>
      </c>
      <c r="D15" s="47">
        <v>682</v>
      </c>
      <c r="E15" s="60">
        <v>628</v>
      </c>
      <c r="F15" s="49">
        <v>6</v>
      </c>
      <c r="G15" s="50">
        <v>6800</v>
      </c>
      <c r="H15" s="51">
        <v>9548</v>
      </c>
      <c r="I15" s="61">
        <v>7994</v>
      </c>
      <c r="J15" s="53">
        <f t="shared" si="0"/>
        <v>-18.768328445747812</v>
      </c>
      <c r="K15" s="54">
        <f t="shared" si="1"/>
        <v>-11.783439490445858</v>
      </c>
      <c r="L15" s="53">
        <f t="shared" si="2"/>
        <v>-28.78089652283201</v>
      </c>
      <c r="M15" s="55">
        <f t="shared" si="3"/>
        <v>-14.936202151613713</v>
      </c>
      <c r="N15" s="56">
        <f t="shared" si="4"/>
        <v>12274.368231046932</v>
      </c>
      <c r="O15" s="57">
        <f>(H15/D15)*1000</f>
        <v>14000</v>
      </c>
      <c r="P15" s="58">
        <f>(I15/E15)*1000</f>
        <v>12729.299363057326</v>
      </c>
    </row>
    <row r="16" spans="1:16" ht="12.75">
      <c r="A16" s="59" t="s">
        <v>22</v>
      </c>
      <c r="B16" s="45">
        <v>6</v>
      </c>
      <c r="C16" s="46">
        <v>4</v>
      </c>
      <c r="D16" s="47">
        <v>19</v>
      </c>
      <c r="E16" s="60">
        <v>11</v>
      </c>
      <c r="F16" s="49">
        <v>6</v>
      </c>
      <c r="G16" s="50">
        <v>11</v>
      </c>
      <c r="H16" s="51">
        <v>57</v>
      </c>
      <c r="I16" s="61">
        <v>13</v>
      </c>
      <c r="J16" s="53">
        <f t="shared" si="0"/>
        <v>-78.94736842105263</v>
      </c>
      <c r="K16" s="54">
        <f t="shared" si="1"/>
        <v>-63.63636363636363</v>
      </c>
      <c r="L16" s="53">
        <f t="shared" si="2"/>
        <v>-80.70175438596492</v>
      </c>
      <c r="M16" s="55">
        <f t="shared" si="3"/>
        <v>-15.384615384615387</v>
      </c>
      <c r="N16" s="56">
        <f t="shared" si="4"/>
        <v>2750</v>
      </c>
      <c r="O16" s="57">
        <f>(H16/D16)*1000</f>
        <v>3000</v>
      </c>
      <c r="P16" s="58">
        <f>(I16/E16)*1000</f>
        <v>1181.818181818182</v>
      </c>
    </row>
    <row r="17" spans="1:16" s="43" customFormat="1" ht="15.75">
      <c r="A17" s="29" t="s">
        <v>23</v>
      </c>
      <c r="B17" s="68"/>
      <c r="C17" s="69"/>
      <c r="D17" s="70"/>
      <c r="E17" s="71"/>
      <c r="F17" s="72"/>
      <c r="G17" s="73"/>
      <c r="H17" s="74"/>
      <c r="I17" s="75"/>
      <c r="J17" s="76">
        <f t="shared" si="0"/>
      </c>
      <c r="K17" s="77">
        <f t="shared" si="1"/>
      </c>
      <c r="L17" s="76">
        <f t="shared" si="2"/>
      </c>
      <c r="M17" s="78">
        <f t="shared" si="3"/>
      </c>
      <c r="N17" s="79"/>
      <c r="O17" s="80"/>
      <c r="P17" s="81"/>
    </row>
    <row r="18" spans="1:16" ht="12.75">
      <c r="A18" s="59" t="s">
        <v>24</v>
      </c>
      <c r="B18" s="45"/>
      <c r="C18" s="46">
        <v>0.01</v>
      </c>
      <c r="D18" s="47">
        <v>0.01</v>
      </c>
      <c r="E18" s="60">
        <v>2</v>
      </c>
      <c r="F18" s="49"/>
      <c r="G18" s="50">
        <v>0.01</v>
      </c>
      <c r="H18" s="51">
        <v>0.01</v>
      </c>
      <c r="I18" s="82">
        <v>2</v>
      </c>
      <c r="J18" s="53"/>
      <c r="K18" s="54">
        <f t="shared" si="1"/>
        <v>-99.5</v>
      </c>
      <c r="L18" s="53"/>
      <c r="M18" s="55">
        <f t="shared" si="3"/>
        <v>-99.5</v>
      </c>
      <c r="N18" s="56">
        <f>(G18/C18)*1000</f>
        <v>1000</v>
      </c>
      <c r="O18" s="57">
        <f>(H18/D18)*1000</f>
        <v>1000</v>
      </c>
      <c r="P18" s="58">
        <f aca="true" t="shared" si="7" ref="P18:P25">(I18/E18)*1000</f>
        <v>1000</v>
      </c>
    </row>
    <row r="19" spans="1:16" ht="12.75">
      <c r="A19" s="59" t="s">
        <v>25</v>
      </c>
      <c r="B19" s="45">
        <v>6</v>
      </c>
      <c r="C19" s="46">
        <v>231</v>
      </c>
      <c r="D19" s="47">
        <v>233</v>
      </c>
      <c r="E19" s="60">
        <v>370</v>
      </c>
      <c r="F19" s="49">
        <v>6</v>
      </c>
      <c r="G19" s="50">
        <v>190</v>
      </c>
      <c r="H19" s="51">
        <v>206</v>
      </c>
      <c r="I19" s="82">
        <v>264</v>
      </c>
      <c r="J19" s="53">
        <f aca="true" t="shared" si="8" ref="J19:J37">IF(OR(D19=0,C19=0),"",C19/D19*100-100)</f>
        <v>-0.8583690987124442</v>
      </c>
      <c r="K19" s="54">
        <f t="shared" si="1"/>
        <v>-37.56756756756757</v>
      </c>
      <c r="L19" s="53">
        <f aca="true" t="shared" si="9" ref="L19:L28">IF(OR(H19=0,G19=0),"",G19/H19*100-100)</f>
        <v>-7.7669902912621325</v>
      </c>
      <c r="M19" s="55">
        <f t="shared" si="3"/>
        <v>-28.03030303030303</v>
      </c>
      <c r="N19" s="56">
        <f>(G19/C19)*1000</f>
        <v>822.5108225108225</v>
      </c>
      <c r="O19" s="57">
        <f>(H19/D19)*1000</f>
        <v>884.1201716738198</v>
      </c>
      <c r="P19" s="58">
        <f t="shared" si="7"/>
        <v>713.5135135135135</v>
      </c>
    </row>
    <row r="20" spans="1:16" ht="12.75">
      <c r="A20" s="59" t="s">
        <v>26</v>
      </c>
      <c r="B20" s="45"/>
      <c r="C20" s="46">
        <v>0.01</v>
      </c>
      <c r="D20" s="47">
        <v>0.01</v>
      </c>
      <c r="E20" s="60">
        <v>2</v>
      </c>
      <c r="F20" s="49"/>
      <c r="G20" s="50">
        <v>0.01</v>
      </c>
      <c r="H20" s="51">
        <v>0.01</v>
      </c>
      <c r="I20" s="82">
        <v>2</v>
      </c>
      <c r="J20" s="53">
        <f t="shared" si="8"/>
        <v>0</v>
      </c>
      <c r="K20" s="54">
        <f t="shared" si="1"/>
        <v>-99.5</v>
      </c>
      <c r="L20" s="53">
        <f t="shared" si="9"/>
        <v>0</v>
      </c>
      <c r="M20" s="55">
        <f t="shared" si="3"/>
        <v>-99.5</v>
      </c>
      <c r="N20" s="56"/>
      <c r="O20" s="57"/>
      <c r="P20" s="58">
        <f t="shared" si="7"/>
        <v>1000</v>
      </c>
    </row>
    <row r="21" spans="1:16" ht="12.75">
      <c r="A21" s="59" t="s">
        <v>27</v>
      </c>
      <c r="B21" s="45">
        <v>6</v>
      </c>
      <c r="C21" s="46">
        <v>224</v>
      </c>
      <c r="D21" s="47">
        <v>165</v>
      </c>
      <c r="E21" s="60">
        <v>315</v>
      </c>
      <c r="F21" s="49">
        <v>6</v>
      </c>
      <c r="G21" s="50">
        <v>154</v>
      </c>
      <c r="H21" s="51">
        <v>200</v>
      </c>
      <c r="I21" s="82">
        <v>289</v>
      </c>
      <c r="J21" s="53">
        <f t="shared" si="8"/>
        <v>35.75757575757578</v>
      </c>
      <c r="K21" s="54">
        <f t="shared" si="1"/>
        <v>-28.888888888888886</v>
      </c>
      <c r="L21" s="53">
        <f t="shared" si="9"/>
        <v>-23</v>
      </c>
      <c r="M21" s="55">
        <f t="shared" si="3"/>
        <v>-46.71280276816609</v>
      </c>
      <c r="N21" s="56">
        <f aca="true" t="shared" si="10" ref="N21:O24">(G21/C21)*1000</f>
        <v>687.5</v>
      </c>
      <c r="O21" s="57">
        <f t="shared" si="10"/>
        <v>1212.1212121212122</v>
      </c>
      <c r="P21" s="58">
        <f t="shared" si="7"/>
        <v>917.4603174603175</v>
      </c>
    </row>
    <row r="22" spans="1:16" ht="12.75">
      <c r="A22" s="59" t="s">
        <v>28</v>
      </c>
      <c r="B22" s="45">
        <v>6</v>
      </c>
      <c r="C22" s="46">
        <v>182</v>
      </c>
      <c r="D22" s="47">
        <v>170</v>
      </c>
      <c r="E22" s="60">
        <v>163</v>
      </c>
      <c r="F22" s="49">
        <v>6</v>
      </c>
      <c r="G22" s="50">
        <v>190</v>
      </c>
      <c r="H22" s="51">
        <v>159</v>
      </c>
      <c r="I22" s="82">
        <v>127</v>
      </c>
      <c r="J22" s="53">
        <f t="shared" si="8"/>
        <v>7.058823529411768</v>
      </c>
      <c r="K22" s="54">
        <f t="shared" si="1"/>
        <v>11.65644171779141</v>
      </c>
      <c r="L22" s="53">
        <f t="shared" si="9"/>
        <v>19.49685534591194</v>
      </c>
      <c r="M22" s="55">
        <f t="shared" si="3"/>
        <v>49.60629921259843</v>
      </c>
      <c r="N22" s="56">
        <f t="shared" si="10"/>
        <v>1043.956043956044</v>
      </c>
      <c r="O22" s="57">
        <f t="shared" si="10"/>
        <v>935.2941176470588</v>
      </c>
      <c r="P22" s="58">
        <f t="shared" si="7"/>
        <v>779.1411042944786</v>
      </c>
    </row>
    <row r="23" spans="1:16" ht="12.75">
      <c r="A23" s="59" t="s">
        <v>29</v>
      </c>
      <c r="B23" s="45">
        <v>6</v>
      </c>
      <c r="C23" s="46">
        <v>116</v>
      </c>
      <c r="D23" s="47">
        <v>149</v>
      </c>
      <c r="E23" s="60">
        <v>93</v>
      </c>
      <c r="F23" s="49">
        <v>6</v>
      </c>
      <c r="G23" s="50">
        <v>116</v>
      </c>
      <c r="H23" s="51">
        <v>159</v>
      </c>
      <c r="I23" s="82">
        <v>86</v>
      </c>
      <c r="J23" s="53">
        <f t="shared" si="8"/>
        <v>-22.147651006711413</v>
      </c>
      <c r="K23" s="54">
        <f t="shared" si="1"/>
        <v>24.731182795698928</v>
      </c>
      <c r="L23" s="53">
        <f t="shared" si="9"/>
        <v>-27.04402515723271</v>
      </c>
      <c r="M23" s="55">
        <f t="shared" si="3"/>
        <v>34.883720930232556</v>
      </c>
      <c r="N23" s="56">
        <f t="shared" si="10"/>
        <v>1000</v>
      </c>
      <c r="O23" s="57">
        <f t="shared" si="10"/>
        <v>1067.1140939597315</v>
      </c>
      <c r="P23" s="58">
        <f t="shared" si="7"/>
        <v>924.7311827956988</v>
      </c>
    </row>
    <row r="24" spans="1:16" ht="12.75">
      <c r="A24" s="59" t="s">
        <v>30</v>
      </c>
      <c r="B24" s="45">
        <v>6</v>
      </c>
      <c r="C24" s="46">
        <v>19</v>
      </c>
      <c r="D24" s="47">
        <v>50</v>
      </c>
      <c r="E24" s="60">
        <v>90</v>
      </c>
      <c r="F24" s="49">
        <v>6</v>
      </c>
      <c r="G24" s="50">
        <v>7</v>
      </c>
      <c r="H24" s="51">
        <v>25</v>
      </c>
      <c r="I24" s="82">
        <v>43</v>
      </c>
      <c r="J24" s="53">
        <f t="shared" si="8"/>
        <v>-62</v>
      </c>
      <c r="K24" s="54">
        <f t="shared" si="1"/>
        <v>-78.88888888888889</v>
      </c>
      <c r="L24" s="53">
        <f t="shared" si="9"/>
        <v>-72</v>
      </c>
      <c r="M24" s="55">
        <f t="shared" si="3"/>
        <v>-83.72093023255815</v>
      </c>
      <c r="N24" s="56">
        <f t="shared" si="10"/>
        <v>368.4210526315789</v>
      </c>
      <c r="O24" s="57">
        <f t="shared" si="10"/>
        <v>500</v>
      </c>
      <c r="P24" s="58">
        <f t="shared" si="7"/>
        <v>477.7777777777778</v>
      </c>
    </row>
    <row r="25" spans="1:16" ht="12.75">
      <c r="A25" s="59" t="s">
        <v>31</v>
      </c>
      <c r="B25" s="45"/>
      <c r="C25" s="46">
        <v>0.01</v>
      </c>
      <c r="D25" s="47">
        <v>0.01</v>
      </c>
      <c r="E25" s="60">
        <v>0</v>
      </c>
      <c r="F25" s="49"/>
      <c r="G25" s="50">
        <v>0.01</v>
      </c>
      <c r="H25" s="51">
        <v>0.01</v>
      </c>
      <c r="I25" s="82">
        <v>0</v>
      </c>
      <c r="J25" s="53">
        <f t="shared" si="8"/>
        <v>0</v>
      </c>
      <c r="K25" s="54">
        <f t="shared" si="1"/>
      </c>
      <c r="L25" s="53">
        <f t="shared" si="9"/>
        <v>0</v>
      </c>
      <c r="M25" s="55">
        <f t="shared" si="3"/>
      </c>
      <c r="N25" s="56"/>
      <c r="O25" s="57"/>
      <c r="P25" s="58"/>
    </row>
    <row r="26" spans="1:16" s="43" customFormat="1" ht="15.75">
      <c r="A26" s="29" t="s">
        <v>32</v>
      </c>
      <c r="B26" s="68"/>
      <c r="C26" s="69"/>
      <c r="D26" s="70"/>
      <c r="E26" s="71"/>
      <c r="F26" s="72"/>
      <c r="G26" s="73"/>
      <c r="H26" s="74"/>
      <c r="I26" s="75"/>
      <c r="J26" s="76">
        <f t="shared" si="8"/>
      </c>
      <c r="K26" s="77">
        <f t="shared" si="1"/>
      </c>
      <c r="L26" s="76">
        <f t="shared" si="9"/>
      </c>
      <c r="M26" s="78">
        <f t="shared" si="3"/>
      </c>
      <c r="N26" s="79"/>
      <c r="O26" s="80"/>
      <c r="P26" s="81"/>
    </row>
    <row r="27" spans="1:16" ht="12.75">
      <c r="A27" s="44" t="s">
        <v>33</v>
      </c>
      <c r="B27" s="45">
        <v>6</v>
      </c>
      <c r="C27" s="46">
        <f>IF(OR(C28=0,C29=0,C30=0,C31=0),"",SUM(C28:C31))</f>
        <v>76.00999999999999</v>
      </c>
      <c r="D27" s="47">
        <f>IF(OR(D28=0,D29=0,D30=0,D31=0),"",SUM(D28:D31))</f>
        <v>100.01</v>
      </c>
      <c r="E27" s="48">
        <v>109</v>
      </c>
      <c r="F27" s="49">
        <v>6</v>
      </c>
      <c r="G27" s="50">
        <f>IF(OR(G28=0,G29=0,G30=0,G31=0),"",SUM(G28:G31))</f>
        <v>2200.01</v>
      </c>
      <c r="H27" s="51">
        <f>IF(OR(H28=0,H29=0,H30=0,H31=0),"",SUM(H28:H31))</f>
        <v>2895.01</v>
      </c>
      <c r="I27" s="83">
        <v>2514</v>
      </c>
      <c r="J27" s="53">
        <f t="shared" si="8"/>
        <v>-23.99760023997601</v>
      </c>
      <c r="K27" s="54">
        <f t="shared" si="1"/>
        <v>-30.266055045871568</v>
      </c>
      <c r="L27" s="53">
        <f t="shared" si="9"/>
        <v>-24.006825537735622</v>
      </c>
      <c r="M27" s="53">
        <f t="shared" si="3"/>
        <v>-12.489657915672225</v>
      </c>
      <c r="N27" s="56">
        <f>(G27/C27)*1000</f>
        <v>28943.691619523754</v>
      </c>
      <c r="O27" s="57">
        <f>(H27/D27)*1000</f>
        <v>28947.205279472055</v>
      </c>
      <c r="P27" s="58">
        <f>(I27/E27)*1000</f>
        <v>23064.22018348624</v>
      </c>
    </row>
    <row r="28" spans="1:16" ht="12.75">
      <c r="A28" s="59" t="s">
        <v>34</v>
      </c>
      <c r="B28" s="45"/>
      <c r="C28" s="46">
        <v>0.01</v>
      </c>
      <c r="D28" s="47">
        <v>0.01</v>
      </c>
      <c r="E28" s="60">
        <v>0</v>
      </c>
      <c r="F28" s="49"/>
      <c r="G28" s="50">
        <v>0.01</v>
      </c>
      <c r="H28" s="51">
        <v>0.01</v>
      </c>
      <c r="I28" s="82">
        <v>0</v>
      </c>
      <c r="J28" s="53">
        <f t="shared" si="8"/>
        <v>0</v>
      </c>
      <c r="K28" s="54">
        <f t="shared" si="1"/>
      </c>
      <c r="L28" s="53">
        <f t="shared" si="9"/>
        <v>0</v>
      </c>
      <c r="M28" s="55">
        <f t="shared" si="3"/>
      </c>
      <c r="N28" s="56"/>
      <c r="O28" s="57"/>
      <c r="P28" s="58"/>
    </row>
    <row r="29" spans="1:16" ht="12.75">
      <c r="A29" s="59" t="s">
        <v>35</v>
      </c>
      <c r="B29" s="45">
        <v>6</v>
      </c>
      <c r="C29" s="46">
        <v>1</v>
      </c>
      <c r="D29" s="47">
        <v>1</v>
      </c>
      <c r="E29" s="60">
        <v>2</v>
      </c>
      <c r="F29" s="49">
        <v>6</v>
      </c>
      <c r="G29" s="50">
        <v>25</v>
      </c>
      <c r="H29" s="51">
        <v>25</v>
      </c>
      <c r="I29" s="82">
        <v>32</v>
      </c>
      <c r="J29" s="53">
        <f t="shared" si="8"/>
        <v>0</v>
      </c>
      <c r="K29" s="54">
        <f t="shared" si="1"/>
        <v>-50</v>
      </c>
      <c r="L29" s="53"/>
      <c r="M29" s="55"/>
      <c r="N29" s="56">
        <f aca="true" t="shared" si="11" ref="N29:P31">(G29/C29)*1000</f>
        <v>25000</v>
      </c>
      <c r="O29" s="57">
        <f t="shared" si="11"/>
        <v>25000</v>
      </c>
      <c r="P29" s="58">
        <f t="shared" si="11"/>
        <v>16000</v>
      </c>
    </row>
    <row r="30" spans="1:16" ht="12.75">
      <c r="A30" s="59" t="s">
        <v>36</v>
      </c>
      <c r="B30" s="45">
        <v>6</v>
      </c>
      <c r="C30" s="46">
        <v>60</v>
      </c>
      <c r="D30" s="47">
        <v>79</v>
      </c>
      <c r="E30" s="60">
        <v>78</v>
      </c>
      <c r="F30" s="49">
        <v>6</v>
      </c>
      <c r="G30" s="50">
        <v>1800</v>
      </c>
      <c r="H30" s="51">
        <v>2370</v>
      </c>
      <c r="I30" s="82">
        <v>1882</v>
      </c>
      <c r="J30" s="53">
        <f t="shared" si="8"/>
        <v>-24.0506329113924</v>
      </c>
      <c r="K30" s="54">
        <f t="shared" si="1"/>
        <v>-23.076923076923066</v>
      </c>
      <c r="L30" s="53">
        <f aca="true" t="shared" si="12" ref="L30:L37">IF(OR(H30=0,G30=0),"",G30/H30*100-100)</f>
        <v>-24.0506329113924</v>
      </c>
      <c r="M30" s="55">
        <f aca="true" t="shared" si="13" ref="M30:M55">IF(OR(I30=0,G30=0),"",G30/I30*100-100)</f>
        <v>-4.357066950053138</v>
      </c>
      <c r="N30" s="56">
        <f t="shared" si="11"/>
        <v>30000</v>
      </c>
      <c r="O30" s="57">
        <f t="shared" si="11"/>
        <v>30000</v>
      </c>
      <c r="P30" s="58">
        <f t="shared" si="11"/>
        <v>24128.20512820513</v>
      </c>
    </row>
    <row r="31" spans="1:16" ht="12.75">
      <c r="A31" s="59" t="s">
        <v>37</v>
      </c>
      <c r="B31" s="45">
        <v>6</v>
      </c>
      <c r="C31" s="46">
        <v>15</v>
      </c>
      <c r="D31" s="47">
        <v>20</v>
      </c>
      <c r="E31" s="60">
        <v>30</v>
      </c>
      <c r="F31" s="49">
        <v>6</v>
      </c>
      <c r="G31" s="50">
        <v>375</v>
      </c>
      <c r="H31" s="51">
        <v>500</v>
      </c>
      <c r="I31" s="82">
        <v>600</v>
      </c>
      <c r="J31" s="53">
        <f t="shared" si="8"/>
        <v>-25</v>
      </c>
      <c r="K31" s="54">
        <f t="shared" si="1"/>
        <v>-50</v>
      </c>
      <c r="L31" s="53">
        <f t="shared" si="12"/>
        <v>-25</v>
      </c>
      <c r="M31" s="55">
        <f t="shared" si="13"/>
        <v>-37.5</v>
      </c>
      <c r="N31" s="56">
        <f t="shared" si="11"/>
        <v>25000</v>
      </c>
      <c r="O31" s="57">
        <f t="shared" si="11"/>
        <v>25000</v>
      </c>
      <c r="P31" s="58">
        <f t="shared" si="11"/>
        <v>20000</v>
      </c>
    </row>
    <row r="32" spans="1:16" s="43" customFormat="1" ht="15.75">
      <c r="A32" s="29" t="s">
        <v>38</v>
      </c>
      <c r="B32" s="68"/>
      <c r="C32" s="69"/>
      <c r="D32" s="70"/>
      <c r="E32" s="71"/>
      <c r="F32" s="72"/>
      <c r="G32" s="73"/>
      <c r="H32" s="74"/>
      <c r="I32" s="75"/>
      <c r="J32" s="76">
        <f t="shared" si="8"/>
      </c>
      <c r="K32" s="77">
        <f t="shared" si="1"/>
      </c>
      <c r="L32" s="76">
        <f t="shared" si="12"/>
      </c>
      <c r="M32" s="78">
        <f t="shared" si="13"/>
      </c>
      <c r="N32" s="79"/>
      <c r="O32" s="80"/>
      <c r="P32" s="81"/>
    </row>
    <row r="33" spans="1:16" ht="12.75">
      <c r="A33" s="59" t="s">
        <v>39</v>
      </c>
      <c r="B33" s="45"/>
      <c r="C33" s="46">
        <v>0.01</v>
      </c>
      <c r="D33" s="47">
        <v>0.01</v>
      </c>
      <c r="E33" s="60">
        <v>0</v>
      </c>
      <c r="F33" s="49"/>
      <c r="G33" s="50">
        <v>0.01</v>
      </c>
      <c r="H33" s="51">
        <v>0.01</v>
      </c>
      <c r="I33" s="82">
        <v>0</v>
      </c>
      <c r="J33" s="53">
        <f t="shared" si="8"/>
        <v>0</v>
      </c>
      <c r="K33" s="54">
        <f t="shared" si="1"/>
      </c>
      <c r="L33" s="53">
        <f t="shared" si="12"/>
        <v>0</v>
      </c>
      <c r="M33" s="55">
        <f t="shared" si="13"/>
      </c>
      <c r="N33" s="56">
        <f aca="true" t="shared" si="14" ref="N33:P36">(G33/C33)*1000</f>
        <v>1000</v>
      </c>
      <c r="O33" s="57">
        <f t="shared" si="14"/>
        <v>1000</v>
      </c>
      <c r="P33" s="58"/>
    </row>
    <row r="34" spans="1:16" ht="12.75">
      <c r="A34" s="59" t="s">
        <v>40</v>
      </c>
      <c r="B34" s="45">
        <v>6</v>
      </c>
      <c r="C34" s="46">
        <v>3093</v>
      </c>
      <c r="D34" s="47">
        <v>4324</v>
      </c>
      <c r="E34" s="60">
        <v>4826</v>
      </c>
      <c r="F34" s="49">
        <v>6</v>
      </c>
      <c r="G34" s="50">
        <v>8840</v>
      </c>
      <c r="H34" s="51">
        <v>12358</v>
      </c>
      <c r="I34" s="82">
        <v>13725</v>
      </c>
      <c r="J34" s="53">
        <f t="shared" si="8"/>
        <v>-28.469010175763188</v>
      </c>
      <c r="K34" s="54">
        <f t="shared" si="1"/>
        <v>-35.909656029838374</v>
      </c>
      <c r="L34" s="53">
        <f t="shared" si="12"/>
        <v>-28.467389545233857</v>
      </c>
      <c r="M34" s="55">
        <f t="shared" si="13"/>
        <v>-35.591985428051004</v>
      </c>
      <c r="N34" s="56">
        <f t="shared" si="14"/>
        <v>2858.0666020045264</v>
      </c>
      <c r="O34" s="57">
        <f t="shared" si="14"/>
        <v>2858.0018501387603</v>
      </c>
      <c r="P34" s="58">
        <f t="shared" si="14"/>
        <v>2843.970161624534</v>
      </c>
    </row>
    <row r="35" spans="1:16" ht="12.75">
      <c r="A35" s="59" t="s">
        <v>41</v>
      </c>
      <c r="B35" s="45">
        <v>6</v>
      </c>
      <c r="C35" s="46">
        <v>525</v>
      </c>
      <c r="D35" s="47">
        <v>544</v>
      </c>
      <c r="E35" s="60">
        <v>812</v>
      </c>
      <c r="F35" s="49">
        <v>6</v>
      </c>
      <c r="G35" s="50">
        <v>601</v>
      </c>
      <c r="H35" s="51">
        <v>778</v>
      </c>
      <c r="I35" s="82">
        <v>718</v>
      </c>
      <c r="J35" s="53">
        <f t="shared" si="8"/>
        <v>-3.492647058823522</v>
      </c>
      <c r="K35" s="54">
        <f t="shared" si="1"/>
        <v>-35.34482758620689</v>
      </c>
      <c r="L35" s="53">
        <f t="shared" si="12"/>
        <v>-22.750642673521853</v>
      </c>
      <c r="M35" s="55">
        <f t="shared" si="13"/>
        <v>-16.295264623955433</v>
      </c>
      <c r="N35" s="56">
        <f t="shared" si="14"/>
        <v>1144.7619047619048</v>
      </c>
      <c r="O35" s="57">
        <f t="shared" si="14"/>
        <v>1430.1470588235295</v>
      </c>
      <c r="P35" s="58">
        <f t="shared" si="14"/>
        <v>884.2364532019704</v>
      </c>
    </row>
    <row r="36" spans="1:16" ht="12.75">
      <c r="A36" s="59" t="s">
        <v>42</v>
      </c>
      <c r="B36" s="45"/>
      <c r="C36" s="46">
        <v>0.01</v>
      </c>
      <c r="D36" s="47">
        <v>0.01</v>
      </c>
      <c r="E36" s="60">
        <v>0</v>
      </c>
      <c r="F36" s="49"/>
      <c r="G36" s="50">
        <v>0.01</v>
      </c>
      <c r="H36" s="51">
        <v>0.01</v>
      </c>
      <c r="I36" s="82">
        <v>0</v>
      </c>
      <c r="J36" s="53">
        <f t="shared" si="8"/>
        <v>0</v>
      </c>
      <c r="K36" s="54">
        <f t="shared" si="1"/>
      </c>
      <c r="L36" s="53">
        <f t="shared" si="12"/>
        <v>0</v>
      </c>
      <c r="M36" s="55">
        <f t="shared" si="13"/>
      </c>
      <c r="N36" s="56">
        <f t="shared" si="14"/>
        <v>1000</v>
      </c>
      <c r="O36" s="57"/>
      <c r="P36" s="58"/>
    </row>
    <row r="37" spans="1:16" ht="12.75">
      <c r="A37" s="59" t="s">
        <v>43</v>
      </c>
      <c r="B37" s="45">
        <v>6</v>
      </c>
      <c r="C37" s="46">
        <v>1</v>
      </c>
      <c r="D37" s="47">
        <v>0.01</v>
      </c>
      <c r="E37" s="60">
        <v>22</v>
      </c>
      <c r="F37" s="49"/>
      <c r="G37" s="50"/>
      <c r="H37" s="51">
        <v>0.01</v>
      </c>
      <c r="I37" s="82">
        <v>19</v>
      </c>
      <c r="J37" s="53">
        <f t="shared" si="8"/>
        <v>9900</v>
      </c>
      <c r="K37" s="54">
        <f t="shared" si="1"/>
        <v>-95.45454545454545</v>
      </c>
      <c r="L37" s="53">
        <f t="shared" si="12"/>
      </c>
      <c r="M37" s="55">
        <f t="shared" si="13"/>
      </c>
      <c r="N37" s="56">
        <f>(G37/C37)*1000</f>
        <v>0</v>
      </c>
      <c r="O37" s="57"/>
      <c r="P37" s="58"/>
    </row>
    <row r="38" spans="1:16" ht="12.75">
      <c r="A38" s="59" t="s">
        <v>44</v>
      </c>
      <c r="B38" s="45">
        <v>6</v>
      </c>
      <c r="C38" s="46">
        <v>4</v>
      </c>
      <c r="D38" s="47">
        <v>73</v>
      </c>
      <c r="E38" s="60">
        <v>80</v>
      </c>
      <c r="F38" s="49">
        <v>6</v>
      </c>
      <c r="G38" s="50">
        <v>6</v>
      </c>
      <c r="H38" s="51">
        <v>78</v>
      </c>
      <c r="I38" s="82">
        <v>108</v>
      </c>
      <c r="J38" s="53"/>
      <c r="K38" s="54">
        <f t="shared" si="1"/>
        <v>-95</v>
      </c>
      <c r="L38" s="53"/>
      <c r="M38" s="55">
        <f t="shared" si="13"/>
        <v>-94.44444444444444</v>
      </c>
      <c r="N38" s="56">
        <f>(G38/C38)*1000</f>
        <v>1500</v>
      </c>
      <c r="O38" s="57"/>
      <c r="P38" s="58">
        <f>(I38/E38)*1000</f>
        <v>1350</v>
      </c>
    </row>
    <row r="39" spans="1:16" ht="12.75">
      <c r="A39" s="59" t="s">
        <v>45</v>
      </c>
      <c r="B39" s="45"/>
      <c r="C39" s="46">
        <v>0.01</v>
      </c>
      <c r="D39" s="47">
        <v>0.01</v>
      </c>
      <c r="E39" s="60">
        <v>0</v>
      </c>
      <c r="F39" s="49"/>
      <c r="G39" s="50"/>
      <c r="H39" s="51">
        <v>0.01</v>
      </c>
      <c r="I39" s="82">
        <v>0</v>
      </c>
      <c r="J39" s="53">
        <f aca="true" t="shared" si="15" ref="J39:J55">IF(OR(D39=0,C39=0),"",C39/D39*100-100)</f>
        <v>0</v>
      </c>
      <c r="K39" s="54">
        <f t="shared" si="1"/>
      </c>
      <c r="L39" s="53">
        <f aca="true" t="shared" si="16" ref="L39:L55">IF(OR(H39=0,G39=0),"",G39/H39*100-100)</f>
      </c>
      <c r="M39" s="55">
        <f t="shared" si="13"/>
      </c>
      <c r="N39" s="56">
        <f>(G39/C39)*1000</f>
        <v>0</v>
      </c>
      <c r="O39" s="57"/>
      <c r="P39" s="58"/>
    </row>
    <row r="40" spans="1:16" s="43" customFormat="1" ht="15.75">
      <c r="A40" s="29" t="s">
        <v>46</v>
      </c>
      <c r="B40" s="68"/>
      <c r="C40" s="69"/>
      <c r="D40" s="70"/>
      <c r="E40" s="71"/>
      <c r="F40" s="72"/>
      <c r="G40" s="73"/>
      <c r="H40" s="74"/>
      <c r="I40" s="75"/>
      <c r="J40" s="76">
        <f t="shared" si="15"/>
      </c>
      <c r="K40" s="77">
        <f t="shared" si="1"/>
      </c>
      <c r="L40" s="76">
        <f t="shared" si="16"/>
      </c>
      <c r="M40" s="78">
        <f t="shared" si="13"/>
      </c>
      <c r="N40" s="79"/>
      <c r="O40" s="80"/>
      <c r="P40" s="81"/>
    </row>
    <row r="41" spans="1:16" ht="12.75">
      <c r="A41" s="59" t="s">
        <v>47</v>
      </c>
      <c r="B41" s="45">
        <v>6</v>
      </c>
      <c r="C41" s="46">
        <v>350</v>
      </c>
      <c r="D41" s="47">
        <v>300</v>
      </c>
      <c r="E41" s="60">
        <v>118</v>
      </c>
      <c r="F41" s="49">
        <v>6</v>
      </c>
      <c r="G41" s="50">
        <v>13880</v>
      </c>
      <c r="H41" s="51">
        <v>11880</v>
      </c>
      <c r="I41" s="82">
        <v>4512</v>
      </c>
      <c r="J41" s="53">
        <f t="shared" si="15"/>
        <v>16.66666666666667</v>
      </c>
      <c r="K41" s="54">
        <f t="shared" si="1"/>
        <v>196.61016949152543</v>
      </c>
      <c r="L41" s="53">
        <f t="shared" si="16"/>
        <v>16.83501683501683</v>
      </c>
      <c r="M41" s="55">
        <f t="shared" si="13"/>
        <v>207.6241134751773</v>
      </c>
      <c r="N41" s="56">
        <f aca="true" t="shared" si="17" ref="N41:P43">(G41/C41)*1000</f>
        <v>39657.142857142855</v>
      </c>
      <c r="O41" s="57">
        <f t="shared" si="17"/>
        <v>39600</v>
      </c>
      <c r="P41" s="58">
        <f t="shared" si="17"/>
        <v>38237.28813559322</v>
      </c>
    </row>
    <row r="42" spans="1:16" ht="12.75">
      <c r="A42" s="59" t="s">
        <v>48</v>
      </c>
      <c r="B42" s="45">
        <v>6</v>
      </c>
      <c r="C42" s="46">
        <v>709</v>
      </c>
      <c r="D42" s="47">
        <v>700</v>
      </c>
      <c r="E42" s="60">
        <v>771</v>
      </c>
      <c r="F42" s="49">
        <v>6</v>
      </c>
      <c r="G42" s="50">
        <v>35450</v>
      </c>
      <c r="H42" s="51">
        <v>35000</v>
      </c>
      <c r="I42" s="82">
        <v>35393</v>
      </c>
      <c r="J42" s="53">
        <f t="shared" si="15"/>
        <v>1.2857142857142918</v>
      </c>
      <c r="K42" s="54">
        <f t="shared" si="1"/>
        <v>-8.041504539559014</v>
      </c>
      <c r="L42" s="53">
        <f t="shared" si="16"/>
        <v>1.2857142857142918</v>
      </c>
      <c r="M42" s="55">
        <f t="shared" si="13"/>
        <v>0.16104879495945568</v>
      </c>
      <c r="N42" s="56">
        <f t="shared" si="17"/>
        <v>50000</v>
      </c>
      <c r="O42" s="57">
        <f t="shared" si="17"/>
        <v>50000</v>
      </c>
      <c r="P42" s="58">
        <f t="shared" si="17"/>
        <v>45905.317769131</v>
      </c>
    </row>
    <row r="43" spans="1:16" ht="12.75">
      <c r="A43" s="59" t="s">
        <v>49</v>
      </c>
      <c r="B43" s="45">
        <v>6</v>
      </c>
      <c r="C43" s="46">
        <v>116</v>
      </c>
      <c r="D43" s="47">
        <v>420</v>
      </c>
      <c r="E43" s="60">
        <v>226</v>
      </c>
      <c r="F43" s="49">
        <v>6</v>
      </c>
      <c r="G43" s="50">
        <v>1526</v>
      </c>
      <c r="H43" s="51">
        <v>4300</v>
      </c>
      <c r="I43" s="82">
        <v>1701</v>
      </c>
      <c r="J43" s="53">
        <f t="shared" si="15"/>
        <v>-72.38095238095238</v>
      </c>
      <c r="K43" s="54">
        <f t="shared" si="1"/>
        <v>-48.67256637168141</v>
      </c>
      <c r="L43" s="53">
        <f t="shared" si="16"/>
        <v>-64.51162790697674</v>
      </c>
      <c r="M43" s="55">
        <f t="shared" si="13"/>
        <v>-10.288065843621396</v>
      </c>
      <c r="N43" s="56">
        <f t="shared" si="17"/>
        <v>13155.172413793103</v>
      </c>
      <c r="O43" s="57">
        <f t="shared" si="17"/>
        <v>10238.095238095237</v>
      </c>
      <c r="P43" s="58">
        <f t="shared" si="17"/>
        <v>7526.548672566371</v>
      </c>
    </row>
    <row r="44" spans="1:16" s="84" customFormat="1" ht="15.75">
      <c r="A44" s="29" t="s">
        <v>50</v>
      </c>
      <c r="B44" s="68"/>
      <c r="C44" s="69"/>
      <c r="D44" s="70"/>
      <c r="E44" s="71"/>
      <c r="F44" s="72"/>
      <c r="G44" s="73"/>
      <c r="H44" s="74"/>
      <c r="I44" s="75"/>
      <c r="J44" s="76">
        <f t="shared" si="15"/>
      </c>
      <c r="K44" s="77">
        <f t="shared" si="1"/>
      </c>
      <c r="L44" s="76">
        <f t="shared" si="16"/>
      </c>
      <c r="M44" s="78">
        <f t="shared" si="13"/>
      </c>
      <c r="N44" s="79"/>
      <c r="O44" s="80"/>
      <c r="P44" s="81"/>
    </row>
    <row r="45" spans="1:16" ht="12.75">
      <c r="A45" s="59" t="s">
        <v>51</v>
      </c>
      <c r="B45" s="45"/>
      <c r="C45" s="46"/>
      <c r="D45" s="47">
        <v>11</v>
      </c>
      <c r="E45" s="60">
        <v>9</v>
      </c>
      <c r="F45" s="49"/>
      <c r="G45" s="50"/>
      <c r="H45" s="51">
        <v>284</v>
      </c>
      <c r="I45" s="82">
        <v>236</v>
      </c>
      <c r="J45" s="53">
        <f t="shared" si="15"/>
      </c>
      <c r="K45" s="54">
        <f t="shared" si="1"/>
      </c>
      <c r="L45" s="53">
        <f t="shared" si="16"/>
      </c>
      <c r="M45" s="55">
        <f t="shared" si="13"/>
      </c>
      <c r="N45" s="56"/>
      <c r="O45" s="57">
        <f>(H45/D45)*1000</f>
        <v>25818.181818181816</v>
      </c>
      <c r="P45" s="58">
        <f>(I45/E45)*1000</f>
        <v>26222.222222222223</v>
      </c>
    </row>
    <row r="46" spans="1:16" ht="12.75">
      <c r="A46" s="59" t="s">
        <v>52</v>
      </c>
      <c r="B46" s="45"/>
      <c r="C46" s="46"/>
      <c r="D46" s="47">
        <v>15</v>
      </c>
      <c r="E46" s="60">
        <v>18</v>
      </c>
      <c r="F46" s="49"/>
      <c r="G46" s="50"/>
      <c r="H46" s="51">
        <v>180</v>
      </c>
      <c r="I46" s="82">
        <v>204</v>
      </c>
      <c r="J46" s="53">
        <f t="shared" si="15"/>
      </c>
      <c r="K46" s="54">
        <f>IF(OR(E46=0,D46=0),"",D46/E46*100-100)</f>
        <v>-16.666666666666657</v>
      </c>
      <c r="L46" s="53">
        <f t="shared" si="16"/>
      </c>
      <c r="M46" s="55">
        <f t="shared" si="13"/>
      </c>
      <c r="N46" s="56"/>
      <c r="O46" s="57">
        <f>(H46/D46)*1000</f>
        <v>12000</v>
      </c>
      <c r="P46" s="58">
        <f>(I46/E46)*1000</f>
        <v>11333.333333333334</v>
      </c>
    </row>
    <row r="47" spans="1:16" ht="12.75">
      <c r="A47" s="59" t="s">
        <v>53</v>
      </c>
      <c r="B47" s="45">
        <v>6</v>
      </c>
      <c r="C47" s="46">
        <v>563</v>
      </c>
      <c r="D47" s="47">
        <v>626</v>
      </c>
      <c r="E47" s="60">
        <v>625</v>
      </c>
      <c r="F47" s="49">
        <v>6</v>
      </c>
      <c r="G47" s="50">
        <v>2530</v>
      </c>
      <c r="H47" s="51">
        <v>2278</v>
      </c>
      <c r="I47" s="82">
        <v>2047</v>
      </c>
      <c r="J47" s="53">
        <f t="shared" si="15"/>
        <v>-10.063897763578282</v>
      </c>
      <c r="K47" s="54">
        <f aca="true" t="shared" si="18" ref="K47:K55">IF(OR(E47=0,C47=0),"",C47/E47*100-100)</f>
        <v>-9.920000000000002</v>
      </c>
      <c r="L47" s="53">
        <f t="shared" si="16"/>
        <v>11.062335381913968</v>
      </c>
      <c r="M47" s="55">
        <f t="shared" si="13"/>
        <v>23.595505617977523</v>
      </c>
      <c r="N47" s="56">
        <f aca="true" t="shared" si="19" ref="N45:N56">(G47/C47)*1000</f>
        <v>4493.783303730018</v>
      </c>
      <c r="O47" s="57">
        <f aca="true" t="shared" si="20" ref="O47:P51">(H47/D47)*1000</f>
        <v>3638.9776357827473</v>
      </c>
      <c r="P47" s="58">
        <f t="shared" si="20"/>
        <v>3275.2</v>
      </c>
    </row>
    <row r="48" spans="1:16" ht="12.75">
      <c r="A48" s="59" t="s">
        <v>54</v>
      </c>
      <c r="B48" s="45"/>
      <c r="C48" s="46"/>
      <c r="D48" s="47">
        <v>1</v>
      </c>
      <c r="E48" s="60">
        <v>3</v>
      </c>
      <c r="F48" s="49"/>
      <c r="G48" s="50"/>
      <c r="H48" s="51">
        <v>17</v>
      </c>
      <c r="I48" s="82">
        <v>49</v>
      </c>
      <c r="J48" s="53">
        <f t="shared" si="15"/>
      </c>
      <c r="K48" s="54">
        <f t="shared" si="18"/>
      </c>
      <c r="L48" s="53">
        <f t="shared" si="16"/>
      </c>
      <c r="M48" s="55">
        <f t="shared" si="13"/>
      </c>
      <c r="N48" s="56"/>
      <c r="O48" s="57">
        <f t="shared" si="20"/>
        <v>17000</v>
      </c>
      <c r="P48" s="58">
        <f t="shared" si="20"/>
        <v>16333.333333333332</v>
      </c>
    </row>
    <row r="49" spans="1:16" ht="12.75">
      <c r="A49" s="62" t="s">
        <v>55</v>
      </c>
      <c r="B49" s="45">
        <v>6</v>
      </c>
      <c r="C49" s="46">
        <v>30</v>
      </c>
      <c r="D49" s="47">
        <v>30</v>
      </c>
      <c r="E49" s="60">
        <v>36</v>
      </c>
      <c r="F49" s="49">
        <v>6</v>
      </c>
      <c r="G49" s="50">
        <v>690</v>
      </c>
      <c r="H49" s="51">
        <v>690</v>
      </c>
      <c r="I49" s="82">
        <v>835</v>
      </c>
      <c r="J49" s="53">
        <f t="shared" si="15"/>
        <v>0</v>
      </c>
      <c r="K49" s="54">
        <f t="shared" si="18"/>
        <v>-16.666666666666657</v>
      </c>
      <c r="L49" s="53">
        <f t="shared" si="16"/>
        <v>0</v>
      </c>
      <c r="M49" s="55">
        <f t="shared" si="13"/>
        <v>-17.365269461077844</v>
      </c>
      <c r="N49" s="56">
        <f t="shared" si="19"/>
        <v>23000</v>
      </c>
      <c r="O49" s="57">
        <f t="shared" si="20"/>
        <v>23000</v>
      </c>
      <c r="P49" s="58">
        <f t="shared" si="20"/>
        <v>23194.44444444444</v>
      </c>
    </row>
    <row r="50" spans="1:16" ht="12.75">
      <c r="A50" s="62" t="s">
        <v>56</v>
      </c>
      <c r="B50" s="45">
        <v>6</v>
      </c>
      <c r="C50" s="46">
        <v>4</v>
      </c>
      <c r="D50" s="47">
        <v>4</v>
      </c>
      <c r="E50" s="60">
        <v>5</v>
      </c>
      <c r="F50" s="49"/>
      <c r="G50" s="50"/>
      <c r="H50" s="51">
        <v>80</v>
      </c>
      <c r="I50" s="82">
        <v>95</v>
      </c>
      <c r="J50" s="53">
        <f t="shared" si="15"/>
        <v>0</v>
      </c>
      <c r="K50" s="54">
        <f t="shared" si="18"/>
        <v>-20</v>
      </c>
      <c r="L50" s="53">
        <f t="shared" si="16"/>
      </c>
      <c r="M50" s="55">
        <f t="shared" si="13"/>
      </c>
      <c r="N50" s="56">
        <f t="shared" si="19"/>
        <v>0</v>
      </c>
      <c r="O50" s="57">
        <f t="shared" si="20"/>
        <v>20000</v>
      </c>
      <c r="P50" s="58">
        <f t="shared" si="20"/>
        <v>19000</v>
      </c>
    </row>
    <row r="51" spans="1:16" ht="12.75">
      <c r="A51" s="62" t="s">
        <v>57</v>
      </c>
      <c r="B51" s="45">
        <v>6</v>
      </c>
      <c r="C51" s="46">
        <v>15</v>
      </c>
      <c r="D51" s="47">
        <v>15</v>
      </c>
      <c r="E51" s="60">
        <v>16</v>
      </c>
      <c r="F51" s="49">
        <v>6</v>
      </c>
      <c r="G51" s="50">
        <v>180</v>
      </c>
      <c r="H51" s="51">
        <v>180</v>
      </c>
      <c r="I51" s="82">
        <v>195</v>
      </c>
      <c r="J51" s="53">
        <f t="shared" si="15"/>
        <v>0</v>
      </c>
      <c r="K51" s="54">
        <f t="shared" si="18"/>
        <v>-6.25</v>
      </c>
      <c r="L51" s="53">
        <f t="shared" si="16"/>
        <v>0</v>
      </c>
      <c r="M51" s="55">
        <f t="shared" si="13"/>
        <v>-7.692307692307693</v>
      </c>
      <c r="N51" s="56">
        <f t="shared" si="19"/>
        <v>12000</v>
      </c>
      <c r="O51" s="57">
        <f t="shared" si="20"/>
        <v>12000</v>
      </c>
      <c r="P51" s="58">
        <f t="shared" si="20"/>
        <v>12187.5</v>
      </c>
    </row>
    <row r="52" spans="1:16" ht="12.75">
      <c r="A52" s="62" t="s">
        <v>58</v>
      </c>
      <c r="B52" s="45"/>
      <c r="C52" s="46">
        <v>0.01</v>
      </c>
      <c r="D52" s="47">
        <v>0.01</v>
      </c>
      <c r="E52" s="60">
        <v>0</v>
      </c>
      <c r="F52" s="49"/>
      <c r="G52" s="50"/>
      <c r="H52" s="51">
        <v>0.01</v>
      </c>
      <c r="I52" s="82">
        <v>0</v>
      </c>
      <c r="J52" s="53">
        <f t="shared" si="15"/>
        <v>0</v>
      </c>
      <c r="K52" s="54">
        <f t="shared" si="18"/>
      </c>
      <c r="L52" s="53">
        <f t="shared" si="16"/>
      </c>
      <c r="M52" s="55">
        <f t="shared" si="13"/>
      </c>
      <c r="N52" s="56">
        <f t="shared" si="19"/>
        <v>0</v>
      </c>
      <c r="O52" s="57"/>
      <c r="P52" s="58"/>
    </row>
    <row r="53" spans="1:16" ht="12.75">
      <c r="A53" s="59" t="s">
        <v>59</v>
      </c>
      <c r="B53" s="45">
        <v>6</v>
      </c>
      <c r="C53" s="46">
        <v>26</v>
      </c>
      <c r="D53" s="47">
        <v>26</v>
      </c>
      <c r="E53" s="60">
        <v>38</v>
      </c>
      <c r="F53" s="49">
        <v>6</v>
      </c>
      <c r="G53" s="50">
        <v>661</v>
      </c>
      <c r="H53" s="51">
        <v>661</v>
      </c>
      <c r="I53" s="82">
        <v>904</v>
      </c>
      <c r="J53" s="53">
        <f t="shared" si="15"/>
        <v>0</v>
      </c>
      <c r="K53" s="54">
        <f t="shared" si="18"/>
        <v>-31.578947368421055</v>
      </c>
      <c r="L53" s="53">
        <f t="shared" si="16"/>
        <v>0</v>
      </c>
      <c r="M53" s="55">
        <f t="shared" si="13"/>
        <v>-26.88053097345133</v>
      </c>
      <c r="N53" s="56">
        <f t="shared" si="19"/>
        <v>25423.076923076922</v>
      </c>
      <c r="O53" s="57">
        <f aca="true" t="shared" si="21" ref="O53:P56">(H53/D53)*1000</f>
        <v>25423.076923076922</v>
      </c>
      <c r="P53" s="58">
        <f t="shared" si="21"/>
        <v>23789.473684210527</v>
      </c>
    </row>
    <row r="54" spans="1:16" ht="12.75" customHeight="1">
      <c r="A54" s="59" t="s">
        <v>60</v>
      </c>
      <c r="B54" s="45">
        <v>6</v>
      </c>
      <c r="C54" s="46">
        <v>37</v>
      </c>
      <c r="D54" s="47">
        <v>37</v>
      </c>
      <c r="E54" s="60">
        <v>63</v>
      </c>
      <c r="F54" s="49">
        <v>6</v>
      </c>
      <c r="G54" s="50">
        <v>820</v>
      </c>
      <c r="H54" s="51">
        <v>820</v>
      </c>
      <c r="I54" s="82">
        <v>1101</v>
      </c>
      <c r="J54" s="53">
        <f t="shared" si="15"/>
        <v>0</v>
      </c>
      <c r="K54" s="54">
        <f t="shared" si="18"/>
        <v>-41.269841269841265</v>
      </c>
      <c r="L54" s="53">
        <f t="shared" si="16"/>
        <v>0</v>
      </c>
      <c r="M54" s="55">
        <f t="shared" si="13"/>
        <v>-25.52225249772934</v>
      </c>
      <c r="N54" s="56">
        <f t="shared" si="19"/>
        <v>22162.16216216216</v>
      </c>
      <c r="O54" s="57">
        <f t="shared" si="21"/>
        <v>22162.16216216216</v>
      </c>
      <c r="P54" s="58">
        <f t="shared" si="21"/>
        <v>17476.190476190473</v>
      </c>
    </row>
    <row r="55" spans="1:16" ht="12.75" customHeight="1">
      <c r="A55" s="59" t="s">
        <v>61</v>
      </c>
      <c r="B55" s="45">
        <v>5</v>
      </c>
      <c r="C55" s="46">
        <v>7</v>
      </c>
      <c r="D55" s="47">
        <v>7</v>
      </c>
      <c r="E55" s="60">
        <v>4</v>
      </c>
      <c r="F55" s="49"/>
      <c r="G55" s="50"/>
      <c r="H55" s="51">
        <v>196</v>
      </c>
      <c r="I55" s="82">
        <v>89</v>
      </c>
      <c r="J55" s="53">
        <f t="shared" si="15"/>
        <v>0</v>
      </c>
      <c r="K55" s="54">
        <f t="shared" si="18"/>
        <v>75</v>
      </c>
      <c r="L55" s="53">
        <f t="shared" si="16"/>
      </c>
      <c r="M55" s="55">
        <f t="shared" si="13"/>
      </c>
      <c r="N55" s="56">
        <f t="shared" si="19"/>
        <v>0</v>
      </c>
      <c r="O55" s="57">
        <f t="shared" si="21"/>
        <v>28000</v>
      </c>
      <c r="P55" s="58">
        <f t="shared" si="21"/>
        <v>22250</v>
      </c>
    </row>
    <row r="56" spans="1:16" ht="12.75">
      <c r="A56" s="44" t="s">
        <v>62</v>
      </c>
      <c r="B56" s="45">
        <v>6</v>
      </c>
      <c r="C56" s="46">
        <f>IF(OR(C57=0,C58=0),"",SUM(C57:C58))</f>
        <v>36.01</v>
      </c>
      <c r="D56" s="47">
        <f>IF(OR(D57=0,D58=0),"",SUM(D57:D58))</f>
        <v>40.01</v>
      </c>
      <c r="E56" s="48">
        <v>40</v>
      </c>
      <c r="F56" s="49">
        <v>6</v>
      </c>
      <c r="G56" s="50">
        <f>IF(OR(G57=0,G58=0),"",SUM(G57:G58))</f>
        <v>1200.01</v>
      </c>
      <c r="H56" s="51">
        <f>IF(OR(H57=0,H58=0),"",SUM(H57:H58))</f>
        <v>1200.01</v>
      </c>
      <c r="I56" s="83">
        <v>1185</v>
      </c>
      <c r="J56" s="53"/>
      <c r="K56" s="54"/>
      <c r="L56" s="53"/>
      <c r="M56" s="55"/>
      <c r="N56" s="56">
        <f t="shared" si="19"/>
        <v>33324.354346014996</v>
      </c>
      <c r="O56" s="57">
        <f t="shared" si="21"/>
        <v>29992.75181204699</v>
      </c>
      <c r="P56" s="58">
        <f t="shared" si="21"/>
        <v>29625</v>
      </c>
    </row>
    <row r="57" spans="1:16" ht="12.75">
      <c r="A57" s="59" t="s">
        <v>63</v>
      </c>
      <c r="B57" s="45"/>
      <c r="C57" s="46">
        <v>0.01</v>
      </c>
      <c r="D57" s="47">
        <v>0.01</v>
      </c>
      <c r="E57" s="60">
        <v>0</v>
      </c>
      <c r="F57" s="49"/>
      <c r="G57" s="50">
        <v>0.01</v>
      </c>
      <c r="H57" s="51">
        <v>0.01</v>
      </c>
      <c r="I57" s="82">
        <v>0</v>
      </c>
      <c r="J57" s="53">
        <f>IF(OR(D57=0,C57=0),"",C57/D57*100-100)</f>
        <v>0</v>
      </c>
      <c r="K57" s="54">
        <f>IF(OR(E57=0,C57=0),"",C57/E57*100-100)</f>
      </c>
      <c r="L57" s="53">
        <f>IF(OR(H57=0,G57=0),"",G57/H57*100-100)</f>
        <v>0</v>
      </c>
      <c r="M57" s="55">
        <f>IF(OR(I57=0,G57=0),"",G57/I57*100-100)</f>
      </c>
      <c r="N57" s="56"/>
      <c r="O57" s="57"/>
      <c r="P57" s="58"/>
    </row>
    <row r="58" spans="1:16" ht="12.75">
      <c r="A58" s="59" t="s">
        <v>64</v>
      </c>
      <c r="B58" s="45">
        <v>6</v>
      </c>
      <c r="C58" s="46">
        <v>36</v>
      </c>
      <c r="D58" s="47">
        <v>40</v>
      </c>
      <c r="E58" s="60">
        <v>40</v>
      </c>
      <c r="F58" s="49">
        <v>6</v>
      </c>
      <c r="G58" s="50">
        <v>1200</v>
      </c>
      <c r="H58" s="51">
        <v>1200</v>
      </c>
      <c r="I58" s="82">
        <v>1185</v>
      </c>
      <c r="J58" s="53"/>
      <c r="K58" s="54"/>
      <c r="L58" s="53"/>
      <c r="M58" s="55"/>
      <c r="N58" s="56">
        <f aca="true" t="shared" si="22" ref="N58:P59">(G58/C58)*1000</f>
        <v>33333.333333333336</v>
      </c>
      <c r="O58" s="57">
        <f t="shared" si="22"/>
        <v>30000</v>
      </c>
      <c r="P58" s="58">
        <f t="shared" si="22"/>
        <v>29625</v>
      </c>
    </row>
    <row r="59" spans="1:16" ht="12.75">
      <c r="A59" s="44" t="s">
        <v>65</v>
      </c>
      <c r="B59" s="45">
        <v>6</v>
      </c>
      <c r="C59" s="46">
        <f>IF(OR(C60=0,C61=0),"",SUM(C60:C61))</f>
        <v>19.01</v>
      </c>
      <c r="D59" s="47">
        <f>IF(OR(D60=0,D61=0),"",SUM(D60:D61))</f>
        <v>19.01</v>
      </c>
      <c r="E59" s="48">
        <v>21</v>
      </c>
      <c r="F59" s="49">
        <v>6</v>
      </c>
      <c r="G59" s="85">
        <f>IF(OR(G60=0,G61=0),"",SUM(G60:G61))</f>
        <v>447.01</v>
      </c>
      <c r="H59" s="86">
        <f>IF(OR(H60=0,H61=0),"",SUM(H60:H61))</f>
        <v>447.01</v>
      </c>
      <c r="I59" s="87">
        <v>482</v>
      </c>
      <c r="J59" s="53">
        <f aca="true" t="shared" si="23" ref="J59:J69">IF(OR(D59=0,C59=0),"",C59/D59*100-100)</f>
        <v>0</v>
      </c>
      <c r="K59" s="54">
        <f aca="true" t="shared" si="24" ref="K59:K69">IF(OR(E59=0,C59=0),"",C59/E59*100-100)</f>
        <v>-9.476190476190467</v>
      </c>
      <c r="L59" s="53">
        <f aca="true" t="shared" si="25" ref="L59:L89">IF(OR(H59=0,G59=0),"",G59/H59*100-100)</f>
        <v>0</v>
      </c>
      <c r="M59" s="55">
        <f aca="true" t="shared" si="26" ref="M59:M89">IF(OR(I59=0,G59=0),"",G59/I59*100-100)</f>
        <v>-7.25933609958507</v>
      </c>
      <c r="N59" s="56">
        <f t="shared" si="22"/>
        <v>23514.466070489212</v>
      </c>
      <c r="O59" s="57">
        <f t="shared" si="22"/>
        <v>23514.466070489212</v>
      </c>
      <c r="P59" s="58">
        <f t="shared" si="22"/>
        <v>22952.380952380954</v>
      </c>
    </row>
    <row r="60" spans="1:16" ht="12.75">
      <c r="A60" s="59" t="s">
        <v>66</v>
      </c>
      <c r="B60" s="45"/>
      <c r="C60" s="46">
        <v>0.01</v>
      </c>
      <c r="D60" s="47">
        <v>0.01</v>
      </c>
      <c r="E60" s="60">
        <v>0</v>
      </c>
      <c r="F60" s="49"/>
      <c r="G60" s="50">
        <v>0.01</v>
      </c>
      <c r="H60" s="51">
        <v>0.01</v>
      </c>
      <c r="I60" s="82">
        <v>0</v>
      </c>
      <c r="J60" s="53">
        <f t="shared" si="23"/>
        <v>0</v>
      </c>
      <c r="K60" s="54">
        <f t="shared" si="24"/>
      </c>
      <c r="L60" s="53">
        <f t="shared" si="25"/>
        <v>0</v>
      </c>
      <c r="M60" s="55">
        <f t="shared" si="26"/>
      </c>
      <c r="N60" s="56"/>
      <c r="O60" s="57"/>
      <c r="P60" s="58"/>
    </row>
    <row r="61" spans="1:16" ht="12.75">
      <c r="A61" s="59" t="s">
        <v>67</v>
      </c>
      <c r="B61" s="45">
        <v>6</v>
      </c>
      <c r="C61" s="46">
        <v>19</v>
      </c>
      <c r="D61" s="47">
        <v>19</v>
      </c>
      <c r="E61" s="60">
        <v>21</v>
      </c>
      <c r="F61" s="49">
        <v>6</v>
      </c>
      <c r="G61" s="50">
        <v>447</v>
      </c>
      <c r="H61" s="51">
        <v>447</v>
      </c>
      <c r="I61" s="82">
        <v>482</v>
      </c>
      <c r="J61" s="53">
        <f t="shared" si="23"/>
        <v>0</v>
      </c>
      <c r="K61" s="54">
        <f t="shared" si="24"/>
        <v>-9.523809523809518</v>
      </c>
      <c r="L61" s="53">
        <f t="shared" si="25"/>
        <v>0</v>
      </c>
      <c r="M61" s="55">
        <f t="shared" si="26"/>
        <v>-7.261410788381738</v>
      </c>
      <c r="N61" s="56">
        <f aca="true" t="shared" si="27" ref="N61:P65">(G61/C61)*1000</f>
        <v>23526.315789473683</v>
      </c>
      <c r="O61" s="57">
        <f t="shared" si="27"/>
        <v>23526.315789473683</v>
      </c>
      <c r="P61" s="58">
        <f t="shared" si="27"/>
        <v>22952.380952380954</v>
      </c>
    </row>
    <row r="62" spans="1:16" ht="12.75">
      <c r="A62" s="59" t="s">
        <v>68</v>
      </c>
      <c r="B62" s="45">
        <v>6</v>
      </c>
      <c r="C62" s="46">
        <v>1</v>
      </c>
      <c r="D62" s="47">
        <v>1</v>
      </c>
      <c r="E62" s="60">
        <v>3</v>
      </c>
      <c r="F62" s="49"/>
      <c r="G62" s="50"/>
      <c r="H62" s="51">
        <v>10</v>
      </c>
      <c r="I62" s="82">
        <v>25</v>
      </c>
      <c r="J62" s="53">
        <f t="shared" si="23"/>
        <v>0</v>
      </c>
      <c r="K62" s="54">
        <f t="shared" si="24"/>
        <v>-66.66666666666667</v>
      </c>
      <c r="L62" s="53">
        <f t="shared" si="25"/>
      </c>
      <c r="M62" s="55">
        <f t="shared" si="26"/>
      </c>
      <c r="N62" s="56">
        <f t="shared" si="27"/>
        <v>0</v>
      </c>
      <c r="O62" s="57">
        <f t="shared" si="27"/>
        <v>10000</v>
      </c>
      <c r="P62" s="58">
        <f t="shared" si="27"/>
        <v>8333.333333333334</v>
      </c>
    </row>
    <row r="63" spans="1:16" ht="12.75">
      <c r="A63" s="44" t="s">
        <v>69</v>
      </c>
      <c r="B63" s="45">
        <v>4</v>
      </c>
      <c r="C63" s="46">
        <f>IF(OR(C64=0,C65=0),"",SUM(C64:C65))</f>
        <v>36.01</v>
      </c>
      <c r="D63" s="47">
        <f>IF(OR(D64=0,D65=0),"",SUM(D64:D65))</f>
        <v>36.01</v>
      </c>
      <c r="E63" s="48">
        <v>46</v>
      </c>
      <c r="F63" s="49">
        <v>4</v>
      </c>
      <c r="G63" s="50">
        <f>IF(OR(G64=0,G65=0),"",SUM(G64:G65))</f>
        <v>720.01</v>
      </c>
      <c r="H63" s="51">
        <f>IF(OR(H64=0,H65=0),"",SUM(H64:H65))</f>
        <v>720.01</v>
      </c>
      <c r="I63" s="83">
        <v>986</v>
      </c>
      <c r="J63" s="53">
        <f t="shared" si="23"/>
        <v>0</v>
      </c>
      <c r="K63" s="54">
        <f t="shared" si="24"/>
        <v>-21.717391304347828</v>
      </c>
      <c r="L63" s="53">
        <f t="shared" si="25"/>
        <v>0</v>
      </c>
      <c r="M63" s="55">
        <f t="shared" si="26"/>
        <v>-26.976673427991884</v>
      </c>
      <c r="N63" s="56">
        <f t="shared" si="27"/>
        <v>19994.723687864484</v>
      </c>
      <c r="O63" s="57">
        <f t="shared" si="27"/>
        <v>19994.723687864484</v>
      </c>
      <c r="P63" s="58">
        <f t="shared" si="27"/>
        <v>21434.782608695652</v>
      </c>
    </row>
    <row r="64" spans="1:16" ht="12.75">
      <c r="A64" s="59" t="s">
        <v>70</v>
      </c>
      <c r="B64" s="45">
        <v>4</v>
      </c>
      <c r="C64" s="46">
        <v>36</v>
      </c>
      <c r="D64" s="47">
        <v>36</v>
      </c>
      <c r="E64" s="60">
        <v>46</v>
      </c>
      <c r="F64" s="49">
        <v>4</v>
      </c>
      <c r="G64" s="50">
        <v>720</v>
      </c>
      <c r="H64" s="51">
        <v>720</v>
      </c>
      <c r="I64" s="82">
        <v>986</v>
      </c>
      <c r="J64" s="53">
        <f t="shared" si="23"/>
        <v>0</v>
      </c>
      <c r="K64" s="54">
        <f t="shared" si="24"/>
        <v>-21.73913043478261</v>
      </c>
      <c r="L64" s="53">
        <f t="shared" si="25"/>
        <v>0</v>
      </c>
      <c r="M64" s="55">
        <f t="shared" si="26"/>
        <v>-26.977687626774852</v>
      </c>
      <c r="N64" s="56">
        <f t="shared" si="27"/>
        <v>20000</v>
      </c>
      <c r="O64" s="57">
        <f t="shared" si="27"/>
        <v>20000</v>
      </c>
      <c r="P64" s="58">
        <f t="shared" si="27"/>
        <v>21434.782608695652</v>
      </c>
    </row>
    <row r="65" spans="1:16" ht="12.75">
      <c r="A65" s="59" t="s">
        <v>71</v>
      </c>
      <c r="B65" s="45"/>
      <c r="C65" s="46">
        <v>0.01</v>
      </c>
      <c r="D65" s="47">
        <v>0.01</v>
      </c>
      <c r="E65" s="60">
        <v>0</v>
      </c>
      <c r="F65" s="49"/>
      <c r="G65" s="50">
        <v>0.01</v>
      </c>
      <c r="H65" s="51">
        <v>0.01</v>
      </c>
      <c r="I65" s="82">
        <v>0</v>
      </c>
      <c r="J65" s="53">
        <f t="shared" si="23"/>
        <v>0</v>
      </c>
      <c r="K65" s="54">
        <f t="shared" si="24"/>
      </c>
      <c r="L65" s="53">
        <f t="shared" si="25"/>
        <v>0</v>
      </c>
      <c r="M65" s="55">
        <f t="shared" si="26"/>
      </c>
      <c r="N65" s="56">
        <f t="shared" si="27"/>
        <v>1000</v>
      </c>
      <c r="O65" s="57"/>
      <c r="P65" s="58"/>
    </row>
    <row r="66" spans="1:16" ht="12.75">
      <c r="A66" s="44" t="s">
        <v>72</v>
      </c>
      <c r="B66" s="45">
        <v>5</v>
      </c>
      <c r="C66" s="88">
        <f>IF(OR(C67=0,C68=0,C69=0),"",SUM(C67:C69))</f>
        <v>171.01</v>
      </c>
      <c r="D66" s="89">
        <f>IF(OR(D67=0,D68=0,D69=0),"",SUM(D67:D69))</f>
        <v>171.01</v>
      </c>
      <c r="E66" s="90">
        <v>153</v>
      </c>
      <c r="F66" s="49">
        <v>6</v>
      </c>
      <c r="G66" s="91">
        <f>IF(OR(G67=0,G68=0,G69=0),"",SUM(G67:G69))</f>
        <v>6560.01</v>
      </c>
      <c r="H66" s="91">
        <f>IF(OR(H67=0,H68=0,H69=0),"",SUM(H67:H69))</f>
        <v>5110.01</v>
      </c>
      <c r="I66" s="92">
        <v>5037</v>
      </c>
      <c r="J66" s="53">
        <f t="shared" si="23"/>
        <v>0</v>
      </c>
      <c r="K66" s="54">
        <f t="shared" si="24"/>
        <v>11.77124183006535</v>
      </c>
      <c r="L66" s="53">
        <f t="shared" si="25"/>
        <v>28.37567832548274</v>
      </c>
      <c r="M66" s="55">
        <f t="shared" si="26"/>
        <v>30.236450268016682</v>
      </c>
      <c r="N66" s="56">
        <f>(G66/C66)*1000</f>
        <v>38360.38828138706</v>
      </c>
      <c r="O66" s="57">
        <f>(H66/D66)*1000</f>
        <v>29881.351967721188</v>
      </c>
      <c r="P66" s="58">
        <f>(I66/E66)*1000</f>
        <v>32921.56862745098</v>
      </c>
    </row>
    <row r="67" spans="1:16" ht="12.75">
      <c r="A67" s="59" t="s">
        <v>73</v>
      </c>
      <c r="B67" s="93"/>
      <c r="C67" s="46">
        <v>0.01</v>
      </c>
      <c r="D67" s="47">
        <v>0.01</v>
      </c>
      <c r="E67" s="60">
        <v>0</v>
      </c>
      <c r="F67" s="49"/>
      <c r="G67" s="50">
        <v>0.01</v>
      </c>
      <c r="H67" s="51">
        <v>0.01</v>
      </c>
      <c r="I67" s="82">
        <v>0</v>
      </c>
      <c r="J67" s="53">
        <f t="shared" si="23"/>
        <v>0</v>
      </c>
      <c r="K67" s="54">
        <f t="shared" si="24"/>
      </c>
      <c r="L67" s="53">
        <f t="shared" si="25"/>
        <v>0</v>
      </c>
      <c r="M67" s="55">
        <f t="shared" si="26"/>
      </c>
      <c r="N67" s="56"/>
      <c r="O67" s="57"/>
      <c r="P67" s="58"/>
    </row>
    <row r="68" spans="1:16" ht="12.75">
      <c r="A68" s="59" t="s">
        <v>74</v>
      </c>
      <c r="B68" s="45">
        <v>6</v>
      </c>
      <c r="C68" s="46">
        <v>154</v>
      </c>
      <c r="D68" s="47">
        <v>154</v>
      </c>
      <c r="E68" s="60">
        <v>138</v>
      </c>
      <c r="F68" s="49">
        <v>6</v>
      </c>
      <c r="G68" s="50">
        <v>6050</v>
      </c>
      <c r="H68" s="51">
        <v>4600</v>
      </c>
      <c r="I68" s="82">
        <v>4454</v>
      </c>
      <c r="J68" s="53">
        <f t="shared" si="23"/>
        <v>0</v>
      </c>
      <c r="K68" s="54">
        <f t="shared" si="24"/>
        <v>11.594202898550733</v>
      </c>
      <c r="L68" s="53">
        <f t="shared" si="25"/>
        <v>31.52173913043478</v>
      </c>
      <c r="M68" s="55">
        <f t="shared" si="26"/>
        <v>35.83295913785361</v>
      </c>
      <c r="N68" s="56">
        <f aca="true" t="shared" si="28" ref="N68:N88">(G68/C68)*1000</f>
        <v>39285.71428571428</v>
      </c>
      <c r="O68" s="57">
        <f>(H68/D68)*1000</f>
        <v>29870.12987012987</v>
      </c>
      <c r="P68" s="58">
        <f>(I68/E68)*1000</f>
        <v>32275.36231884058</v>
      </c>
    </row>
    <row r="69" spans="1:16" ht="12.75">
      <c r="A69" s="59" t="s">
        <v>75</v>
      </c>
      <c r="B69" s="45">
        <v>6</v>
      </c>
      <c r="C69" s="46">
        <v>17</v>
      </c>
      <c r="D69" s="47">
        <v>17</v>
      </c>
      <c r="E69" s="60">
        <v>16</v>
      </c>
      <c r="F69" s="49">
        <v>6</v>
      </c>
      <c r="G69" s="50">
        <v>510</v>
      </c>
      <c r="H69" s="51">
        <v>510</v>
      </c>
      <c r="I69" s="82">
        <v>583</v>
      </c>
      <c r="J69" s="53">
        <f t="shared" si="23"/>
        <v>0</v>
      </c>
      <c r="K69" s="54">
        <f t="shared" si="24"/>
        <v>6.25</v>
      </c>
      <c r="L69" s="53">
        <f t="shared" si="25"/>
        <v>0</v>
      </c>
      <c r="M69" s="55">
        <f t="shared" si="26"/>
        <v>-12.521440823327609</v>
      </c>
      <c r="N69" s="56">
        <f t="shared" si="28"/>
        <v>30000</v>
      </c>
      <c r="O69" s="57"/>
      <c r="P69" s="58"/>
    </row>
    <row r="70" spans="1:16" ht="12.75">
      <c r="A70" s="59" t="s">
        <v>76</v>
      </c>
      <c r="B70" s="45">
        <v>6</v>
      </c>
      <c r="C70" s="46">
        <v>26</v>
      </c>
      <c r="D70" s="47">
        <v>22</v>
      </c>
      <c r="E70" s="60">
        <v>30</v>
      </c>
      <c r="F70" s="49">
        <v>6</v>
      </c>
      <c r="G70" s="50">
        <v>2210</v>
      </c>
      <c r="H70" s="51">
        <v>1870</v>
      </c>
      <c r="I70" s="82">
        <v>7257</v>
      </c>
      <c r="J70" s="53"/>
      <c r="K70" s="54"/>
      <c r="L70" s="53">
        <f t="shared" si="25"/>
        <v>18.181818181818187</v>
      </c>
      <c r="M70" s="55">
        <f t="shared" si="26"/>
        <v>-69.54664461898857</v>
      </c>
      <c r="N70" s="56">
        <f t="shared" si="28"/>
        <v>85000</v>
      </c>
      <c r="O70" s="57"/>
      <c r="P70" s="58"/>
    </row>
    <row r="71" spans="1:16" ht="12.75">
      <c r="A71" s="59" t="s">
        <v>77</v>
      </c>
      <c r="B71" s="45">
        <v>6</v>
      </c>
      <c r="C71" s="46">
        <v>108</v>
      </c>
      <c r="D71" s="47">
        <v>108</v>
      </c>
      <c r="E71" s="60">
        <v>106</v>
      </c>
      <c r="F71" s="49">
        <v>6</v>
      </c>
      <c r="G71" s="50">
        <v>2700</v>
      </c>
      <c r="H71" s="51">
        <v>2700</v>
      </c>
      <c r="I71" s="82">
        <v>3024</v>
      </c>
      <c r="J71" s="53">
        <f aca="true" t="shared" si="29" ref="J71:J89">IF(OR(D71=0,C71=0),"",C71/D71*100-100)</f>
        <v>0</v>
      </c>
      <c r="K71" s="54">
        <f aca="true" t="shared" si="30" ref="K71:K89">IF(OR(E71=0,C71=0),"",C71/E71*100-100)</f>
        <v>1.8867924528301927</v>
      </c>
      <c r="L71" s="53">
        <f t="shared" si="25"/>
        <v>0</v>
      </c>
      <c r="M71" s="55">
        <f t="shared" si="26"/>
        <v>-10.714285714285708</v>
      </c>
      <c r="N71" s="56">
        <f t="shared" si="28"/>
        <v>25000</v>
      </c>
      <c r="O71" s="57">
        <f aca="true" t="shared" si="31" ref="O71:O86">(H71/D71)*1000</f>
        <v>25000</v>
      </c>
      <c r="P71" s="58">
        <f aca="true" t="shared" si="32" ref="P71:P86">(I71/E71)*1000</f>
        <v>28528.30188679245</v>
      </c>
    </row>
    <row r="72" spans="1:16" ht="12.75">
      <c r="A72" s="59" t="s">
        <v>78</v>
      </c>
      <c r="B72" s="45">
        <v>6</v>
      </c>
      <c r="C72" s="46">
        <v>2</v>
      </c>
      <c r="D72" s="47">
        <v>2</v>
      </c>
      <c r="E72" s="60">
        <v>3</v>
      </c>
      <c r="F72" s="49">
        <v>6</v>
      </c>
      <c r="G72" s="50">
        <v>7</v>
      </c>
      <c r="H72" s="51">
        <v>7</v>
      </c>
      <c r="I72" s="82">
        <v>15</v>
      </c>
      <c r="J72" s="53">
        <f t="shared" si="29"/>
        <v>0</v>
      </c>
      <c r="K72" s="54">
        <f t="shared" si="30"/>
        <v>-33.33333333333334</v>
      </c>
      <c r="L72" s="53">
        <f t="shared" si="25"/>
        <v>0</v>
      </c>
      <c r="M72" s="55">
        <f t="shared" si="26"/>
        <v>-53.333333333333336</v>
      </c>
      <c r="N72" s="56">
        <f t="shared" si="28"/>
        <v>3500</v>
      </c>
      <c r="O72" s="57">
        <f t="shared" si="31"/>
        <v>3500</v>
      </c>
      <c r="P72" s="58">
        <f t="shared" si="32"/>
        <v>5000</v>
      </c>
    </row>
    <row r="73" spans="1:16" ht="12.75">
      <c r="A73" s="59" t="s">
        <v>79</v>
      </c>
      <c r="B73" s="45">
        <v>6</v>
      </c>
      <c r="C73" s="46">
        <v>25</v>
      </c>
      <c r="D73" s="47">
        <v>25</v>
      </c>
      <c r="E73" s="60">
        <v>40</v>
      </c>
      <c r="F73" s="49">
        <v>6</v>
      </c>
      <c r="G73" s="50">
        <v>335</v>
      </c>
      <c r="H73" s="51">
        <v>335</v>
      </c>
      <c r="I73" s="82">
        <v>476</v>
      </c>
      <c r="J73" s="53">
        <f t="shared" si="29"/>
        <v>0</v>
      </c>
      <c r="K73" s="54">
        <f t="shared" si="30"/>
        <v>-37.5</v>
      </c>
      <c r="L73" s="53">
        <f t="shared" si="25"/>
        <v>0</v>
      </c>
      <c r="M73" s="55">
        <f t="shared" si="26"/>
        <v>-29.62184873949579</v>
      </c>
      <c r="N73" s="56">
        <f t="shared" si="28"/>
        <v>13400</v>
      </c>
      <c r="O73" s="57">
        <f t="shared" si="31"/>
        <v>13400</v>
      </c>
      <c r="P73" s="58">
        <f t="shared" si="32"/>
        <v>11900</v>
      </c>
    </row>
    <row r="74" spans="1:16" ht="12.75">
      <c r="A74" s="59" t="s">
        <v>80</v>
      </c>
      <c r="B74" s="45">
        <v>6</v>
      </c>
      <c r="C74" s="46">
        <v>10</v>
      </c>
      <c r="D74" s="47">
        <v>10</v>
      </c>
      <c r="E74" s="60">
        <v>32</v>
      </c>
      <c r="F74" s="49">
        <v>6</v>
      </c>
      <c r="G74" s="50">
        <v>180</v>
      </c>
      <c r="H74" s="51">
        <v>180</v>
      </c>
      <c r="I74" s="82">
        <v>456</v>
      </c>
      <c r="J74" s="53">
        <f t="shared" si="29"/>
        <v>0</v>
      </c>
      <c r="K74" s="54">
        <f t="shared" si="30"/>
        <v>-68.75</v>
      </c>
      <c r="L74" s="53">
        <f t="shared" si="25"/>
        <v>0</v>
      </c>
      <c r="M74" s="55">
        <f t="shared" si="26"/>
        <v>-60.526315789473685</v>
      </c>
      <c r="N74" s="56">
        <f t="shared" si="28"/>
        <v>18000</v>
      </c>
      <c r="O74" s="57">
        <f t="shared" si="31"/>
        <v>18000</v>
      </c>
      <c r="P74" s="58">
        <f t="shared" si="32"/>
        <v>14250</v>
      </c>
    </row>
    <row r="75" spans="1:16" ht="12.75">
      <c r="A75" s="59" t="s">
        <v>81</v>
      </c>
      <c r="B75" s="45">
        <v>6</v>
      </c>
      <c r="C75" s="46">
        <v>310</v>
      </c>
      <c r="D75" s="47">
        <v>316</v>
      </c>
      <c r="E75" s="60">
        <v>390</v>
      </c>
      <c r="F75" s="49">
        <v>6</v>
      </c>
      <c r="G75" s="50">
        <v>4925</v>
      </c>
      <c r="H75" s="51">
        <v>5337</v>
      </c>
      <c r="I75" s="82">
        <v>6629</v>
      </c>
      <c r="J75" s="53">
        <f t="shared" si="29"/>
        <v>-1.8987341772151893</v>
      </c>
      <c r="K75" s="54">
        <f t="shared" si="30"/>
        <v>-20.51282051282051</v>
      </c>
      <c r="L75" s="53">
        <f t="shared" si="25"/>
        <v>-7.719692711261004</v>
      </c>
      <c r="M75" s="55">
        <f t="shared" si="26"/>
        <v>-25.70523457535073</v>
      </c>
      <c r="N75" s="56">
        <f t="shared" si="28"/>
        <v>15887.096774193547</v>
      </c>
      <c r="O75" s="57">
        <f t="shared" si="31"/>
        <v>16889.24050632911</v>
      </c>
      <c r="P75" s="58">
        <f t="shared" si="32"/>
        <v>16997.435897435895</v>
      </c>
    </row>
    <row r="76" spans="1:16" ht="12.75">
      <c r="A76" s="44" t="s">
        <v>82</v>
      </c>
      <c r="B76" s="45">
        <v>5</v>
      </c>
      <c r="C76" s="46">
        <f>IF(OR(C77=0,C78=0,C79=0),"",SUM(C77:C79))</f>
        <v>210</v>
      </c>
      <c r="D76" s="47">
        <f>IF(OR(D77=0,D78=0,D79=0),"",SUM(D77:D79))</f>
        <v>199</v>
      </c>
      <c r="E76" s="48">
        <v>167</v>
      </c>
      <c r="F76" s="49">
        <v>6</v>
      </c>
      <c r="G76" s="50">
        <f>IF(OR(G77=0,G78=0,G79=0),"",SUM(G77:G79))</f>
        <v>8190</v>
      </c>
      <c r="H76" s="51">
        <f>IF(OR(H77=0,H78=0,H79=0),"",SUM(H77:H79))</f>
        <v>7761</v>
      </c>
      <c r="I76" s="83">
        <v>6384</v>
      </c>
      <c r="J76" s="53">
        <f t="shared" si="29"/>
        <v>5.527638190954761</v>
      </c>
      <c r="K76" s="54">
        <f t="shared" si="30"/>
        <v>25.74850299401197</v>
      </c>
      <c r="L76" s="53">
        <f t="shared" si="25"/>
        <v>5.527638190954761</v>
      </c>
      <c r="M76" s="55">
        <f t="shared" si="26"/>
        <v>28.28947368421052</v>
      </c>
      <c r="N76" s="56">
        <f t="shared" si="28"/>
        <v>39000</v>
      </c>
      <c r="O76" s="57">
        <f t="shared" si="31"/>
        <v>39000</v>
      </c>
      <c r="P76" s="58">
        <f t="shared" si="32"/>
        <v>38227.54491017964</v>
      </c>
    </row>
    <row r="77" spans="1:16" ht="12.75">
      <c r="A77" s="59" t="s">
        <v>83</v>
      </c>
      <c r="B77" s="45">
        <v>6</v>
      </c>
      <c r="C77" s="46">
        <v>181</v>
      </c>
      <c r="D77" s="47">
        <v>171</v>
      </c>
      <c r="E77" s="60">
        <v>90</v>
      </c>
      <c r="F77" s="49">
        <v>6</v>
      </c>
      <c r="G77" s="50">
        <v>7059</v>
      </c>
      <c r="H77" s="51">
        <v>6674</v>
      </c>
      <c r="I77" s="82">
        <v>3608</v>
      </c>
      <c r="J77" s="53">
        <f t="shared" si="29"/>
        <v>5.847953216374279</v>
      </c>
      <c r="K77" s="54">
        <f t="shared" si="30"/>
        <v>101.11111111111111</v>
      </c>
      <c r="L77" s="53">
        <f t="shared" si="25"/>
        <v>5.768654480071916</v>
      </c>
      <c r="M77" s="55">
        <f t="shared" si="26"/>
        <v>95.64855875831486</v>
      </c>
      <c r="N77" s="56">
        <f t="shared" si="28"/>
        <v>39000</v>
      </c>
      <c r="O77" s="57">
        <f t="shared" si="31"/>
        <v>39029.239766081875</v>
      </c>
      <c r="P77" s="58">
        <f t="shared" si="32"/>
        <v>40088.88888888889</v>
      </c>
    </row>
    <row r="78" spans="1:16" ht="12.75">
      <c r="A78" s="59" t="s">
        <v>84</v>
      </c>
      <c r="B78" s="45">
        <v>6</v>
      </c>
      <c r="C78" s="46">
        <v>9</v>
      </c>
      <c r="D78" s="47">
        <v>9</v>
      </c>
      <c r="E78" s="60">
        <v>62</v>
      </c>
      <c r="F78" s="49">
        <v>6</v>
      </c>
      <c r="G78" s="50">
        <v>351</v>
      </c>
      <c r="H78" s="51">
        <f>116+233</f>
        <v>349</v>
      </c>
      <c r="I78" s="82">
        <v>2401</v>
      </c>
      <c r="J78" s="53">
        <f t="shared" si="29"/>
        <v>0</v>
      </c>
      <c r="K78" s="54">
        <f t="shared" si="30"/>
        <v>-85.48387096774194</v>
      </c>
      <c r="L78" s="53">
        <f t="shared" si="25"/>
        <v>0.5730659025787901</v>
      </c>
      <c r="M78" s="55">
        <f t="shared" si="26"/>
        <v>-85.381091211995</v>
      </c>
      <c r="N78" s="56">
        <f t="shared" si="28"/>
        <v>39000</v>
      </c>
      <c r="O78" s="57">
        <f t="shared" si="31"/>
        <v>38777.77777777778</v>
      </c>
      <c r="P78" s="58">
        <f t="shared" si="32"/>
        <v>38725.8064516129</v>
      </c>
    </row>
    <row r="79" spans="1:16" ht="12.75">
      <c r="A79" s="59" t="s">
        <v>141</v>
      </c>
      <c r="B79" s="45">
        <v>6</v>
      </c>
      <c r="C79" s="46">
        <v>20</v>
      </c>
      <c r="D79" s="47">
        <v>19</v>
      </c>
      <c r="E79" s="60">
        <v>15</v>
      </c>
      <c r="F79" s="49">
        <v>6</v>
      </c>
      <c r="G79" s="50">
        <v>780</v>
      </c>
      <c r="H79" s="51">
        <v>738</v>
      </c>
      <c r="I79" s="82">
        <v>375</v>
      </c>
      <c r="J79" s="53">
        <f t="shared" si="29"/>
        <v>5.263157894736835</v>
      </c>
      <c r="K79" s="54">
        <f t="shared" si="30"/>
        <v>33.333333333333314</v>
      </c>
      <c r="L79" s="53">
        <f t="shared" si="25"/>
        <v>5.6910569105691025</v>
      </c>
      <c r="M79" s="55">
        <f t="shared" si="26"/>
        <v>108</v>
      </c>
      <c r="N79" s="56">
        <f t="shared" si="28"/>
        <v>39000</v>
      </c>
      <c r="O79" s="57">
        <f t="shared" si="31"/>
        <v>38842.1052631579</v>
      </c>
      <c r="P79" s="58">
        <f t="shared" si="32"/>
        <v>25000</v>
      </c>
    </row>
    <row r="80" spans="1:16" ht="12.75">
      <c r="A80" s="94" t="s">
        <v>86</v>
      </c>
      <c r="B80" s="45">
        <v>6</v>
      </c>
      <c r="C80" s="46">
        <v>4</v>
      </c>
      <c r="D80" s="47">
        <v>4</v>
      </c>
      <c r="E80" s="60">
        <v>5</v>
      </c>
      <c r="F80" s="49">
        <v>6</v>
      </c>
      <c r="G80" s="50">
        <v>100</v>
      </c>
      <c r="H80" s="51">
        <v>100</v>
      </c>
      <c r="I80" s="82">
        <v>125</v>
      </c>
      <c r="J80" s="53">
        <f t="shared" si="29"/>
        <v>0</v>
      </c>
      <c r="K80" s="54">
        <f t="shared" si="30"/>
        <v>-20</v>
      </c>
      <c r="L80" s="53">
        <f t="shared" si="25"/>
        <v>0</v>
      </c>
      <c r="M80" s="55">
        <f t="shared" si="26"/>
        <v>-20</v>
      </c>
      <c r="N80" s="57">
        <f t="shared" si="28"/>
        <v>25000</v>
      </c>
      <c r="O80" s="57">
        <f t="shared" si="31"/>
        <v>25000</v>
      </c>
      <c r="P80" s="58">
        <f t="shared" si="32"/>
        <v>25000</v>
      </c>
    </row>
    <row r="81" spans="1:16" ht="12.75">
      <c r="A81" s="94" t="s">
        <v>87</v>
      </c>
      <c r="B81" s="45"/>
      <c r="C81" s="46">
        <v>0.01</v>
      </c>
      <c r="D81" s="47">
        <v>0.01</v>
      </c>
      <c r="E81" s="60">
        <v>3</v>
      </c>
      <c r="F81" s="49"/>
      <c r="G81" s="50">
        <v>0.01</v>
      </c>
      <c r="H81" s="51">
        <v>0.01</v>
      </c>
      <c r="I81" s="82">
        <v>59</v>
      </c>
      <c r="J81" s="53">
        <f t="shared" si="29"/>
        <v>0</v>
      </c>
      <c r="K81" s="54">
        <f t="shared" si="30"/>
        <v>-99.66666666666667</v>
      </c>
      <c r="L81" s="53">
        <f t="shared" si="25"/>
        <v>0</v>
      </c>
      <c r="M81" s="55">
        <f t="shared" si="26"/>
        <v>-99.98305084745763</v>
      </c>
      <c r="N81" s="56">
        <f t="shared" si="28"/>
        <v>1000</v>
      </c>
      <c r="O81" s="57">
        <f t="shared" si="31"/>
        <v>1000</v>
      </c>
      <c r="P81" s="58">
        <f t="shared" si="32"/>
        <v>19666.666666666668</v>
      </c>
    </row>
    <row r="82" spans="1:16" ht="12.75">
      <c r="A82" s="94" t="s">
        <v>88</v>
      </c>
      <c r="B82" s="45"/>
      <c r="C82" s="46"/>
      <c r="D82" s="47">
        <v>1</v>
      </c>
      <c r="E82" s="60">
        <v>2</v>
      </c>
      <c r="F82" s="49"/>
      <c r="G82" s="50"/>
      <c r="H82" s="51">
        <v>18</v>
      </c>
      <c r="I82" s="82">
        <v>32</v>
      </c>
      <c r="J82" s="53">
        <f t="shared" si="29"/>
      </c>
      <c r="K82" s="54">
        <f t="shared" si="30"/>
      </c>
      <c r="L82" s="53">
        <f t="shared" si="25"/>
      </c>
      <c r="M82" s="55">
        <f t="shared" si="26"/>
      </c>
      <c r="N82" s="56"/>
      <c r="O82" s="57">
        <f t="shared" si="31"/>
        <v>18000</v>
      </c>
      <c r="P82" s="58">
        <f t="shared" si="32"/>
        <v>16000</v>
      </c>
    </row>
    <row r="83" spans="1:16" ht="12.75">
      <c r="A83" s="94" t="s">
        <v>89</v>
      </c>
      <c r="B83" s="45"/>
      <c r="C83" s="46"/>
      <c r="D83" s="47">
        <v>0.01</v>
      </c>
      <c r="E83" s="60">
        <v>1</v>
      </c>
      <c r="F83" s="49"/>
      <c r="G83" s="50"/>
      <c r="H83" s="51">
        <v>0.01</v>
      </c>
      <c r="I83" s="82">
        <v>9</v>
      </c>
      <c r="J83" s="53">
        <f t="shared" si="29"/>
      </c>
      <c r="K83" s="54">
        <f t="shared" si="30"/>
      </c>
      <c r="L83" s="53">
        <f t="shared" si="25"/>
      </c>
      <c r="M83" s="55">
        <f t="shared" si="26"/>
      </c>
      <c r="N83" s="56"/>
      <c r="O83" s="57">
        <f t="shared" si="31"/>
        <v>1000</v>
      </c>
      <c r="P83" s="58">
        <f t="shared" si="32"/>
        <v>9000</v>
      </c>
    </row>
    <row r="84" spans="1:16" ht="12.75">
      <c r="A84" s="59" t="s">
        <v>90</v>
      </c>
      <c r="B84" s="45">
        <v>6</v>
      </c>
      <c r="C84" s="46">
        <v>12</v>
      </c>
      <c r="D84" s="47">
        <v>12</v>
      </c>
      <c r="E84" s="60">
        <v>19</v>
      </c>
      <c r="F84" s="49">
        <v>6</v>
      </c>
      <c r="G84" s="50">
        <v>168</v>
      </c>
      <c r="H84" s="51">
        <v>168</v>
      </c>
      <c r="I84" s="82">
        <v>259</v>
      </c>
      <c r="J84" s="53">
        <f t="shared" si="29"/>
        <v>0</v>
      </c>
      <c r="K84" s="54">
        <f t="shared" si="30"/>
        <v>-36.8421052631579</v>
      </c>
      <c r="L84" s="53">
        <f t="shared" si="25"/>
        <v>0</v>
      </c>
      <c r="M84" s="55">
        <f t="shared" si="26"/>
        <v>-35.13513513513513</v>
      </c>
      <c r="N84" s="56">
        <f t="shared" si="28"/>
        <v>14000</v>
      </c>
      <c r="O84" s="57">
        <f t="shared" si="31"/>
        <v>14000</v>
      </c>
      <c r="P84" s="58">
        <f t="shared" si="32"/>
        <v>13631.578947368422</v>
      </c>
    </row>
    <row r="85" spans="1:16" ht="12.75">
      <c r="A85" s="59" t="s">
        <v>91</v>
      </c>
      <c r="B85" s="45">
        <v>6</v>
      </c>
      <c r="C85" s="46">
        <v>18</v>
      </c>
      <c r="D85" s="47">
        <v>18</v>
      </c>
      <c r="E85" s="60">
        <v>10</v>
      </c>
      <c r="F85" s="49">
        <v>6</v>
      </c>
      <c r="G85" s="50">
        <v>135</v>
      </c>
      <c r="H85" s="51">
        <v>135</v>
      </c>
      <c r="I85" s="82">
        <v>68</v>
      </c>
      <c r="J85" s="53">
        <f t="shared" si="29"/>
        <v>0</v>
      </c>
      <c r="K85" s="54">
        <f t="shared" si="30"/>
        <v>80</v>
      </c>
      <c r="L85" s="53">
        <f t="shared" si="25"/>
        <v>0</v>
      </c>
      <c r="M85" s="55">
        <f t="shared" si="26"/>
        <v>98.52941176470588</v>
      </c>
      <c r="N85" s="56">
        <f t="shared" si="28"/>
        <v>7500</v>
      </c>
      <c r="O85" s="57">
        <f t="shared" si="31"/>
        <v>7500</v>
      </c>
      <c r="P85" s="58">
        <f t="shared" si="32"/>
        <v>6800</v>
      </c>
    </row>
    <row r="86" spans="1:16" ht="12.75">
      <c r="A86" s="59" t="s">
        <v>92</v>
      </c>
      <c r="B86" s="45">
        <v>6</v>
      </c>
      <c r="C86" s="46">
        <v>120</v>
      </c>
      <c r="D86" s="47">
        <v>120</v>
      </c>
      <c r="E86" s="60">
        <v>148</v>
      </c>
      <c r="F86" s="49">
        <v>6</v>
      </c>
      <c r="G86" s="50">
        <v>864</v>
      </c>
      <c r="H86" s="51">
        <v>864</v>
      </c>
      <c r="I86" s="82">
        <v>976</v>
      </c>
      <c r="J86" s="53">
        <f t="shared" si="29"/>
        <v>0</v>
      </c>
      <c r="K86" s="54">
        <f t="shared" si="30"/>
        <v>-18.91891891891892</v>
      </c>
      <c r="L86" s="53">
        <f t="shared" si="25"/>
        <v>0</v>
      </c>
      <c r="M86" s="55">
        <f t="shared" si="26"/>
        <v>-11.47540983606558</v>
      </c>
      <c r="N86" s="56">
        <f t="shared" si="28"/>
        <v>7200</v>
      </c>
      <c r="O86" s="57">
        <f t="shared" si="31"/>
        <v>7200</v>
      </c>
      <c r="P86" s="58">
        <f t="shared" si="32"/>
        <v>6594.594594594595</v>
      </c>
    </row>
    <row r="87" spans="1:16" ht="12.75">
      <c r="A87" s="59" t="s">
        <v>93</v>
      </c>
      <c r="B87" s="45"/>
      <c r="C87" s="46"/>
      <c r="D87" s="47">
        <v>1</v>
      </c>
      <c r="E87" s="60">
        <v>1</v>
      </c>
      <c r="F87" s="49"/>
      <c r="G87" s="50"/>
      <c r="H87" s="51">
        <v>202</v>
      </c>
      <c r="I87" s="82">
        <v>161</v>
      </c>
      <c r="J87" s="53">
        <f t="shared" si="29"/>
      </c>
      <c r="K87" s="54">
        <f t="shared" si="30"/>
      </c>
      <c r="L87" s="53">
        <f t="shared" si="25"/>
      </c>
      <c r="M87" s="55">
        <f t="shared" si="26"/>
      </c>
      <c r="N87" s="56"/>
      <c r="O87" s="57">
        <f>(H87/D87)*1000</f>
        <v>202000</v>
      </c>
      <c r="P87" s="58">
        <f>(I87/E87)*1000</f>
        <v>161000</v>
      </c>
    </row>
    <row r="88" spans="1:16" ht="12.75">
      <c r="A88" s="59" t="s">
        <v>94</v>
      </c>
      <c r="B88" s="45"/>
      <c r="C88" s="46"/>
      <c r="D88" s="47">
        <v>1</v>
      </c>
      <c r="E88" s="60">
        <v>1</v>
      </c>
      <c r="F88" s="49"/>
      <c r="G88" s="50"/>
      <c r="H88" s="51">
        <v>160</v>
      </c>
      <c r="I88" s="82">
        <v>80</v>
      </c>
      <c r="J88" s="53">
        <f t="shared" si="29"/>
      </c>
      <c r="K88" s="54">
        <f t="shared" si="30"/>
      </c>
      <c r="L88" s="53">
        <f t="shared" si="25"/>
      </c>
      <c r="M88" s="55">
        <f t="shared" si="26"/>
      </c>
      <c r="N88" s="56"/>
      <c r="O88" s="57">
        <f>(H88/D88)*1000</f>
        <v>160000</v>
      </c>
      <c r="P88" s="58">
        <f>(I88/E88)*1000</f>
        <v>80000</v>
      </c>
    </row>
    <row r="89" spans="1:16" s="43" customFormat="1" ht="15.75">
      <c r="A89" s="29" t="s">
        <v>95</v>
      </c>
      <c r="B89" s="68"/>
      <c r="C89" s="69"/>
      <c r="D89" s="70"/>
      <c r="E89" s="71"/>
      <c r="F89" s="72"/>
      <c r="G89" s="73"/>
      <c r="H89" s="74"/>
      <c r="I89" s="75"/>
      <c r="J89" s="76">
        <f t="shared" si="29"/>
      </c>
      <c r="K89" s="77">
        <f t="shared" si="30"/>
      </c>
      <c r="L89" s="76">
        <f t="shared" si="25"/>
      </c>
      <c r="M89" s="78">
        <f t="shared" si="26"/>
      </c>
      <c r="N89" s="79"/>
      <c r="O89" s="80"/>
      <c r="P89" s="81"/>
    </row>
    <row r="90" spans="1:16" ht="12.75">
      <c r="A90" s="59" t="s">
        <v>96</v>
      </c>
      <c r="B90" s="45">
        <v>1</v>
      </c>
      <c r="C90" s="46">
        <v>0.01</v>
      </c>
      <c r="D90" s="47">
        <v>0.01</v>
      </c>
      <c r="E90" s="60">
        <v>0</v>
      </c>
      <c r="F90" s="49"/>
      <c r="G90" s="95">
        <v>0.01</v>
      </c>
      <c r="H90" s="51">
        <v>0.01</v>
      </c>
      <c r="I90" s="82">
        <v>210</v>
      </c>
      <c r="J90" s="53"/>
      <c r="K90" s="54"/>
      <c r="L90" s="53"/>
      <c r="M90" s="55"/>
      <c r="N90" s="56">
        <f>(G90/C90)*1000</f>
        <v>1000</v>
      </c>
      <c r="O90" s="57"/>
      <c r="P90" s="58"/>
    </row>
    <row r="91" spans="1:16" ht="12.75">
      <c r="A91" s="59" t="s">
        <v>97</v>
      </c>
      <c r="B91" s="45">
        <v>1</v>
      </c>
      <c r="C91" s="97">
        <v>0.01</v>
      </c>
      <c r="D91" s="47">
        <v>0.01</v>
      </c>
      <c r="E91" s="60">
        <v>5</v>
      </c>
      <c r="F91" s="49"/>
      <c r="G91" s="95">
        <v>0.01</v>
      </c>
      <c r="H91" s="51">
        <v>0.01</v>
      </c>
      <c r="I91" s="82">
        <v>194</v>
      </c>
      <c r="J91" s="53"/>
      <c r="K91" s="54"/>
      <c r="L91" s="53"/>
      <c r="M91" s="55"/>
      <c r="N91" s="57">
        <f>(G91/C91)*1000</f>
        <v>1000</v>
      </c>
      <c r="O91" s="57"/>
      <c r="P91" s="58">
        <f>(I91/E91)*1000</f>
        <v>38800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>
        <f aca="true" t="shared" si="33" ref="J92:J105">IF(OR(D92=0,C92=0),"",C92/D92*100-100)</f>
      </c>
      <c r="K92" s="77">
        <f aca="true" t="shared" si="34" ref="K92:K105">IF(OR(E92=0,C92=0),"",C92/E92*100-100)</f>
      </c>
      <c r="L92" s="76">
        <f aca="true" t="shared" si="35" ref="L92:L105">IF(OR(H92=0,G92=0),"",G92/H92*100-100)</f>
      </c>
      <c r="M92" s="78">
        <f aca="true" t="shared" si="36" ref="M92:M105">IF(OR(I92=0,G92=0),"",G92/I92*100-100)</f>
      </c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0.01</v>
      </c>
      <c r="E93" s="60">
        <v>2</v>
      </c>
      <c r="F93" s="49"/>
      <c r="G93" s="50"/>
      <c r="H93" s="51">
        <v>0.01</v>
      </c>
      <c r="I93" s="99">
        <v>11</v>
      </c>
      <c r="J93" s="53">
        <f t="shared" si="33"/>
      </c>
      <c r="K93" s="54">
        <f t="shared" si="34"/>
      </c>
      <c r="L93" s="53">
        <f t="shared" si="35"/>
      </c>
      <c r="M93" s="55">
        <f t="shared" si="36"/>
      </c>
      <c r="N93" s="56"/>
      <c r="O93" s="57">
        <f aca="true" t="shared" si="37" ref="O93:O99">(H93/D93)*1000</f>
        <v>1000</v>
      </c>
      <c r="P93" s="58">
        <f aca="true" t="shared" si="38" ref="P93:P99">(I93/E93)*1000</f>
        <v>5500</v>
      </c>
    </row>
    <row r="94" spans="1:16" ht="12.75">
      <c r="A94" s="44" t="s">
        <v>100</v>
      </c>
      <c r="B94" s="45"/>
      <c r="C94" s="46"/>
      <c r="D94" s="47">
        <v>0.01</v>
      </c>
      <c r="E94" s="60">
        <v>0</v>
      </c>
      <c r="F94" s="49"/>
      <c r="G94" s="100">
        <f>IF(OR(G95=0,G96=0,G97=0),"",SUM(G95:G97))</f>
      </c>
      <c r="H94" s="51">
        <f>IF(OR(H95=0,H96=0,H97=0),"",SUM(H95:H97))</f>
        <v>0.03</v>
      </c>
      <c r="I94" s="83">
        <v>0</v>
      </c>
      <c r="J94" s="53">
        <f t="shared" si="33"/>
      </c>
      <c r="K94" s="54">
        <f t="shared" si="34"/>
      </c>
      <c r="L94" s="53"/>
      <c r="M94" s="55">
        <f t="shared" si="36"/>
      </c>
      <c r="N94" s="56"/>
      <c r="O94" s="57">
        <f t="shared" si="37"/>
        <v>3000</v>
      </c>
      <c r="P94" s="58"/>
    </row>
    <row r="95" spans="1:16" ht="12.75">
      <c r="A95" s="59" t="s">
        <v>101</v>
      </c>
      <c r="B95" s="45"/>
      <c r="C95" s="46"/>
      <c r="D95" s="47">
        <v>0.01</v>
      </c>
      <c r="E95" s="60">
        <v>0</v>
      </c>
      <c r="F95" s="49"/>
      <c r="G95" s="50"/>
      <c r="H95" s="51">
        <v>0.01</v>
      </c>
      <c r="I95" s="99">
        <v>0</v>
      </c>
      <c r="J95" s="53">
        <f t="shared" si="33"/>
      </c>
      <c r="K95" s="54">
        <f t="shared" si="34"/>
      </c>
      <c r="L95" s="53">
        <f t="shared" si="35"/>
      </c>
      <c r="M95" s="55">
        <f t="shared" si="36"/>
      </c>
      <c r="N95" s="56"/>
      <c r="O95" s="57">
        <f t="shared" si="37"/>
        <v>1000</v>
      </c>
      <c r="P95" s="58"/>
    </row>
    <row r="96" spans="1:16" ht="12.75">
      <c r="A96" s="59" t="s">
        <v>102</v>
      </c>
      <c r="B96" s="45"/>
      <c r="C96" s="46"/>
      <c r="D96" s="47">
        <v>0.01</v>
      </c>
      <c r="E96" s="60">
        <v>0</v>
      </c>
      <c r="F96" s="49"/>
      <c r="G96" s="50"/>
      <c r="H96" s="51">
        <v>0.01</v>
      </c>
      <c r="I96" s="99">
        <v>0</v>
      </c>
      <c r="J96" s="53">
        <f t="shared" si="33"/>
      </c>
      <c r="K96" s="54">
        <f t="shared" si="34"/>
      </c>
      <c r="L96" s="53">
        <f t="shared" si="35"/>
      </c>
      <c r="M96" s="55">
        <f t="shared" si="36"/>
      </c>
      <c r="N96" s="56"/>
      <c r="O96" s="57">
        <f t="shared" si="37"/>
        <v>1000</v>
      </c>
      <c r="P96" s="58"/>
    </row>
    <row r="97" spans="1:16" ht="12.75">
      <c r="A97" s="59" t="s">
        <v>103</v>
      </c>
      <c r="B97" s="45"/>
      <c r="C97" s="46"/>
      <c r="D97" s="47">
        <v>0.01</v>
      </c>
      <c r="E97" s="60">
        <v>0</v>
      </c>
      <c r="F97" s="49"/>
      <c r="G97" s="50"/>
      <c r="H97" s="51">
        <v>0.01</v>
      </c>
      <c r="I97" s="99">
        <v>0</v>
      </c>
      <c r="J97" s="53">
        <f t="shared" si="33"/>
      </c>
      <c r="K97" s="54">
        <f t="shared" si="34"/>
      </c>
      <c r="L97" s="53">
        <f t="shared" si="35"/>
      </c>
      <c r="M97" s="55">
        <f t="shared" si="36"/>
      </c>
      <c r="N97" s="56"/>
      <c r="O97" s="57">
        <f t="shared" si="37"/>
        <v>1000</v>
      </c>
      <c r="P97" s="58"/>
    </row>
    <row r="98" spans="1:16" ht="12.75">
      <c r="A98" s="59" t="s">
        <v>104</v>
      </c>
      <c r="B98" s="45"/>
      <c r="C98" s="46"/>
      <c r="D98" s="47">
        <v>0.01</v>
      </c>
      <c r="E98" s="60">
        <v>0</v>
      </c>
      <c r="F98" s="49"/>
      <c r="G98" s="50"/>
      <c r="H98" s="51">
        <v>0.01</v>
      </c>
      <c r="I98" s="99">
        <v>0</v>
      </c>
      <c r="J98" s="53">
        <f t="shared" si="33"/>
      </c>
      <c r="K98" s="54">
        <f t="shared" si="34"/>
      </c>
      <c r="L98" s="53">
        <f t="shared" si="35"/>
      </c>
      <c r="M98" s="55">
        <f t="shared" si="36"/>
      </c>
      <c r="N98" s="56"/>
      <c r="O98" s="57">
        <f t="shared" si="37"/>
        <v>1000</v>
      </c>
      <c r="P98" s="58"/>
    </row>
    <row r="99" spans="1:16" ht="12.75">
      <c r="A99" s="59" t="s">
        <v>105</v>
      </c>
      <c r="B99" s="45"/>
      <c r="C99" s="46"/>
      <c r="D99" s="47">
        <v>0.01</v>
      </c>
      <c r="E99" s="60">
        <v>0</v>
      </c>
      <c r="F99" s="49"/>
      <c r="G99" s="50"/>
      <c r="H99" s="51">
        <v>0.01</v>
      </c>
      <c r="I99" s="99">
        <v>0</v>
      </c>
      <c r="J99" s="53">
        <f t="shared" si="33"/>
      </c>
      <c r="K99" s="54">
        <f t="shared" si="34"/>
      </c>
      <c r="L99" s="53">
        <f t="shared" si="35"/>
      </c>
      <c r="M99" s="55">
        <f t="shared" si="36"/>
      </c>
      <c r="N99" s="56"/>
      <c r="O99" s="57">
        <f t="shared" si="37"/>
        <v>1000</v>
      </c>
      <c r="P99" s="58"/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>
        <f t="shared" si="33"/>
      </c>
      <c r="K100" s="77">
        <f t="shared" si="34"/>
      </c>
      <c r="L100" s="76">
        <f t="shared" si="35"/>
      </c>
      <c r="M100" s="78">
        <f t="shared" si="36"/>
      </c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60</v>
      </c>
      <c r="E101" s="60">
        <v>63</v>
      </c>
      <c r="F101" s="49">
        <v>6</v>
      </c>
      <c r="G101" s="50">
        <v>483</v>
      </c>
      <c r="H101" s="51">
        <v>483</v>
      </c>
      <c r="I101" s="82">
        <v>452</v>
      </c>
      <c r="J101" s="53">
        <f t="shared" si="33"/>
      </c>
      <c r="K101" s="54">
        <f t="shared" si="34"/>
      </c>
      <c r="L101" s="53">
        <f t="shared" si="35"/>
        <v>0</v>
      </c>
      <c r="M101" s="55">
        <f t="shared" si="36"/>
        <v>6.858407079646028</v>
      </c>
      <c r="N101" s="56"/>
      <c r="O101" s="57">
        <f aca="true" t="shared" si="39" ref="O101:O119">(H101/D101)*1000</f>
        <v>8050.000000000001</v>
      </c>
      <c r="P101" s="58">
        <f aca="true" t="shared" si="40" ref="P101:P107">(I101/E101)*1000</f>
        <v>7174.603174603175</v>
      </c>
    </row>
    <row r="102" spans="1:16" ht="12.75">
      <c r="A102" s="59" t="s">
        <v>108</v>
      </c>
      <c r="B102" s="45"/>
      <c r="C102" s="46"/>
      <c r="D102" s="47">
        <v>53</v>
      </c>
      <c r="E102" s="60">
        <v>51</v>
      </c>
      <c r="F102" s="49">
        <v>6</v>
      </c>
      <c r="G102" s="50">
        <v>248</v>
      </c>
      <c r="H102" s="51">
        <v>248</v>
      </c>
      <c r="I102" s="82">
        <v>225</v>
      </c>
      <c r="J102" s="53">
        <f t="shared" si="33"/>
      </c>
      <c r="K102" s="54">
        <f t="shared" si="34"/>
      </c>
      <c r="L102" s="53">
        <f t="shared" si="35"/>
        <v>0</v>
      </c>
      <c r="M102" s="55">
        <f t="shared" si="36"/>
        <v>10.222222222222229</v>
      </c>
      <c r="N102" s="56"/>
      <c r="O102" s="57">
        <f t="shared" si="39"/>
        <v>4679.245283018868</v>
      </c>
      <c r="P102" s="58">
        <f t="shared" si="40"/>
        <v>4411.764705882353</v>
      </c>
    </row>
    <row r="103" spans="1:16" ht="12.75">
      <c r="A103" s="59" t="s">
        <v>109</v>
      </c>
      <c r="B103" s="45"/>
      <c r="C103" s="46"/>
      <c r="D103" s="47">
        <v>3</v>
      </c>
      <c r="E103" s="60">
        <v>7</v>
      </c>
      <c r="F103" s="49">
        <v>6</v>
      </c>
      <c r="G103" s="50">
        <v>18</v>
      </c>
      <c r="H103" s="51">
        <v>18</v>
      </c>
      <c r="I103" s="82">
        <v>33</v>
      </c>
      <c r="J103" s="53">
        <f t="shared" si="33"/>
      </c>
      <c r="K103" s="54">
        <f t="shared" si="34"/>
      </c>
      <c r="L103" s="53">
        <f t="shared" si="35"/>
        <v>0</v>
      </c>
      <c r="M103" s="55">
        <f t="shared" si="36"/>
        <v>-45.45454545454546</v>
      </c>
      <c r="N103" s="56"/>
      <c r="O103" s="57">
        <f t="shared" si="39"/>
        <v>6000</v>
      </c>
      <c r="P103" s="58">
        <f t="shared" si="40"/>
        <v>4714.285714285715</v>
      </c>
    </row>
    <row r="104" spans="1:16" ht="12.75">
      <c r="A104" s="59" t="s">
        <v>110</v>
      </c>
      <c r="B104" s="45"/>
      <c r="C104" s="46"/>
      <c r="D104" s="47">
        <v>58</v>
      </c>
      <c r="E104" s="60">
        <v>76</v>
      </c>
      <c r="F104" s="49">
        <v>6</v>
      </c>
      <c r="G104" s="50">
        <v>269</v>
      </c>
      <c r="H104" s="51">
        <v>269</v>
      </c>
      <c r="I104" s="82">
        <v>315</v>
      </c>
      <c r="J104" s="53">
        <f t="shared" si="33"/>
      </c>
      <c r="K104" s="54">
        <f t="shared" si="34"/>
      </c>
      <c r="L104" s="53">
        <f t="shared" si="35"/>
        <v>0</v>
      </c>
      <c r="M104" s="55">
        <f t="shared" si="36"/>
        <v>-14.603174603174608</v>
      </c>
      <c r="N104" s="56"/>
      <c r="O104" s="57">
        <f t="shared" si="39"/>
        <v>4637.931034482759</v>
      </c>
      <c r="P104" s="58">
        <f t="shared" si="40"/>
        <v>4144.736842105262</v>
      </c>
    </row>
    <row r="105" spans="1:16" ht="12.75">
      <c r="A105" s="59" t="s">
        <v>111</v>
      </c>
      <c r="B105" s="45"/>
      <c r="C105" s="46"/>
      <c r="D105" s="47">
        <v>1026</v>
      </c>
      <c r="E105" s="60">
        <v>1108</v>
      </c>
      <c r="F105" s="49">
        <v>6</v>
      </c>
      <c r="G105" s="50">
        <v>1399</v>
      </c>
      <c r="H105" s="51">
        <v>1532</v>
      </c>
      <c r="I105" s="82">
        <v>2008</v>
      </c>
      <c r="J105" s="53">
        <f t="shared" si="33"/>
      </c>
      <c r="K105" s="54">
        <f t="shared" si="34"/>
      </c>
      <c r="L105" s="53">
        <f t="shared" si="35"/>
        <v>-8.681462140992167</v>
      </c>
      <c r="M105" s="55">
        <f t="shared" si="36"/>
        <v>-30.328685258964143</v>
      </c>
      <c r="N105" s="56"/>
      <c r="O105" s="57">
        <f t="shared" si="39"/>
        <v>1493.17738791423</v>
      </c>
      <c r="P105" s="58">
        <f t="shared" si="40"/>
        <v>1812.274368231047</v>
      </c>
    </row>
    <row r="106" spans="1:16" ht="12.75">
      <c r="A106" s="44" t="s">
        <v>112</v>
      </c>
      <c r="B106" s="45"/>
      <c r="C106" s="46"/>
      <c r="D106" s="47">
        <f>SUM(D107:D108)</f>
        <v>184</v>
      </c>
      <c r="E106" s="60">
        <v>239</v>
      </c>
      <c r="F106" s="49">
        <v>6</v>
      </c>
      <c r="G106" s="50">
        <f>IF(OR(G107=0,G108=0),"",SUM(G107:G108))</f>
        <v>940</v>
      </c>
      <c r="H106" s="51">
        <f>IF(OR(H107=0,H108=0),"",SUM(H107:H108))</f>
        <v>940</v>
      </c>
      <c r="I106" s="83">
        <v>1315</v>
      </c>
      <c r="J106" s="53">
        <f>IF(OR(F106=0,E106=0),"",E106/F106*100-100)</f>
        <v>3883.3333333333335</v>
      </c>
      <c r="K106" s="54">
        <f>IF(OR(G106=0,F106=0),"",F106/G106*100-100)</f>
        <v>-99.36170212765957</v>
      </c>
      <c r="L106" s="53"/>
      <c r="M106" s="53"/>
      <c r="N106" s="56"/>
      <c r="O106" s="57">
        <f t="shared" si="39"/>
        <v>5108.695652173913</v>
      </c>
      <c r="P106" s="58">
        <f t="shared" si="40"/>
        <v>5502.092050209205</v>
      </c>
    </row>
    <row r="107" spans="1:16" ht="12.75">
      <c r="A107" s="59" t="s">
        <v>113</v>
      </c>
      <c r="B107" s="45"/>
      <c r="C107" s="46"/>
      <c r="D107" s="47">
        <v>166</v>
      </c>
      <c r="E107" s="60">
        <v>230</v>
      </c>
      <c r="F107" s="49">
        <v>6</v>
      </c>
      <c r="G107" s="50">
        <v>816</v>
      </c>
      <c r="H107" s="51">
        <v>816</v>
      </c>
      <c r="I107" s="82">
        <v>1252</v>
      </c>
      <c r="J107" s="53">
        <f aca="true" t="shared" si="41" ref="J107:J130">IF(OR(D107=0,C107=0),"",C107/D107*100-100)</f>
      </c>
      <c r="K107" s="54">
        <f aca="true" t="shared" si="42" ref="K107:K130">IF(OR(E107=0,C107=0),"",C107/E107*100-100)</f>
      </c>
      <c r="L107" s="53">
        <f aca="true" t="shared" si="43" ref="L107:L130">IF(OR(H107=0,G107=0),"",G107/H107*100-100)</f>
        <v>0</v>
      </c>
      <c r="M107" s="55">
        <f aca="true" t="shared" si="44" ref="M107:M130">IF(OR(I107=0,G107=0),"",G107/I107*100-100)</f>
        <v>-34.82428115015975</v>
      </c>
      <c r="N107" s="56"/>
      <c r="O107" s="57">
        <f t="shared" si="39"/>
        <v>4915.6626506024095</v>
      </c>
      <c r="P107" s="58">
        <f t="shared" si="40"/>
        <v>5443.478260869565</v>
      </c>
    </row>
    <row r="108" spans="1:16" ht="12.75">
      <c r="A108" s="59" t="s">
        <v>114</v>
      </c>
      <c r="B108" s="45"/>
      <c r="C108" s="46"/>
      <c r="D108" s="47">
        <v>18</v>
      </c>
      <c r="E108" s="60">
        <v>9</v>
      </c>
      <c r="F108" s="49">
        <v>6</v>
      </c>
      <c r="G108" s="50">
        <v>124</v>
      </c>
      <c r="H108" s="51">
        <v>124</v>
      </c>
      <c r="I108" s="82">
        <v>63</v>
      </c>
      <c r="J108" s="53">
        <f t="shared" si="41"/>
      </c>
      <c r="K108" s="54">
        <f t="shared" si="42"/>
      </c>
      <c r="L108" s="53">
        <f t="shared" si="43"/>
        <v>0</v>
      </c>
      <c r="M108" s="55">
        <f t="shared" si="44"/>
        <v>96.82539682539681</v>
      </c>
      <c r="N108" s="56"/>
      <c r="O108" s="57">
        <f t="shared" si="39"/>
        <v>6888.88888888889</v>
      </c>
      <c r="P108" s="58"/>
    </row>
    <row r="109" spans="1:16" ht="12.75">
      <c r="A109" s="59" t="s">
        <v>115</v>
      </c>
      <c r="B109" s="45"/>
      <c r="C109" s="46"/>
      <c r="D109" s="47">
        <v>95</v>
      </c>
      <c r="E109" s="60">
        <v>183</v>
      </c>
      <c r="F109" s="49">
        <v>6</v>
      </c>
      <c r="G109" s="50">
        <v>431</v>
      </c>
      <c r="H109" s="51">
        <v>431</v>
      </c>
      <c r="I109" s="82">
        <v>882</v>
      </c>
      <c r="J109" s="53">
        <f t="shared" si="41"/>
      </c>
      <c r="K109" s="54">
        <f t="shared" si="42"/>
      </c>
      <c r="L109" s="53">
        <f t="shared" si="43"/>
        <v>0</v>
      </c>
      <c r="M109" s="55">
        <f t="shared" si="44"/>
        <v>-51.13378684807256</v>
      </c>
      <c r="N109" s="56"/>
      <c r="O109" s="57">
        <f t="shared" si="39"/>
        <v>4536.842105263158</v>
      </c>
      <c r="P109" s="58">
        <f aca="true" t="shared" si="45" ref="P109:P119">(I109/E109)*1000</f>
        <v>4819.67213114754</v>
      </c>
    </row>
    <row r="110" spans="1:16" ht="12.75">
      <c r="A110" s="59" t="s">
        <v>116</v>
      </c>
      <c r="B110" s="45"/>
      <c r="C110" s="46"/>
      <c r="D110" s="47">
        <v>54</v>
      </c>
      <c r="E110" s="60">
        <v>55</v>
      </c>
      <c r="F110" s="49">
        <v>6</v>
      </c>
      <c r="G110" s="50">
        <v>47</v>
      </c>
      <c r="H110" s="51">
        <v>47</v>
      </c>
      <c r="I110" s="82">
        <v>71</v>
      </c>
      <c r="J110" s="53">
        <f t="shared" si="41"/>
      </c>
      <c r="K110" s="54">
        <f t="shared" si="42"/>
      </c>
      <c r="L110" s="53">
        <f t="shared" si="43"/>
        <v>0</v>
      </c>
      <c r="M110" s="55">
        <f t="shared" si="44"/>
        <v>-33.80281690140845</v>
      </c>
      <c r="N110" s="56"/>
      <c r="O110" s="57">
        <f t="shared" si="39"/>
        <v>870.3703703703703</v>
      </c>
      <c r="P110" s="58">
        <f t="shared" si="45"/>
        <v>1290.909090909091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51">
        <v>0.01</v>
      </c>
      <c r="I111" s="82">
        <v>0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1000</v>
      </c>
      <c r="P111" s="58"/>
    </row>
    <row r="112" spans="1:16" ht="12.75">
      <c r="A112" s="59" t="s">
        <v>118</v>
      </c>
      <c r="B112" s="45"/>
      <c r="C112" s="46"/>
      <c r="D112" s="47">
        <v>0.01</v>
      </c>
      <c r="E112" s="60">
        <v>0</v>
      </c>
      <c r="F112" s="49"/>
      <c r="G112" s="50"/>
      <c r="H112" s="51">
        <v>0.01</v>
      </c>
      <c r="I112" s="82">
        <v>0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1000</v>
      </c>
      <c r="P112" s="58"/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51">
        <v>0.01</v>
      </c>
      <c r="I113" s="82">
        <v>0</v>
      </c>
      <c r="J113" s="53">
        <f t="shared" si="41"/>
      </c>
      <c r="K113" s="54">
        <f t="shared" si="42"/>
      </c>
      <c r="L113" s="53">
        <f t="shared" si="43"/>
        <v>0</v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51">
        <v>0.01</v>
      </c>
      <c r="I114" s="82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121</v>
      </c>
      <c r="B115" s="45"/>
      <c r="C115" s="46"/>
      <c r="D115" s="47">
        <v>5740</v>
      </c>
      <c r="E115" s="60">
        <v>4678</v>
      </c>
      <c r="F115" s="49">
        <v>6</v>
      </c>
      <c r="G115" s="50">
        <v>7140</v>
      </c>
      <c r="H115" s="51">
        <v>7140</v>
      </c>
      <c r="I115" s="82">
        <v>4956</v>
      </c>
      <c r="J115" s="53">
        <f t="shared" si="41"/>
      </c>
      <c r="K115" s="54">
        <f t="shared" si="42"/>
      </c>
      <c r="L115" s="53">
        <f t="shared" si="43"/>
        <v>0</v>
      </c>
      <c r="M115" s="55">
        <f t="shared" si="44"/>
        <v>44.067796610169495</v>
      </c>
      <c r="N115" s="56"/>
      <c r="O115" s="57">
        <f t="shared" si="39"/>
        <v>1243.9024390243903</v>
      </c>
      <c r="P115" s="58">
        <f t="shared" si="45"/>
        <v>1059.4271056006842</v>
      </c>
    </row>
    <row r="116" spans="1:16" ht="12.75">
      <c r="A116" s="59" t="s">
        <v>122</v>
      </c>
      <c r="B116" s="45"/>
      <c r="C116" s="46"/>
      <c r="D116" s="47">
        <v>175</v>
      </c>
      <c r="E116" s="60">
        <v>151</v>
      </c>
      <c r="F116" s="49"/>
      <c r="G116" s="50"/>
      <c r="H116" s="51">
        <v>365</v>
      </c>
      <c r="I116" s="82">
        <v>310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 t="shared" si="39"/>
        <v>2085.714285714286</v>
      </c>
      <c r="P116" s="58">
        <f t="shared" si="45"/>
        <v>2052.980132450331</v>
      </c>
    </row>
    <row r="117" spans="1:16" ht="12.75">
      <c r="A117" s="59" t="s">
        <v>123</v>
      </c>
      <c r="B117" s="45"/>
      <c r="C117" s="46"/>
      <c r="D117" s="47">
        <v>8</v>
      </c>
      <c r="E117" s="60">
        <v>18</v>
      </c>
      <c r="F117" s="49"/>
      <c r="G117" s="50"/>
      <c r="H117" s="51">
        <v>6</v>
      </c>
      <c r="I117" s="82">
        <v>1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 t="shared" si="39"/>
        <v>750</v>
      </c>
      <c r="P117" s="58">
        <f t="shared" si="45"/>
        <v>55.55555555555555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>
        <v>0.01</v>
      </c>
      <c r="H118" s="51">
        <v>0.01</v>
      </c>
      <c r="I118" s="82">
        <v>0</v>
      </c>
      <c r="J118" s="53">
        <f t="shared" si="41"/>
      </c>
      <c r="K118" s="54">
        <f t="shared" si="42"/>
      </c>
      <c r="L118" s="53">
        <f t="shared" si="43"/>
        <v>0</v>
      </c>
      <c r="M118" s="55">
        <f t="shared" si="44"/>
      </c>
      <c r="N118" s="56"/>
      <c r="O118" s="57">
        <f t="shared" si="39"/>
        <v>1000</v>
      </c>
      <c r="P118" s="58"/>
    </row>
    <row r="119" spans="1:16" ht="12.75">
      <c r="A119" s="59" t="s">
        <v>125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51">
        <v>0.01</v>
      </c>
      <c r="I119" s="82">
        <v>0</v>
      </c>
      <c r="J119" s="53">
        <f t="shared" si="41"/>
      </c>
      <c r="K119" s="54">
        <f t="shared" si="42"/>
      </c>
      <c r="L119" s="53">
        <f t="shared" si="43"/>
        <v>0</v>
      </c>
      <c r="M119" s="55">
        <f t="shared" si="44"/>
      </c>
      <c r="N119" s="56"/>
      <c r="O119" s="57">
        <f t="shared" si="39"/>
        <v>1000</v>
      </c>
      <c r="P119" s="58"/>
    </row>
    <row r="120" spans="1:16" s="43" customFormat="1" ht="15.75">
      <c r="A120" s="29" t="s">
        <v>126</v>
      </c>
      <c r="B120" s="68"/>
      <c r="C120" s="69"/>
      <c r="D120" s="70"/>
      <c r="E120" s="71"/>
      <c r="F120" s="72"/>
      <c r="G120" s="73"/>
      <c r="H120" s="74"/>
      <c r="I120" s="75"/>
      <c r="J120" s="76">
        <f t="shared" si="41"/>
      </c>
      <c r="K120" s="77">
        <f t="shared" si="42"/>
      </c>
      <c r="L120" s="76">
        <f t="shared" si="43"/>
      </c>
      <c r="M120" s="78">
        <f t="shared" si="44"/>
      </c>
      <c r="N120" s="79"/>
      <c r="O120" s="80"/>
      <c r="P120" s="81"/>
    </row>
    <row r="121" spans="1:16" ht="12.75">
      <c r="A121" s="59" t="s">
        <v>127</v>
      </c>
      <c r="B121" s="45"/>
      <c r="C121" s="46"/>
      <c r="D121" s="47">
        <v>0.01</v>
      </c>
      <c r="E121" s="60">
        <v>0</v>
      </c>
      <c r="F121" s="49"/>
      <c r="G121" s="50"/>
      <c r="H121" s="51">
        <v>423</v>
      </c>
      <c r="I121" s="82">
        <v>418</v>
      </c>
      <c r="J121" s="53">
        <f t="shared" si="41"/>
      </c>
      <c r="K121" s="54">
        <f t="shared" si="42"/>
      </c>
      <c r="L121" s="53">
        <f t="shared" si="43"/>
      </c>
      <c r="M121" s="55">
        <f t="shared" si="44"/>
      </c>
      <c r="N121" s="56"/>
      <c r="O121" s="57"/>
      <c r="P121" s="58"/>
    </row>
    <row r="122" spans="1:16" ht="12.75">
      <c r="A122" s="59" t="s">
        <v>128</v>
      </c>
      <c r="B122" s="45"/>
      <c r="C122" s="46"/>
      <c r="D122" s="47">
        <v>587932</v>
      </c>
      <c r="E122" s="60">
        <v>582983</v>
      </c>
      <c r="F122" s="49"/>
      <c r="G122" s="50"/>
      <c r="H122" s="51">
        <v>2779520</v>
      </c>
      <c r="I122" s="82">
        <v>2285259</v>
      </c>
      <c r="J122" s="53">
        <f t="shared" si="41"/>
      </c>
      <c r="K122" s="54">
        <f t="shared" si="42"/>
      </c>
      <c r="L122" s="53">
        <f t="shared" si="43"/>
      </c>
      <c r="M122" s="55">
        <f t="shared" si="44"/>
      </c>
      <c r="N122" s="56"/>
      <c r="O122" s="57">
        <f aca="true" t="shared" si="46" ref="N121:P122">(H122/D122)*1000</f>
        <v>4727.621561677201</v>
      </c>
      <c r="P122" s="58">
        <f t="shared" si="46"/>
        <v>3919.941061746226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51">
        <v>524047</v>
      </c>
      <c r="I123" s="82">
        <v>488097</v>
      </c>
      <c r="J123" s="53">
        <f t="shared" si="41"/>
      </c>
      <c r="K123" s="54">
        <f t="shared" si="42"/>
      </c>
      <c r="L123" s="53">
        <f t="shared" si="43"/>
      </c>
      <c r="M123" s="55">
        <f t="shared" si="44"/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70"/>
      <c r="E124" s="71"/>
      <c r="F124" s="72"/>
      <c r="G124" s="73"/>
      <c r="H124" s="74"/>
      <c r="I124" s="75"/>
      <c r="J124" s="76">
        <f t="shared" si="41"/>
      </c>
      <c r="K124" s="77">
        <f t="shared" si="42"/>
      </c>
      <c r="L124" s="76">
        <f t="shared" si="43"/>
      </c>
      <c r="M124" s="78">
        <f t="shared" si="44"/>
      </c>
      <c r="N124" s="79"/>
      <c r="O124" s="80"/>
      <c r="P124" s="81"/>
    </row>
    <row r="125" spans="1:16" ht="12.75">
      <c r="A125" s="59" t="s">
        <v>131</v>
      </c>
      <c r="B125" s="45"/>
      <c r="C125" s="46"/>
      <c r="D125" s="47">
        <v>17</v>
      </c>
      <c r="E125" s="60">
        <v>19</v>
      </c>
      <c r="F125" s="49">
        <v>6</v>
      </c>
      <c r="G125" s="50">
        <v>90</v>
      </c>
      <c r="H125" s="51">
        <v>99</v>
      </c>
      <c r="I125" s="82">
        <v>99</v>
      </c>
      <c r="J125" s="53">
        <f t="shared" si="41"/>
      </c>
      <c r="K125" s="54">
        <f t="shared" si="42"/>
      </c>
      <c r="L125" s="53">
        <f t="shared" si="43"/>
        <v>-9.090909090909093</v>
      </c>
      <c r="M125" s="55">
        <f t="shared" si="44"/>
        <v>-9.090909090909093</v>
      </c>
      <c r="N125" s="56"/>
      <c r="O125" s="57">
        <f aca="true" t="shared" si="47" ref="N125:P126">(H125/D125)*1000</f>
        <v>5823.529411764705</v>
      </c>
      <c r="P125" s="58">
        <f t="shared" si="47"/>
        <v>5210.526315789473</v>
      </c>
    </row>
    <row r="126" spans="1:16" ht="12.75">
      <c r="A126" s="59" t="s">
        <v>132</v>
      </c>
      <c r="B126" s="45"/>
      <c r="C126" s="46"/>
      <c r="D126" s="47">
        <v>317</v>
      </c>
      <c r="E126" s="60">
        <v>318</v>
      </c>
      <c r="F126" s="49">
        <v>6</v>
      </c>
      <c r="G126" s="50">
        <v>526</v>
      </c>
      <c r="H126" s="51">
        <v>526</v>
      </c>
      <c r="I126" s="82">
        <v>625</v>
      </c>
      <c r="J126" s="53">
        <f t="shared" si="41"/>
      </c>
      <c r="K126" s="54">
        <f t="shared" si="42"/>
      </c>
      <c r="L126" s="53">
        <f t="shared" si="43"/>
        <v>0</v>
      </c>
      <c r="M126" s="55">
        <f t="shared" si="44"/>
        <v>-15.840000000000003</v>
      </c>
      <c r="N126" s="56"/>
      <c r="O126" s="57">
        <f t="shared" si="47"/>
        <v>1659.3059936908517</v>
      </c>
      <c r="P126" s="58">
        <f t="shared" si="47"/>
        <v>1965.4088050314465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51">
        <v>0.01</v>
      </c>
      <c r="I127" s="82">
        <v>0</v>
      </c>
      <c r="J127" s="53">
        <f t="shared" si="41"/>
      </c>
      <c r="K127" s="54">
        <f t="shared" si="42"/>
      </c>
      <c r="L127" s="53">
        <f t="shared" si="43"/>
      </c>
      <c r="M127" s="55">
        <f t="shared" si="44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>
        <v>6</v>
      </c>
      <c r="G128" s="50">
        <v>3900</v>
      </c>
      <c r="H128" s="51">
        <v>3915</v>
      </c>
      <c r="I128" s="82">
        <v>4740</v>
      </c>
      <c r="J128" s="53">
        <f t="shared" si="41"/>
      </c>
      <c r="K128" s="54">
        <f t="shared" si="42"/>
      </c>
      <c r="L128" s="53">
        <f t="shared" si="43"/>
        <v>-0.3831417624521123</v>
      </c>
      <c r="M128" s="55">
        <f t="shared" si="44"/>
        <v>-17.721518987341767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70"/>
      <c r="E129" s="71"/>
      <c r="F129" s="72"/>
      <c r="G129" s="73"/>
      <c r="H129" s="74"/>
      <c r="I129" s="75"/>
      <c r="J129" s="76">
        <f t="shared" si="41"/>
      </c>
      <c r="K129" s="77">
        <f t="shared" si="42"/>
      </c>
      <c r="L129" s="76">
        <f t="shared" si="43"/>
      </c>
      <c r="M129" s="78">
        <f t="shared" si="44"/>
      </c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19">
        <v>1</v>
      </c>
      <c r="E130" s="120">
        <v>0</v>
      </c>
      <c r="F130" s="107"/>
      <c r="G130" s="108"/>
      <c r="H130" s="108">
        <v>1</v>
      </c>
      <c r="I130" s="110">
        <v>0</v>
      </c>
      <c r="J130" s="111">
        <f t="shared" si="41"/>
      </c>
      <c r="K130" s="112">
        <f t="shared" si="42"/>
      </c>
      <c r="L130" s="111">
        <f t="shared" si="43"/>
      </c>
      <c r="M130" s="113">
        <f t="shared" si="44"/>
      </c>
      <c r="N130" s="114"/>
      <c r="O130" s="115">
        <f>(H130/D130)*1000</f>
        <v>1000</v>
      </c>
      <c r="P130" s="116"/>
    </row>
    <row r="131" ht="13.5" thickTop="1">
      <c r="A131" s="1" t="s">
        <v>137</v>
      </c>
    </row>
    <row r="132" ht="12.75"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30   DE JUNIO  DEL AÑO 2.021&amp;C&amp;"Arial,Normal"&amp;11                   
                     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="120" zoomScaleNormal="120" zoomScaleSheetLayoutView="95" workbookViewId="0" topLeftCell="A1">
      <selection activeCell="N130" sqref="N130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58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58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147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5.75">
      <c r="A2" s="162" t="s">
        <v>171</v>
      </c>
      <c r="B2" s="8"/>
      <c r="C2" s="9"/>
      <c r="D2" s="9"/>
      <c r="E2" s="157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4.25">
      <c r="A3" s="17" t="s">
        <v>8</v>
      </c>
      <c r="B3" s="18" t="s">
        <v>9</v>
      </c>
      <c r="C3" s="19">
        <v>2021</v>
      </c>
      <c r="D3" s="19">
        <v>2020</v>
      </c>
      <c r="E3" s="155" t="s">
        <v>167</v>
      </c>
      <c r="F3" s="21" t="s">
        <v>9</v>
      </c>
      <c r="G3" s="19">
        <v>2021</v>
      </c>
      <c r="H3" s="19">
        <v>2020</v>
      </c>
      <c r="I3" s="155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56"/>
      <c r="E4" s="33"/>
      <c r="F4" s="34"/>
      <c r="G4" s="31"/>
      <c r="H4" s="156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6">
        <f>IF(OR(C6=0,C7=0),"",SUM(C6:C7))</f>
        <v>17400</v>
      </c>
      <c r="D5" s="47">
        <f>IF(OR(D6=0,D7=0),"",SUM(D6:D7))</f>
        <v>18510</v>
      </c>
      <c r="E5" s="48">
        <v>20277</v>
      </c>
      <c r="F5" s="49">
        <v>6</v>
      </c>
      <c r="G5" s="50">
        <f>IF(OR(G6=0,G7=0),"",SUM(G6:G7))</f>
        <v>47280</v>
      </c>
      <c r="H5" s="51">
        <f>IF(OR(H6=0,H7=0),"",SUM(H6:H7))</f>
        <v>45101</v>
      </c>
      <c r="I5" s="52">
        <v>53170</v>
      </c>
      <c r="J5" s="53">
        <f aca="true" t="shared" si="0" ref="J5:J16">IF(OR(D5=0,C5=0),"",C5/D5*100-100)</f>
        <v>-5.996758508914098</v>
      </c>
      <c r="K5" s="54">
        <f aca="true" t="shared" si="1" ref="K5:K16">IF(OR(E5=0,C5=0),"",C5/E5*100-100)</f>
        <v>-14.18848942151206</v>
      </c>
      <c r="L5" s="53">
        <f aca="true" t="shared" si="2" ref="L5:L16">IF(OR(H5=0,G5=0),"",G5/H5*100-100)</f>
        <v>4.831378461674916</v>
      </c>
      <c r="M5" s="55">
        <f aca="true" t="shared" si="3" ref="M5:M16">IF(OR(I5=0,G5=0),"",G5/I5*100-100)</f>
        <v>-11.077675380853861</v>
      </c>
      <c r="N5" s="56">
        <f aca="true" t="shared" si="4" ref="N5:N16">(G5/C5)*1000</f>
        <v>2717.241379310345</v>
      </c>
      <c r="O5" s="57">
        <f aca="true" t="shared" si="5" ref="O5:O13">(H5/D5)*1000</f>
        <v>2436.5748244192328</v>
      </c>
      <c r="P5" s="58">
        <f aca="true" t="shared" si="6" ref="P5:P13">(I5/E5)*1000</f>
        <v>2622.1827686541405</v>
      </c>
    </row>
    <row r="6" spans="1:16" ht="12.75">
      <c r="A6" s="59" t="s">
        <v>12</v>
      </c>
      <c r="B6" s="45">
        <v>6</v>
      </c>
      <c r="C6" s="46">
        <v>6300</v>
      </c>
      <c r="D6" s="47">
        <v>7100</v>
      </c>
      <c r="E6" s="60">
        <v>4936</v>
      </c>
      <c r="F6" s="49">
        <v>6</v>
      </c>
      <c r="G6" s="50">
        <v>19530</v>
      </c>
      <c r="H6" s="51">
        <v>20022</v>
      </c>
      <c r="I6" s="61">
        <v>12967</v>
      </c>
      <c r="J6" s="53">
        <f t="shared" si="0"/>
        <v>-11.267605633802816</v>
      </c>
      <c r="K6" s="54">
        <f t="shared" si="1"/>
        <v>27.63371150729334</v>
      </c>
      <c r="L6" s="53">
        <f t="shared" si="2"/>
        <v>-2.457296973329335</v>
      </c>
      <c r="M6" s="55">
        <f t="shared" si="3"/>
        <v>50.61309477905451</v>
      </c>
      <c r="N6" s="56">
        <f t="shared" si="4"/>
        <v>3100</v>
      </c>
      <c r="O6" s="57">
        <f t="shared" si="5"/>
        <v>2820</v>
      </c>
      <c r="P6" s="58">
        <f t="shared" si="6"/>
        <v>2627.0259319286874</v>
      </c>
    </row>
    <row r="7" spans="1:16" ht="12.75">
      <c r="A7" s="62" t="s">
        <v>13</v>
      </c>
      <c r="B7" s="45">
        <v>6</v>
      </c>
      <c r="C7" s="46">
        <v>11100</v>
      </c>
      <c r="D7" s="47">
        <v>11410</v>
      </c>
      <c r="E7" s="60">
        <v>15341</v>
      </c>
      <c r="F7" s="49">
        <v>6</v>
      </c>
      <c r="G7" s="50">
        <v>27750</v>
      </c>
      <c r="H7" s="51">
        <v>25079</v>
      </c>
      <c r="I7" s="61">
        <v>40203</v>
      </c>
      <c r="J7" s="53">
        <f t="shared" si="0"/>
        <v>-2.716914986853638</v>
      </c>
      <c r="K7" s="54">
        <f t="shared" si="1"/>
        <v>-27.644873215566136</v>
      </c>
      <c r="L7" s="53">
        <f t="shared" si="2"/>
        <v>10.650344910084144</v>
      </c>
      <c r="M7" s="55">
        <f t="shared" si="3"/>
        <v>-30.97530035072009</v>
      </c>
      <c r="N7" s="56">
        <f t="shared" si="4"/>
        <v>2500</v>
      </c>
      <c r="O7" s="57">
        <f t="shared" si="5"/>
        <v>2197.9842243645926</v>
      </c>
      <c r="P7" s="58">
        <f t="shared" si="6"/>
        <v>2620.6244703735088</v>
      </c>
    </row>
    <row r="8" spans="1:16" ht="12.75">
      <c r="A8" s="44" t="s">
        <v>14</v>
      </c>
      <c r="B8" s="45">
        <v>6</v>
      </c>
      <c r="C8" s="46">
        <f>IF(OR(C9=0,C10=0),"",SUM(C9:C10))</f>
        <v>12400</v>
      </c>
      <c r="D8" s="47">
        <f>IF(OR(D9=0,D10=0),"",SUM(D9:D10))</f>
        <v>14560</v>
      </c>
      <c r="E8" s="48">
        <v>13471</v>
      </c>
      <c r="F8" s="49">
        <v>6</v>
      </c>
      <c r="G8" s="63">
        <f>IF(OR(G9=0,G10=0),"",SUM(G9:G10))</f>
        <v>37350</v>
      </c>
      <c r="H8" s="64">
        <f>IF(OR(H9=0,H10=0),"",SUM(H9:H10))</f>
        <v>39496</v>
      </c>
      <c r="I8" s="65">
        <v>37941</v>
      </c>
      <c r="J8" s="53">
        <f t="shared" si="0"/>
        <v>-14.835164835164832</v>
      </c>
      <c r="K8" s="54">
        <f t="shared" si="1"/>
        <v>-7.950411996139863</v>
      </c>
      <c r="L8" s="53">
        <f t="shared" si="2"/>
        <v>-5.433461616366216</v>
      </c>
      <c r="M8" s="55">
        <f t="shared" si="3"/>
        <v>-1.5576816636356483</v>
      </c>
      <c r="N8" s="56">
        <f t="shared" si="4"/>
        <v>3012.0967741935483</v>
      </c>
      <c r="O8" s="57">
        <f t="shared" si="5"/>
        <v>2712.637362637363</v>
      </c>
      <c r="P8" s="58">
        <f t="shared" si="6"/>
        <v>2816.494692301982</v>
      </c>
    </row>
    <row r="9" spans="1:16" ht="12.75">
      <c r="A9" s="59" t="s">
        <v>15</v>
      </c>
      <c r="B9" s="45">
        <v>6</v>
      </c>
      <c r="C9" s="46">
        <v>12100</v>
      </c>
      <c r="D9" s="47">
        <v>14100</v>
      </c>
      <c r="E9" s="60">
        <v>12135</v>
      </c>
      <c r="F9" s="49">
        <v>6</v>
      </c>
      <c r="G9" s="50">
        <v>36300</v>
      </c>
      <c r="H9" s="51">
        <v>38070</v>
      </c>
      <c r="I9" s="61">
        <v>34443</v>
      </c>
      <c r="J9" s="53">
        <f t="shared" si="0"/>
        <v>-14.184397163120565</v>
      </c>
      <c r="K9" s="54">
        <f t="shared" si="1"/>
        <v>-0.2884219200659288</v>
      </c>
      <c r="L9" s="53">
        <f t="shared" si="2"/>
        <v>-4.649330181245077</v>
      </c>
      <c r="M9" s="55">
        <f t="shared" si="3"/>
        <v>5.391516418430456</v>
      </c>
      <c r="N9" s="56">
        <f t="shared" si="4"/>
        <v>3000</v>
      </c>
      <c r="O9" s="57">
        <f t="shared" si="5"/>
        <v>2700</v>
      </c>
      <c r="P9" s="58">
        <f t="shared" si="6"/>
        <v>2838.31891223733</v>
      </c>
    </row>
    <row r="10" spans="1:16" ht="12.75">
      <c r="A10" s="62" t="s">
        <v>16</v>
      </c>
      <c r="B10" s="45">
        <v>6</v>
      </c>
      <c r="C10" s="46">
        <v>300</v>
      </c>
      <c r="D10" s="47">
        <v>460</v>
      </c>
      <c r="E10" s="60">
        <v>1336</v>
      </c>
      <c r="F10" s="49">
        <v>6</v>
      </c>
      <c r="G10" s="50">
        <v>1050</v>
      </c>
      <c r="H10" s="51">
        <v>1426</v>
      </c>
      <c r="I10" s="61">
        <v>3499</v>
      </c>
      <c r="J10" s="53">
        <f t="shared" si="0"/>
        <v>-34.78260869565217</v>
      </c>
      <c r="K10" s="54">
        <f t="shared" si="1"/>
        <v>-77.54491017964072</v>
      </c>
      <c r="L10" s="53">
        <f t="shared" si="2"/>
        <v>-26.367461430575034</v>
      </c>
      <c r="M10" s="55">
        <f t="shared" si="3"/>
        <v>-69.99142612174907</v>
      </c>
      <c r="N10" s="56">
        <f t="shared" si="4"/>
        <v>3500</v>
      </c>
      <c r="O10" s="57">
        <f t="shared" si="5"/>
        <v>3100</v>
      </c>
      <c r="P10" s="58">
        <f t="shared" si="6"/>
        <v>2619.011976047904</v>
      </c>
    </row>
    <row r="11" spans="1:16" ht="12.75">
      <c r="A11" s="59" t="s">
        <v>17</v>
      </c>
      <c r="B11" s="45">
        <v>6</v>
      </c>
      <c r="C11" s="46">
        <v>9836</v>
      </c>
      <c r="D11" s="47">
        <v>8890</v>
      </c>
      <c r="E11" s="60">
        <v>8939</v>
      </c>
      <c r="F11" s="49">
        <v>6</v>
      </c>
      <c r="G11" s="50">
        <v>16721</v>
      </c>
      <c r="H11" s="51">
        <v>13607</v>
      </c>
      <c r="I11" s="61">
        <v>14867</v>
      </c>
      <c r="J11" s="53">
        <f t="shared" si="0"/>
        <v>10.64116985376829</v>
      </c>
      <c r="K11" s="54">
        <f t="shared" si="1"/>
        <v>10.034679494350598</v>
      </c>
      <c r="L11" s="53">
        <f t="shared" si="2"/>
        <v>22.88527963548175</v>
      </c>
      <c r="M11" s="55">
        <f t="shared" si="3"/>
        <v>12.470572408690387</v>
      </c>
      <c r="N11" s="56">
        <f t="shared" si="4"/>
        <v>1699.9796665311103</v>
      </c>
      <c r="O11" s="57">
        <f t="shared" si="5"/>
        <v>1530.5961754780653</v>
      </c>
      <c r="P11" s="58">
        <f t="shared" si="6"/>
        <v>1663.161427452735</v>
      </c>
    </row>
    <row r="12" spans="1:16" ht="12.75">
      <c r="A12" s="59" t="s">
        <v>18</v>
      </c>
      <c r="B12" s="45"/>
      <c r="C12" s="46">
        <v>0.01</v>
      </c>
      <c r="D12" s="47">
        <v>12</v>
      </c>
      <c r="E12" s="60">
        <v>1</v>
      </c>
      <c r="F12" s="49"/>
      <c r="G12" s="50">
        <v>0.01</v>
      </c>
      <c r="H12" s="51">
        <v>24</v>
      </c>
      <c r="I12" s="61">
        <v>1</v>
      </c>
      <c r="J12" s="53">
        <f t="shared" si="0"/>
        <v>-99.91666666666667</v>
      </c>
      <c r="K12" s="54">
        <f t="shared" si="1"/>
        <v>-99</v>
      </c>
      <c r="L12" s="53">
        <f t="shared" si="2"/>
        <v>-99.95833333333333</v>
      </c>
      <c r="M12" s="55">
        <f t="shared" si="3"/>
        <v>-99</v>
      </c>
      <c r="N12" s="56">
        <f t="shared" si="4"/>
        <v>1000</v>
      </c>
      <c r="O12" s="57">
        <f t="shared" si="5"/>
        <v>2000</v>
      </c>
      <c r="P12" s="58">
        <f t="shared" si="6"/>
        <v>1000</v>
      </c>
    </row>
    <row r="13" spans="1:16" ht="12.75">
      <c r="A13" s="62" t="s">
        <v>19</v>
      </c>
      <c r="B13" s="45">
        <v>6</v>
      </c>
      <c r="C13" s="66">
        <v>2100</v>
      </c>
      <c r="D13" s="67">
        <v>1880</v>
      </c>
      <c r="E13" s="60">
        <v>1852</v>
      </c>
      <c r="F13" s="49">
        <v>6</v>
      </c>
      <c r="G13" s="50">
        <v>6300</v>
      </c>
      <c r="H13" s="51">
        <v>5104</v>
      </c>
      <c r="I13" s="61">
        <v>5063</v>
      </c>
      <c r="J13" s="53">
        <f t="shared" si="0"/>
        <v>11.702127659574458</v>
      </c>
      <c r="K13" s="54">
        <f t="shared" si="1"/>
        <v>13.39092872570194</v>
      </c>
      <c r="L13" s="53">
        <f t="shared" si="2"/>
        <v>23.43260188087774</v>
      </c>
      <c r="M13" s="55">
        <f t="shared" si="3"/>
        <v>24.43215484890382</v>
      </c>
      <c r="N13" s="56">
        <f t="shared" si="4"/>
        <v>3000</v>
      </c>
      <c r="O13" s="57">
        <f t="shared" si="5"/>
        <v>2714.893617021277</v>
      </c>
      <c r="P13" s="58">
        <f t="shared" si="6"/>
        <v>2733.8012958963286</v>
      </c>
    </row>
    <row r="14" spans="1:16" ht="12.75">
      <c r="A14" s="59" t="s">
        <v>20</v>
      </c>
      <c r="B14" s="45"/>
      <c r="C14" s="46">
        <v>0.01</v>
      </c>
      <c r="D14" s="47">
        <v>0.01</v>
      </c>
      <c r="E14" s="60">
        <v>0</v>
      </c>
      <c r="F14" s="49"/>
      <c r="G14" s="50">
        <v>0.01</v>
      </c>
      <c r="H14" s="51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  <v>0</v>
      </c>
      <c r="M14" s="55">
        <f t="shared" si="3"/>
      </c>
      <c r="N14" s="56">
        <f t="shared" si="4"/>
        <v>1000</v>
      </c>
      <c r="O14" s="57"/>
      <c r="P14" s="58"/>
    </row>
    <row r="15" spans="1:16" ht="12.75">
      <c r="A15" s="59" t="s">
        <v>21</v>
      </c>
      <c r="B15" s="45">
        <v>6</v>
      </c>
      <c r="C15" s="46">
        <v>163</v>
      </c>
      <c r="D15" s="47">
        <v>177</v>
      </c>
      <c r="E15" s="60">
        <v>231</v>
      </c>
      <c r="F15" s="49">
        <v>6</v>
      </c>
      <c r="G15" s="50">
        <v>978</v>
      </c>
      <c r="H15" s="51">
        <v>1062</v>
      </c>
      <c r="I15" s="61">
        <v>1640</v>
      </c>
      <c r="J15" s="53">
        <f t="shared" si="0"/>
        <v>-7.909604519774021</v>
      </c>
      <c r="K15" s="54">
        <f t="shared" si="1"/>
        <v>-29.437229437229433</v>
      </c>
      <c r="L15" s="53">
        <f t="shared" si="2"/>
        <v>-7.909604519774021</v>
      </c>
      <c r="M15" s="55">
        <f t="shared" si="3"/>
        <v>-40.36585365853659</v>
      </c>
      <c r="N15" s="56">
        <f t="shared" si="4"/>
        <v>6000</v>
      </c>
      <c r="O15" s="57">
        <f>(H15/D15)*1000</f>
        <v>6000</v>
      </c>
      <c r="P15" s="58">
        <f>(I15/E15)*1000</f>
        <v>7099.5670995671</v>
      </c>
    </row>
    <row r="16" spans="1:16" ht="12.75">
      <c r="A16" s="59" t="s">
        <v>22</v>
      </c>
      <c r="B16" s="45">
        <v>6</v>
      </c>
      <c r="C16" s="46">
        <v>23</v>
      </c>
      <c r="D16" s="47">
        <v>8</v>
      </c>
      <c r="E16" s="60">
        <v>18</v>
      </c>
      <c r="F16" s="49">
        <v>6</v>
      </c>
      <c r="G16" s="50">
        <v>161</v>
      </c>
      <c r="H16" s="51">
        <v>56</v>
      </c>
      <c r="I16" s="61">
        <v>166</v>
      </c>
      <c r="J16" s="53">
        <f t="shared" si="0"/>
        <v>187.5</v>
      </c>
      <c r="K16" s="54">
        <f t="shared" si="1"/>
        <v>27.77777777777777</v>
      </c>
      <c r="L16" s="53">
        <f t="shared" si="2"/>
        <v>187.5</v>
      </c>
      <c r="M16" s="55">
        <f t="shared" si="3"/>
        <v>-3.01204819277109</v>
      </c>
      <c r="N16" s="56">
        <f t="shared" si="4"/>
        <v>7000</v>
      </c>
      <c r="O16" s="57">
        <f>(H16/D16)*1000</f>
        <v>7000</v>
      </c>
      <c r="P16" s="58">
        <f>(I16/E16)*1000</f>
        <v>9222.22222222222</v>
      </c>
    </row>
    <row r="17" spans="1:16" s="43" customFormat="1" ht="15.75">
      <c r="A17" s="29" t="s">
        <v>23</v>
      </c>
      <c r="B17" s="68"/>
      <c r="C17" s="69"/>
      <c r="D17" s="70"/>
      <c r="E17" s="71"/>
      <c r="F17" s="72"/>
      <c r="G17" s="73"/>
      <c r="H17" s="74"/>
      <c r="I17" s="75"/>
      <c r="J17" s="76"/>
      <c r="K17" s="77"/>
      <c r="L17" s="76"/>
      <c r="M17" s="78"/>
      <c r="N17" s="79"/>
      <c r="O17" s="80"/>
      <c r="P17" s="81"/>
    </row>
    <row r="18" spans="1:16" ht="12.75">
      <c r="A18" s="59" t="s">
        <v>24</v>
      </c>
      <c r="B18" s="45"/>
      <c r="C18" s="46">
        <v>0.01</v>
      </c>
      <c r="D18" s="47">
        <v>0.01</v>
      </c>
      <c r="E18" s="60">
        <v>9</v>
      </c>
      <c r="F18" s="49"/>
      <c r="G18" s="50">
        <v>0.01</v>
      </c>
      <c r="H18" s="51">
        <v>0.01</v>
      </c>
      <c r="I18" s="82">
        <v>7</v>
      </c>
      <c r="J18" s="53"/>
      <c r="K18" s="54">
        <f aca="true" t="shared" si="7" ref="K18:K25">IF(OR(E18=0,C18=0),"",C18/E18*100-100)</f>
        <v>-99.88888888888889</v>
      </c>
      <c r="L18" s="53"/>
      <c r="M18" s="55">
        <f aca="true" t="shared" si="8" ref="M18:M25">IF(OR(I18=0,G18=0),"",G18/I18*100-100)</f>
        <v>-99.85714285714286</v>
      </c>
      <c r="N18" s="56">
        <f aca="true" t="shared" si="9" ref="N18:N25">(G18/C18)*1000</f>
        <v>1000</v>
      </c>
      <c r="O18" s="57"/>
      <c r="P18" s="58">
        <f aca="true" t="shared" si="10" ref="P18:P25">(I18/E18)*1000</f>
        <v>777.7777777777778</v>
      </c>
    </row>
    <row r="19" spans="1:16" ht="12.75">
      <c r="A19" s="59" t="s">
        <v>25</v>
      </c>
      <c r="B19" s="45">
        <v>6</v>
      </c>
      <c r="C19" s="46">
        <v>1450</v>
      </c>
      <c r="D19" s="47">
        <v>1400</v>
      </c>
      <c r="E19" s="60">
        <v>2839</v>
      </c>
      <c r="F19" s="49">
        <v>6</v>
      </c>
      <c r="G19" s="50">
        <v>1160</v>
      </c>
      <c r="H19" s="51">
        <v>750</v>
      </c>
      <c r="I19" s="82">
        <v>2993</v>
      </c>
      <c r="J19" s="53">
        <f aca="true" t="shared" si="11" ref="J19:J25">IF(OR(D19=0,C19=0),"",C19/D19*100-100)</f>
        <v>3.5714285714285836</v>
      </c>
      <c r="K19" s="54">
        <f t="shared" si="7"/>
        <v>-48.9256780556534</v>
      </c>
      <c r="L19" s="53">
        <f aca="true" t="shared" si="12" ref="L19:L25">IF(OR(H19=0,G19=0),"",G19/H19*100-100)</f>
        <v>54.66666666666666</v>
      </c>
      <c r="M19" s="55">
        <f t="shared" si="8"/>
        <v>-61.242900100233875</v>
      </c>
      <c r="N19" s="56">
        <f t="shared" si="9"/>
        <v>800</v>
      </c>
      <c r="O19" s="57">
        <f aca="true" t="shared" si="13" ref="O19:O25">(H19/D19)*1000</f>
        <v>535.7142857142857</v>
      </c>
      <c r="P19" s="58">
        <f t="shared" si="10"/>
        <v>1054.2444522719268</v>
      </c>
    </row>
    <row r="20" spans="1:16" ht="12.75">
      <c r="A20" s="59" t="s">
        <v>26</v>
      </c>
      <c r="B20" s="45"/>
      <c r="C20" s="46">
        <v>0.01</v>
      </c>
      <c r="D20" s="47">
        <v>0.01</v>
      </c>
      <c r="E20" s="60">
        <v>4</v>
      </c>
      <c r="F20" s="49"/>
      <c r="G20" s="50">
        <v>0.01</v>
      </c>
      <c r="H20" s="51">
        <v>0.01</v>
      </c>
      <c r="I20" s="82">
        <v>4</v>
      </c>
      <c r="J20" s="53">
        <f t="shared" si="11"/>
        <v>0</v>
      </c>
      <c r="K20" s="54">
        <f t="shared" si="7"/>
        <v>-99.75</v>
      </c>
      <c r="L20" s="53">
        <f t="shared" si="12"/>
        <v>0</v>
      </c>
      <c r="M20" s="55">
        <f t="shared" si="8"/>
        <v>-99.75</v>
      </c>
      <c r="N20" s="56">
        <f t="shared" si="9"/>
        <v>1000</v>
      </c>
      <c r="O20" s="57">
        <f t="shared" si="13"/>
        <v>1000</v>
      </c>
      <c r="P20" s="58">
        <f t="shared" si="10"/>
        <v>1000</v>
      </c>
    </row>
    <row r="21" spans="1:16" ht="12.75">
      <c r="A21" s="59" t="s">
        <v>27</v>
      </c>
      <c r="B21" s="45">
        <v>6</v>
      </c>
      <c r="C21" s="46">
        <v>1770</v>
      </c>
      <c r="D21" s="47">
        <v>1755</v>
      </c>
      <c r="E21" s="60">
        <v>2923</v>
      </c>
      <c r="F21" s="49">
        <v>6</v>
      </c>
      <c r="G21" s="50">
        <v>2124</v>
      </c>
      <c r="H21" s="51">
        <v>1755</v>
      </c>
      <c r="I21" s="82">
        <v>4918</v>
      </c>
      <c r="J21" s="53">
        <f t="shared" si="11"/>
        <v>0.8547008547008517</v>
      </c>
      <c r="K21" s="54">
        <f t="shared" si="7"/>
        <v>-39.44577488881287</v>
      </c>
      <c r="L21" s="53">
        <f t="shared" si="12"/>
        <v>21.025641025641022</v>
      </c>
      <c r="M21" s="55">
        <f t="shared" si="8"/>
        <v>-56.811712078080525</v>
      </c>
      <c r="N21" s="56">
        <f t="shared" si="9"/>
        <v>1200</v>
      </c>
      <c r="O21" s="57">
        <f t="shared" si="13"/>
        <v>1000</v>
      </c>
      <c r="P21" s="58">
        <f t="shared" si="10"/>
        <v>1682.5179609989736</v>
      </c>
    </row>
    <row r="22" spans="1:16" ht="12.75">
      <c r="A22" s="59" t="s">
        <v>28</v>
      </c>
      <c r="B22" s="45">
        <v>6</v>
      </c>
      <c r="C22" s="46">
        <v>1420</v>
      </c>
      <c r="D22" s="47">
        <v>1083</v>
      </c>
      <c r="E22" s="60">
        <v>1533</v>
      </c>
      <c r="F22" s="49">
        <v>6</v>
      </c>
      <c r="G22" s="50">
        <v>1704</v>
      </c>
      <c r="H22" s="51">
        <v>542</v>
      </c>
      <c r="I22" s="82">
        <v>1650</v>
      </c>
      <c r="J22" s="53">
        <f t="shared" si="11"/>
        <v>31.117266851338854</v>
      </c>
      <c r="K22" s="54">
        <f t="shared" si="7"/>
        <v>-7.371167645140247</v>
      </c>
      <c r="L22" s="53">
        <f t="shared" si="12"/>
        <v>214.39114391143914</v>
      </c>
      <c r="M22" s="55">
        <f t="shared" si="8"/>
        <v>3.2727272727272663</v>
      </c>
      <c r="N22" s="56">
        <f t="shared" si="9"/>
        <v>1200</v>
      </c>
      <c r="O22" s="57">
        <f t="shared" si="13"/>
        <v>500.4616805170822</v>
      </c>
      <c r="P22" s="58">
        <f t="shared" si="10"/>
        <v>1076.320939334638</v>
      </c>
    </row>
    <row r="23" spans="1:16" ht="12.75">
      <c r="A23" s="59" t="s">
        <v>29</v>
      </c>
      <c r="B23" s="45">
        <v>6</v>
      </c>
      <c r="C23" s="46">
        <v>3090</v>
      </c>
      <c r="D23" s="47">
        <v>2900</v>
      </c>
      <c r="E23" s="60">
        <v>2646</v>
      </c>
      <c r="F23" s="49">
        <v>6</v>
      </c>
      <c r="G23" s="50">
        <v>4017</v>
      </c>
      <c r="H23" s="51">
        <v>4060</v>
      </c>
      <c r="I23" s="82">
        <v>3342</v>
      </c>
      <c r="J23" s="53">
        <f t="shared" si="11"/>
        <v>6.551724137931032</v>
      </c>
      <c r="K23" s="54">
        <f t="shared" si="7"/>
        <v>16.78004535147393</v>
      </c>
      <c r="L23" s="53">
        <f t="shared" si="12"/>
        <v>-1.059113300492612</v>
      </c>
      <c r="M23" s="55">
        <f t="shared" si="8"/>
        <v>20.197486535008963</v>
      </c>
      <c r="N23" s="56">
        <f t="shared" si="9"/>
        <v>1300</v>
      </c>
      <c r="O23" s="57">
        <f t="shared" si="13"/>
        <v>1400</v>
      </c>
      <c r="P23" s="58">
        <f t="shared" si="10"/>
        <v>1263.0385487528345</v>
      </c>
    </row>
    <row r="24" spans="1:16" ht="12.75">
      <c r="A24" s="59" t="s">
        <v>30</v>
      </c>
      <c r="B24" s="45">
        <v>6</v>
      </c>
      <c r="C24" s="46">
        <v>105</v>
      </c>
      <c r="D24" s="47">
        <v>60</v>
      </c>
      <c r="E24" s="60">
        <v>130</v>
      </c>
      <c r="F24" s="49">
        <v>6</v>
      </c>
      <c r="G24" s="50">
        <v>126</v>
      </c>
      <c r="H24" s="51">
        <v>96</v>
      </c>
      <c r="I24" s="82">
        <v>149</v>
      </c>
      <c r="J24" s="53">
        <f t="shared" si="11"/>
        <v>75</v>
      </c>
      <c r="K24" s="54">
        <f t="shared" si="7"/>
        <v>-19.230769230769226</v>
      </c>
      <c r="L24" s="53">
        <f t="shared" si="12"/>
        <v>31.25</v>
      </c>
      <c r="M24" s="55">
        <f t="shared" si="8"/>
        <v>-15.43624161073825</v>
      </c>
      <c r="N24" s="56">
        <f t="shared" si="9"/>
        <v>1200</v>
      </c>
      <c r="O24" s="57">
        <f t="shared" si="13"/>
        <v>1600</v>
      </c>
      <c r="P24" s="58">
        <f t="shared" si="10"/>
        <v>1146.1538461538462</v>
      </c>
    </row>
    <row r="25" spans="1:16" ht="12.75">
      <c r="A25" s="59" t="s">
        <v>31</v>
      </c>
      <c r="B25" s="45"/>
      <c r="C25" s="46">
        <v>0.01</v>
      </c>
      <c r="D25" s="47">
        <v>0.01</v>
      </c>
      <c r="E25" s="60">
        <v>3</v>
      </c>
      <c r="F25" s="49"/>
      <c r="G25" s="50">
        <v>0.01</v>
      </c>
      <c r="H25" s="51">
        <v>0.01</v>
      </c>
      <c r="I25" s="82">
        <v>3</v>
      </c>
      <c r="J25" s="53">
        <f t="shared" si="11"/>
        <v>0</v>
      </c>
      <c r="K25" s="54">
        <f t="shared" si="7"/>
        <v>-99.66666666666667</v>
      </c>
      <c r="L25" s="53">
        <f t="shared" si="12"/>
        <v>0</v>
      </c>
      <c r="M25" s="55">
        <f t="shared" si="8"/>
        <v>-99.66666666666667</v>
      </c>
      <c r="N25" s="56">
        <f t="shared" si="9"/>
        <v>1000</v>
      </c>
      <c r="O25" s="57">
        <f t="shared" si="13"/>
        <v>1000</v>
      </c>
      <c r="P25" s="58">
        <f t="shared" si="10"/>
        <v>1000</v>
      </c>
    </row>
    <row r="26" spans="1:16" s="43" customFormat="1" ht="15.75">
      <c r="A26" s="29" t="s">
        <v>32</v>
      </c>
      <c r="B26" s="68"/>
      <c r="C26" s="69"/>
      <c r="D26" s="70"/>
      <c r="E26" s="71"/>
      <c r="F26" s="72"/>
      <c r="G26" s="73"/>
      <c r="H26" s="74"/>
      <c r="I26" s="7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5</v>
      </c>
      <c r="C27" s="46">
        <f>IF(OR(C28=0,C29=0,C30=0,C31=0),"",SUM(C28:C31))</f>
        <v>808</v>
      </c>
      <c r="D27" s="47">
        <f>IF(OR(D28=0,D29=0,D30=0,D31=0),"",SUM(D28:D31))</f>
        <v>865</v>
      </c>
      <c r="E27" s="48">
        <v>1096</v>
      </c>
      <c r="F27" s="49"/>
      <c r="G27" s="50">
        <f>IF(OR(G28=0,G29=0,G30=0,G31=0),"",SUM(G28:G31))</f>
      </c>
      <c r="H27" s="51">
        <f>IF(OR(H28=0,H29=0,H30=0,H31=0),"",SUM(H28:H31))</f>
        <v>27935</v>
      </c>
      <c r="I27" s="83">
        <v>29453</v>
      </c>
      <c r="J27" s="53">
        <f>IF(OR(D27=0,C27=0),"",C27/D27*100-100)</f>
        <v>-6.589595375722553</v>
      </c>
      <c r="K27" s="54">
        <f>IF(OR(E27=0,C27=0),"",C27/E27*100-100)</f>
        <v>-26.277372262773724</v>
      </c>
      <c r="L27" s="53"/>
      <c r="M27" s="53"/>
      <c r="N27" s="56"/>
      <c r="O27" s="57">
        <f aca="true" t="shared" si="14" ref="N27:P31">(H27/D27)*1000</f>
        <v>32294.797687861268</v>
      </c>
      <c r="P27" s="58">
        <f t="shared" si="14"/>
        <v>26873.17518248175</v>
      </c>
    </row>
    <row r="28" spans="1:16" ht="12.75">
      <c r="A28" s="59" t="s">
        <v>34</v>
      </c>
      <c r="B28" s="45">
        <v>4</v>
      </c>
      <c r="C28" s="46">
        <v>145</v>
      </c>
      <c r="D28" s="47">
        <v>200</v>
      </c>
      <c r="E28" s="60">
        <v>266</v>
      </c>
      <c r="F28" s="49">
        <v>4</v>
      </c>
      <c r="G28" s="50">
        <f>145*32.5</f>
        <v>4712.5</v>
      </c>
      <c r="H28" s="51">
        <v>5600</v>
      </c>
      <c r="I28" s="82">
        <v>7087</v>
      </c>
      <c r="J28" s="53">
        <f>IF(OR(D28=0,C28=0),"",C28/D28*100-100)</f>
        <v>-27.5</v>
      </c>
      <c r="K28" s="54">
        <f>IF(OR(E28=0,C28=0),"",C28/E28*100-100)</f>
        <v>-45.48872180451128</v>
      </c>
      <c r="L28" s="53">
        <f>IF(OR(H28=0,G28=0),"",G28/H28*100-100)</f>
        <v>-15.848214285714292</v>
      </c>
      <c r="M28" s="55">
        <f>IF(OR(I28=0,G28=0),"",G28/I28*100-100)</f>
        <v>-33.505009171722875</v>
      </c>
      <c r="N28" s="56">
        <f t="shared" si="14"/>
        <v>32500</v>
      </c>
      <c r="O28" s="57">
        <f t="shared" si="14"/>
        <v>28000</v>
      </c>
      <c r="P28" s="58">
        <f t="shared" si="14"/>
        <v>26642.85714285714</v>
      </c>
    </row>
    <row r="29" spans="1:16" ht="12.75">
      <c r="A29" s="59" t="s">
        <v>35</v>
      </c>
      <c r="B29" s="45">
        <v>6</v>
      </c>
      <c r="C29" s="46">
        <v>63</v>
      </c>
      <c r="D29" s="47">
        <v>80</v>
      </c>
      <c r="E29" s="60">
        <v>232</v>
      </c>
      <c r="F29" s="49">
        <v>6</v>
      </c>
      <c r="G29" s="50">
        <f>63*34</f>
        <v>2142</v>
      </c>
      <c r="H29" s="51">
        <v>2320</v>
      </c>
      <c r="I29" s="82">
        <v>6187</v>
      </c>
      <c r="J29" s="53">
        <f>IF(OR(D29=0,C29=0),"",C29/D29*100-100)</f>
        <v>-21.25</v>
      </c>
      <c r="K29" s="54">
        <f>IF(OR(E29=0,C29=0),"",C29/E29*100-100)</f>
        <v>-72.84482758620689</v>
      </c>
      <c r="L29" s="53">
        <f>IF(OR(H29=0,G29=0),"",G29/H29*100-100)</f>
        <v>-7.672413793103445</v>
      </c>
      <c r="M29" s="55">
        <f>IF(OR(I29=0,G29=0),"",G29/I29*100-100)</f>
        <v>-65.37902052691126</v>
      </c>
      <c r="N29" s="56">
        <f t="shared" si="14"/>
        <v>34000</v>
      </c>
      <c r="O29" s="57">
        <f t="shared" si="14"/>
        <v>29000</v>
      </c>
      <c r="P29" s="58">
        <f t="shared" si="14"/>
        <v>26668.103448275862</v>
      </c>
    </row>
    <row r="30" spans="1:16" ht="12.75">
      <c r="A30" s="59" t="s">
        <v>36</v>
      </c>
      <c r="B30" s="45">
        <v>6</v>
      </c>
      <c r="C30" s="46">
        <v>400</v>
      </c>
      <c r="D30" s="47">
        <v>385</v>
      </c>
      <c r="E30" s="60">
        <v>377</v>
      </c>
      <c r="F30" s="49">
        <v>6</v>
      </c>
      <c r="G30" s="50">
        <v>14400</v>
      </c>
      <c r="H30" s="51">
        <v>15015</v>
      </c>
      <c r="I30" s="82">
        <v>11390</v>
      </c>
      <c r="J30" s="53">
        <f>IF(OR(D30=0,C30=0),"",C30/D30*100-100)</f>
        <v>3.896103896103881</v>
      </c>
      <c r="K30" s="54">
        <f>IF(OR(E30=0,C30=0),"",C30/E30*100-100)</f>
        <v>6.1007957559681785</v>
      </c>
      <c r="L30" s="53">
        <f>IF(OR(H30=0,G30=0),"",G30/H30*100-100)</f>
        <v>-4.095904095904089</v>
      </c>
      <c r="M30" s="55">
        <f>IF(OR(I30=0,G30=0),"",G30/I30*100-100)</f>
        <v>26.42669007901668</v>
      </c>
      <c r="N30" s="56">
        <f t="shared" si="14"/>
        <v>36000</v>
      </c>
      <c r="O30" s="57">
        <f t="shared" si="14"/>
        <v>39000</v>
      </c>
      <c r="P30" s="58">
        <f t="shared" si="14"/>
        <v>30212.201591511934</v>
      </c>
    </row>
    <row r="31" spans="1:16" ht="12.75">
      <c r="A31" s="59" t="s">
        <v>37</v>
      </c>
      <c r="B31" s="45">
        <v>6</v>
      </c>
      <c r="C31" s="46">
        <v>200</v>
      </c>
      <c r="D31" s="47">
        <v>200</v>
      </c>
      <c r="E31" s="60">
        <v>220</v>
      </c>
      <c r="F31" s="49"/>
      <c r="G31" s="50"/>
      <c r="H31" s="51">
        <v>5000</v>
      </c>
      <c r="I31" s="82">
        <v>4789</v>
      </c>
      <c r="J31" s="53">
        <f>IF(OR(D31=0,C31=0),"",C31/D31*100-100)</f>
        <v>0</v>
      </c>
      <c r="K31" s="54">
        <f>IF(OR(E31=0,C31=0),"",C31/E31*100-100)</f>
        <v>-9.090909090909093</v>
      </c>
      <c r="L31" s="53">
        <f>IF(OR(H31=0,G31=0),"",G31/H31*100-100)</f>
      </c>
      <c r="M31" s="55">
        <f>IF(OR(I31=0,G31=0),"",G31/I31*100-100)</f>
      </c>
      <c r="N31" s="56">
        <f t="shared" si="14"/>
        <v>0</v>
      </c>
      <c r="O31" s="57">
        <f t="shared" si="14"/>
        <v>25000</v>
      </c>
      <c r="P31" s="58">
        <f t="shared" si="14"/>
        <v>21768.18181818182</v>
      </c>
    </row>
    <row r="32" spans="1:16" s="43" customFormat="1" ht="15.75">
      <c r="A32" s="29" t="s">
        <v>38</v>
      </c>
      <c r="B32" s="68"/>
      <c r="C32" s="69"/>
      <c r="D32" s="70"/>
      <c r="E32" s="71"/>
      <c r="F32" s="72"/>
      <c r="G32" s="73"/>
      <c r="H32" s="74"/>
      <c r="I32" s="75"/>
      <c r="J32" s="76"/>
      <c r="K32" s="77"/>
      <c r="L32" s="76"/>
      <c r="M32" s="78"/>
      <c r="N32" s="79"/>
      <c r="O32" s="80"/>
      <c r="P32" s="81"/>
    </row>
    <row r="33" spans="1:16" ht="12.75">
      <c r="A33" s="59" t="s">
        <v>39</v>
      </c>
      <c r="B33" s="45"/>
      <c r="C33" s="46">
        <v>0.01</v>
      </c>
      <c r="D33" s="47">
        <v>0.01</v>
      </c>
      <c r="E33" s="60">
        <v>0</v>
      </c>
      <c r="F33" s="49"/>
      <c r="G33" s="50">
        <v>0.01</v>
      </c>
      <c r="H33" s="51">
        <v>0.01</v>
      </c>
      <c r="I33" s="82">
        <v>0</v>
      </c>
      <c r="J33" s="53">
        <f aca="true" t="shared" si="15" ref="J33:J39">IF(OR(D33=0,C33=0),"",C33/D33*100-100)</f>
        <v>0</v>
      </c>
      <c r="K33" s="54"/>
      <c r="L33" s="53">
        <f aca="true" t="shared" si="16" ref="L33:L39">IF(OR(H33=0,G33=0),"",G33/H33*100-100)</f>
        <v>0</v>
      </c>
      <c r="M33" s="55"/>
      <c r="N33" s="56">
        <f aca="true" t="shared" si="17" ref="N33:N39">(G33/C33)*1000</f>
        <v>1000</v>
      </c>
      <c r="O33" s="57">
        <f aca="true" t="shared" si="18" ref="O33:O39">(H33/D33)*1000</f>
        <v>1000</v>
      </c>
      <c r="P33" s="58"/>
    </row>
    <row r="34" spans="1:16" ht="12.75">
      <c r="A34" s="59" t="s">
        <v>40</v>
      </c>
      <c r="B34" s="45"/>
      <c r="C34" s="46">
        <v>0.01</v>
      </c>
      <c r="D34" s="47">
        <v>0.01</v>
      </c>
      <c r="E34" s="60">
        <v>0</v>
      </c>
      <c r="F34" s="49"/>
      <c r="G34" s="50">
        <v>0.01</v>
      </c>
      <c r="H34" s="51">
        <v>0.01</v>
      </c>
      <c r="I34" s="82">
        <v>0</v>
      </c>
      <c r="J34" s="53">
        <f t="shared" si="15"/>
        <v>0</v>
      </c>
      <c r="K34" s="54">
        <f aca="true" t="shared" si="19" ref="K34:K39">IF(OR(E34=0,C34=0),"",C34/E34*100-100)</f>
      </c>
      <c r="L34" s="53">
        <f t="shared" si="16"/>
        <v>0</v>
      </c>
      <c r="M34" s="55">
        <f aca="true" t="shared" si="20" ref="M34:M39">IF(OR(I34=0,G34=0),"",G34/I34*100-100)</f>
      </c>
      <c r="N34" s="56">
        <f t="shared" si="17"/>
        <v>1000</v>
      </c>
      <c r="O34" s="57">
        <f t="shared" si="18"/>
        <v>1000</v>
      </c>
      <c r="P34" s="58"/>
    </row>
    <row r="35" spans="1:16" ht="12.75">
      <c r="A35" s="59" t="s">
        <v>41</v>
      </c>
      <c r="B35" s="45">
        <v>6</v>
      </c>
      <c r="C35" s="46">
        <v>770</v>
      </c>
      <c r="D35" s="47">
        <v>1400</v>
      </c>
      <c r="E35" s="60">
        <v>1857</v>
      </c>
      <c r="F35" s="49">
        <v>6</v>
      </c>
      <c r="G35" s="50">
        <v>731</v>
      </c>
      <c r="H35" s="51">
        <v>1067</v>
      </c>
      <c r="I35" s="82">
        <v>1815</v>
      </c>
      <c r="J35" s="53">
        <f t="shared" si="15"/>
        <v>-44.99999999999999</v>
      </c>
      <c r="K35" s="54">
        <f t="shared" si="19"/>
        <v>-58.535271943995696</v>
      </c>
      <c r="L35" s="53">
        <f t="shared" si="16"/>
        <v>-31.490159325210882</v>
      </c>
      <c r="M35" s="55">
        <f t="shared" si="20"/>
        <v>-59.72451790633609</v>
      </c>
      <c r="N35" s="56">
        <f t="shared" si="17"/>
        <v>949.3506493506494</v>
      </c>
      <c r="O35" s="57">
        <f t="shared" si="18"/>
        <v>762.1428571428571</v>
      </c>
      <c r="P35" s="58">
        <f aca="true" t="shared" si="21" ref="P33:P39">(I35/E35)*1000</f>
        <v>977.3828756058158</v>
      </c>
    </row>
    <row r="36" spans="1:16" ht="12.75">
      <c r="A36" s="59" t="s">
        <v>42</v>
      </c>
      <c r="B36" s="45"/>
      <c r="C36" s="46">
        <v>0.01</v>
      </c>
      <c r="D36" s="47">
        <v>0.01</v>
      </c>
      <c r="E36" s="60">
        <v>0</v>
      </c>
      <c r="F36" s="49"/>
      <c r="G36" s="50">
        <v>0.01</v>
      </c>
      <c r="H36" s="51">
        <v>0.01</v>
      </c>
      <c r="I36" s="82">
        <v>0</v>
      </c>
      <c r="J36" s="53">
        <f t="shared" si="15"/>
        <v>0</v>
      </c>
      <c r="K36" s="54">
        <f t="shared" si="19"/>
      </c>
      <c r="L36" s="53">
        <f t="shared" si="16"/>
        <v>0</v>
      </c>
      <c r="M36" s="55">
        <f t="shared" si="20"/>
      </c>
      <c r="N36" s="56">
        <f t="shared" si="17"/>
        <v>1000</v>
      </c>
      <c r="O36" s="57">
        <f t="shared" si="18"/>
        <v>1000</v>
      </c>
      <c r="P36" s="58"/>
    </row>
    <row r="37" spans="1:16" ht="12.75">
      <c r="A37" s="59" t="s">
        <v>43</v>
      </c>
      <c r="B37" s="45">
        <v>6</v>
      </c>
      <c r="C37" s="46">
        <v>290</v>
      </c>
      <c r="D37" s="47">
        <v>35</v>
      </c>
      <c r="E37" s="60">
        <v>114</v>
      </c>
      <c r="F37" s="49"/>
      <c r="G37" s="50"/>
      <c r="H37" s="51">
        <v>28</v>
      </c>
      <c r="I37" s="82">
        <v>86</v>
      </c>
      <c r="J37" s="53">
        <f t="shared" si="15"/>
        <v>728.5714285714287</v>
      </c>
      <c r="K37" s="54">
        <f t="shared" si="19"/>
        <v>154.38596491228068</v>
      </c>
      <c r="L37" s="53">
        <f t="shared" si="16"/>
      </c>
      <c r="M37" s="55">
        <f t="shared" si="20"/>
      </c>
      <c r="N37" s="56">
        <f t="shared" si="17"/>
        <v>0</v>
      </c>
      <c r="O37" s="57">
        <f t="shared" si="18"/>
        <v>800</v>
      </c>
      <c r="P37" s="58">
        <f t="shared" si="21"/>
        <v>754.3859649122808</v>
      </c>
    </row>
    <row r="38" spans="1:16" ht="12.75">
      <c r="A38" s="59" t="s">
        <v>44</v>
      </c>
      <c r="B38" s="45">
        <v>6</v>
      </c>
      <c r="C38" s="46">
        <v>180</v>
      </c>
      <c r="D38" s="47">
        <v>255</v>
      </c>
      <c r="E38" s="60">
        <v>574</v>
      </c>
      <c r="F38" s="49">
        <v>6</v>
      </c>
      <c r="G38" s="50">
        <v>306</v>
      </c>
      <c r="H38" s="51">
        <v>268</v>
      </c>
      <c r="I38" s="82">
        <v>614</v>
      </c>
      <c r="J38" s="53">
        <f t="shared" si="15"/>
        <v>-29.411764705882348</v>
      </c>
      <c r="K38" s="54">
        <f t="shared" si="19"/>
        <v>-68.6411149825784</v>
      </c>
      <c r="L38" s="53">
        <f t="shared" si="16"/>
        <v>14.179104477611943</v>
      </c>
      <c r="M38" s="55">
        <f t="shared" si="20"/>
        <v>-50.1628664495114</v>
      </c>
      <c r="N38" s="56">
        <f t="shared" si="17"/>
        <v>1700</v>
      </c>
      <c r="O38" s="57">
        <f t="shared" si="18"/>
        <v>1050.9803921568628</v>
      </c>
      <c r="P38" s="58">
        <f t="shared" si="21"/>
        <v>1069.686411149826</v>
      </c>
    </row>
    <row r="39" spans="1:16" ht="12.75">
      <c r="A39" s="59" t="s">
        <v>45</v>
      </c>
      <c r="B39" s="45"/>
      <c r="C39" s="46">
        <v>0.01</v>
      </c>
      <c r="D39" s="47">
        <v>0.01</v>
      </c>
      <c r="E39" s="60">
        <v>0</v>
      </c>
      <c r="F39" s="49"/>
      <c r="G39" s="50"/>
      <c r="H39" s="51">
        <v>0.01</v>
      </c>
      <c r="I39" s="82">
        <v>0</v>
      </c>
      <c r="J39" s="53">
        <f t="shared" si="15"/>
        <v>0</v>
      </c>
      <c r="K39" s="54">
        <f t="shared" si="19"/>
      </c>
      <c r="L39" s="53">
        <f t="shared" si="16"/>
      </c>
      <c r="M39" s="55">
        <f t="shared" si="20"/>
      </c>
      <c r="N39" s="56">
        <f t="shared" si="17"/>
        <v>0</v>
      </c>
      <c r="O39" s="57">
        <f t="shared" si="18"/>
        <v>1000</v>
      </c>
      <c r="P39" s="58"/>
    </row>
    <row r="40" spans="1:16" s="43" customFormat="1" ht="15.75">
      <c r="A40" s="29" t="s">
        <v>46</v>
      </c>
      <c r="B40" s="68"/>
      <c r="C40" s="69"/>
      <c r="D40" s="70"/>
      <c r="E40" s="71"/>
      <c r="F40" s="72"/>
      <c r="G40" s="73"/>
      <c r="H40" s="74"/>
      <c r="I40" s="75"/>
      <c r="J40" s="76"/>
      <c r="K40" s="77"/>
      <c r="L40" s="76"/>
      <c r="M40" s="78"/>
      <c r="N40" s="79"/>
      <c r="O40" s="80"/>
      <c r="P40" s="81"/>
    </row>
    <row r="41" spans="1:16" ht="12.75">
      <c r="A41" s="59" t="s">
        <v>47</v>
      </c>
      <c r="B41" s="45"/>
      <c r="C41" s="46">
        <v>0.01</v>
      </c>
      <c r="D41" s="47">
        <v>0.01</v>
      </c>
      <c r="E41" s="60">
        <v>12</v>
      </c>
      <c r="F41" s="49"/>
      <c r="G41" s="50"/>
      <c r="H41" s="51">
        <v>0.01</v>
      </c>
      <c r="I41" s="82">
        <v>314</v>
      </c>
      <c r="J41" s="53">
        <f>IF(OR(D41=0,C41=0),"",C41/D41*100-100)</f>
        <v>0</v>
      </c>
      <c r="K41" s="54">
        <f>IF(OR(E41=0,C41=0),"",C41/E41*100-100)</f>
        <v>-99.91666666666667</v>
      </c>
      <c r="L41" s="53">
        <f>IF(OR(H41=0,G41=0),"",G41/H41*100-100)</f>
      </c>
      <c r="M41" s="55">
        <f>IF(OR(I41=0,G41=0),"",G41/I41*100-100)</f>
      </c>
      <c r="N41" s="56">
        <f aca="true" t="shared" si="22" ref="N41:P43">(G41/C41)*1000</f>
        <v>0</v>
      </c>
      <c r="O41" s="57">
        <f t="shared" si="22"/>
        <v>1000</v>
      </c>
      <c r="P41" s="58">
        <f t="shared" si="22"/>
        <v>26166.666666666668</v>
      </c>
    </row>
    <row r="42" spans="1:16" ht="12.75">
      <c r="A42" s="59" t="s">
        <v>48</v>
      </c>
      <c r="B42" s="45">
        <v>3</v>
      </c>
      <c r="C42" s="46">
        <v>243</v>
      </c>
      <c r="D42" s="47">
        <v>270</v>
      </c>
      <c r="E42" s="60">
        <v>347</v>
      </c>
      <c r="F42" s="49">
        <v>5</v>
      </c>
      <c r="G42" s="50">
        <v>7290</v>
      </c>
      <c r="H42" s="51">
        <v>6100</v>
      </c>
      <c r="I42" s="82">
        <v>9760</v>
      </c>
      <c r="J42" s="53">
        <f>IF(OR(D42=0,C42=0),"",C42/D42*100-100)</f>
        <v>-10</v>
      </c>
      <c r="K42" s="54">
        <f>IF(OR(E42=0,C42=0),"",C42/E42*100-100)</f>
        <v>-29.971181556195972</v>
      </c>
      <c r="L42" s="53">
        <f>IF(OR(H42=0,G42=0),"",G42/H42*100-100)</f>
        <v>19.508196721311478</v>
      </c>
      <c r="M42" s="55">
        <f>IF(OR(I42=0,G42=0),"",G42/I42*100-100)</f>
        <v>-25.307377049180317</v>
      </c>
      <c r="N42" s="56">
        <f t="shared" si="22"/>
        <v>30000</v>
      </c>
      <c r="O42" s="57">
        <f t="shared" si="22"/>
        <v>22592.59259259259</v>
      </c>
      <c r="P42" s="58">
        <f t="shared" si="22"/>
        <v>28126.801152737753</v>
      </c>
    </row>
    <row r="43" spans="1:16" ht="12.75">
      <c r="A43" s="59" t="s">
        <v>49</v>
      </c>
      <c r="B43" s="45">
        <v>2</v>
      </c>
      <c r="C43" s="46">
        <v>2000</v>
      </c>
      <c r="D43" s="47">
        <v>2000</v>
      </c>
      <c r="E43" s="60">
        <v>1661</v>
      </c>
      <c r="F43" s="49">
        <v>5</v>
      </c>
      <c r="G43" s="50">
        <v>34000</v>
      </c>
      <c r="H43" s="51">
        <v>34000</v>
      </c>
      <c r="I43" s="82">
        <v>10368</v>
      </c>
      <c r="J43" s="53">
        <f>IF(OR(D43=0,C43=0),"",C43/D43*100-100)</f>
        <v>0</v>
      </c>
      <c r="K43" s="54">
        <f>IF(OR(E43=0,C43=0),"",C43/E43*100-100)</f>
        <v>20.409391932570742</v>
      </c>
      <c r="L43" s="53">
        <f>IF(OR(H43=0,G43=0),"",G43/H43*100-100)</f>
        <v>0</v>
      </c>
      <c r="M43" s="55">
        <f>IF(OR(I43=0,G43=0),"",G43/I43*100-100)</f>
        <v>227.9320987654321</v>
      </c>
      <c r="N43" s="56">
        <f t="shared" si="22"/>
        <v>17000</v>
      </c>
      <c r="O43" s="57">
        <f t="shared" si="22"/>
        <v>17000</v>
      </c>
      <c r="P43" s="58">
        <f t="shared" si="22"/>
        <v>6242.022877784467</v>
      </c>
    </row>
    <row r="44" spans="1:16" s="84" customFormat="1" ht="15.75">
      <c r="A44" s="29" t="s">
        <v>50</v>
      </c>
      <c r="B44" s="68"/>
      <c r="C44" s="69"/>
      <c r="D44" s="70"/>
      <c r="E44" s="71"/>
      <c r="F44" s="72"/>
      <c r="G44" s="73"/>
      <c r="H44" s="74"/>
      <c r="I44" s="75"/>
      <c r="J44" s="76"/>
      <c r="K44" s="77"/>
      <c r="L44" s="76"/>
      <c r="M44" s="78"/>
      <c r="N44" s="79"/>
      <c r="O44" s="80"/>
      <c r="P44" s="81"/>
    </row>
    <row r="45" spans="1:16" ht="12.75">
      <c r="A45" s="59" t="s">
        <v>51</v>
      </c>
      <c r="B45" s="45"/>
      <c r="C45" s="46"/>
      <c r="D45" s="47">
        <v>122</v>
      </c>
      <c r="E45" s="60">
        <v>119</v>
      </c>
      <c r="F45" s="49"/>
      <c r="G45" s="50"/>
      <c r="H45" s="51">
        <v>4392</v>
      </c>
      <c r="I45" s="82">
        <v>4481</v>
      </c>
      <c r="J45" s="53">
        <f aca="true" t="shared" si="23" ref="J45:J91">IF(OR(D45=0,C45=0),"",C45/D45*100-100)</f>
      </c>
      <c r="K45" s="54">
        <f aca="true" t="shared" si="24" ref="K45:K57">IF(OR(E45=0,C45=0),"",C45/E45*100-100)</f>
      </c>
      <c r="L45" s="53">
        <f aca="true" t="shared" si="25" ref="L45:L91">IF(OR(H45=0,G45=0),"",G45/H45*100-100)</f>
      </c>
      <c r="M45" s="55">
        <f aca="true" t="shared" si="26" ref="M45:M57">IF(OR(I45=0,G45=0),"",G45/I45*100-100)</f>
      </c>
      <c r="N45" s="56"/>
      <c r="O45" s="57">
        <f>(H45/D45)*1000</f>
        <v>36000</v>
      </c>
      <c r="P45" s="58">
        <f>(I45/E45)*1000</f>
        <v>37655.46218487395</v>
      </c>
    </row>
    <row r="46" spans="1:16" ht="12.75">
      <c r="A46" s="59" t="s">
        <v>52</v>
      </c>
      <c r="B46" s="45"/>
      <c r="C46" s="46"/>
      <c r="D46" s="47">
        <v>12</v>
      </c>
      <c r="E46" s="60">
        <v>3</v>
      </c>
      <c r="F46" s="49"/>
      <c r="G46" s="50"/>
      <c r="H46" s="51">
        <v>204</v>
      </c>
      <c r="I46" s="82">
        <v>43</v>
      </c>
      <c r="J46" s="53">
        <f t="shared" si="23"/>
      </c>
      <c r="K46" s="54">
        <f t="shared" si="24"/>
      </c>
      <c r="L46" s="53">
        <f t="shared" si="25"/>
      </c>
      <c r="M46" s="55">
        <f t="shared" si="26"/>
      </c>
      <c r="N46" s="56"/>
      <c r="O46" s="57"/>
      <c r="P46" s="58"/>
    </row>
    <row r="47" spans="1:16" ht="12.75">
      <c r="A47" s="59" t="s">
        <v>53</v>
      </c>
      <c r="B47" s="45">
        <v>6</v>
      </c>
      <c r="C47" s="46">
        <v>850</v>
      </c>
      <c r="D47" s="47">
        <v>860</v>
      </c>
      <c r="E47" s="60">
        <v>794</v>
      </c>
      <c r="F47" s="49">
        <v>6</v>
      </c>
      <c r="G47" s="50">
        <v>6630</v>
      </c>
      <c r="H47" s="51">
        <v>4383</v>
      </c>
      <c r="I47" s="82">
        <v>3833</v>
      </c>
      <c r="J47" s="53">
        <f t="shared" si="23"/>
        <v>-1.1627906976744242</v>
      </c>
      <c r="K47" s="54">
        <f t="shared" si="24"/>
        <v>7.052896725440803</v>
      </c>
      <c r="L47" s="53">
        <f t="shared" si="25"/>
        <v>51.2662559890486</v>
      </c>
      <c r="M47" s="55">
        <f t="shared" si="26"/>
        <v>72.97156274458649</v>
      </c>
      <c r="N47" s="56">
        <f aca="true" t="shared" si="27" ref="N47:O49">(G47/C47)*1000</f>
        <v>7800</v>
      </c>
      <c r="O47" s="57">
        <f t="shared" si="27"/>
        <v>5096.511627906977</v>
      </c>
      <c r="P47" s="58">
        <f aca="true" t="shared" si="28" ref="P47:P57">(I47/E47)*1000</f>
        <v>4827.4559193954665</v>
      </c>
    </row>
    <row r="48" spans="1:16" ht="12.75">
      <c r="A48" s="59" t="s">
        <v>54</v>
      </c>
      <c r="B48" s="45"/>
      <c r="C48" s="46"/>
      <c r="D48" s="47">
        <v>25</v>
      </c>
      <c r="E48" s="60">
        <v>26</v>
      </c>
      <c r="F48" s="49"/>
      <c r="G48" s="50"/>
      <c r="H48" s="51">
        <v>600</v>
      </c>
      <c r="I48" s="82">
        <v>631</v>
      </c>
      <c r="J48" s="53">
        <f t="shared" si="23"/>
      </c>
      <c r="K48" s="54">
        <f t="shared" si="24"/>
      </c>
      <c r="L48" s="53">
        <f t="shared" si="25"/>
      </c>
      <c r="M48" s="55">
        <f t="shared" si="26"/>
      </c>
      <c r="N48" s="56"/>
      <c r="O48" s="57">
        <f t="shared" si="27"/>
        <v>24000</v>
      </c>
      <c r="P48" s="58">
        <f t="shared" si="28"/>
        <v>24269.23076923077</v>
      </c>
    </row>
    <row r="49" spans="1:16" ht="12.75">
      <c r="A49" s="62" t="s">
        <v>55</v>
      </c>
      <c r="B49" s="45">
        <v>5</v>
      </c>
      <c r="C49" s="46">
        <v>200</v>
      </c>
      <c r="D49" s="47">
        <v>225</v>
      </c>
      <c r="E49" s="60">
        <v>222</v>
      </c>
      <c r="F49" s="49">
        <v>5</v>
      </c>
      <c r="G49" s="50">
        <v>5200</v>
      </c>
      <c r="H49" s="51">
        <v>5850</v>
      </c>
      <c r="I49" s="82">
        <v>5870</v>
      </c>
      <c r="J49" s="53">
        <f t="shared" si="23"/>
        <v>-11.111111111111114</v>
      </c>
      <c r="K49" s="54">
        <f t="shared" si="24"/>
        <v>-9.909909909909913</v>
      </c>
      <c r="L49" s="53">
        <f t="shared" si="25"/>
        <v>-11.111111111111114</v>
      </c>
      <c r="M49" s="55">
        <f t="shared" si="26"/>
        <v>-11.413969335604762</v>
      </c>
      <c r="N49" s="56">
        <f t="shared" si="27"/>
        <v>26000</v>
      </c>
      <c r="O49" s="57">
        <f t="shared" si="27"/>
        <v>26000</v>
      </c>
      <c r="P49" s="58">
        <f t="shared" si="28"/>
        <v>26441.441441441442</v>
      </c>
    </row>
    <row r="50" spans="1:16" ht="12.75">
      <c r="A50" s="62" t="s">
        <v>56</v>
      </c>
      <c r="B50" s="45"/>
      <c r="C50" s="46">
        <v>0.01</v>
      </c>
      <c r="D50" s="47">
        <v>10</v>
      </c>
      <c r="E50" s="60">
        <v>8</v>
      </c>
      <c r="F50" s="49"/>
      <c r="G50" s="50"/>
      <c r="H50" s="51">
        <v>250</v>
      </c>
      <c r="I50" s="82">
        <v>188</v>
      </c>
      <c r="J50" s="53">
        <f t="shared" si="23"/>
        <v>-99.9</v>
      </c>
      <c r="K50" s="54">
        <f t="shared" si="24"/>
        <v>-99.875</v>
      </c>
      <c r="L50" s="53">
        <f t="shared" si="25"/>
      </c>
      <c r="M50" s="55">
        <f t="shared" si="26"/>
      </c>
      <c r="N50" s="56"/>
      <c r="O50" s="57">
        <f>(H50/D50)*1000</f>
        <v>25000</v>
      </c>
      <c r="P50" s="58">
        <f t="shared" si="28"/>
        <v>23500</v>
      </c>
    </row>
    <row r="51" spans="1:16" ht="12.75">
      <c r="A51" s="62" t="s">
        <v>57</v>
      </c>
      <c r="B51" s="45">
        <v>3</v>
      </c>
      <c r="C51" s="46">
        <v>15</v>
      </c>
      <c r="D51" s="47">
        <v>15</v>
      </c>
      <c r="E51" s="60">
        <v>17</v>
      </c>
      <c r="F51" s="49">
        <v>6</v>
      </c>
      <c r="G51" s="50">
        <v>300</v>
      </c>
      <c r="H51" s="51">
        <v>285</v>
      </c>
      <c r="I51" s="82">
        <v>333</v>
      </c>
      <c r="J51" s="53">
        <f t="shared" si="23"/>
        <v>0</v>
      </c>
      <c r="K51" s="54">
        <f t="shared" si="24"/>
        <v>-11.764705882352942</v>
      </c>
      <c r="L51" s="53">
        <f t="shared" si="25"/>
        <v>5.263157894736835</v>
      </c>
      <c r="M51" s="55">
        <f t="shared" si="26"/>
        <v>-9.909909909909913</v>
      </c>
      <c r="N51" s="56">
        <f aca="true" t="shared" si="29" ref="N51:N57">(G51/C51)*1000</f>
        <v>20000</v>
      </c>
      <c r="O51" s="57">
        <f>(H51/D51)*1000</f>
        <v>19000</v>
      </c>
      <c r="P51" s="58">
        <f t="shared" si="28"/>
        <v>19588.235294117647</v>
      </c>
    </row>
    <row r="52" spans="1:16" ht="12.75">
      <c r="A52" s="62" t="s">
        <v>58</v>
      </c>
      <c r="B52" s="45"/>
      <c r="C52" s="46">
        <v>0.01</v>
      </c>
      <c r="D52" s="47">
        <v>0.01</v>
      </c>
      <c r="E52" s="60">
        <v>2</v>
      </c>
      <c r="F52" s="49"/>
      <c r="G52" s="50"/>
      <c r="H52" s="51">
        <v>0.01</v>
      </c>
      <c r="I52" s="82">
        <v>0</v>
      </c>
      <c r="J52" s="53">
        <f t="shared" si="23"/>
        <v>0</v>
      </c>
      <c r="K52" s="54">
        <f t="shared" si="24"/>
        <v>-99.5</v>
      </c>
      <c r="L52" s="53">
        <f t="shared" si="25"/>
      </c>
      <c r="M52" s="55">
        <f t="shared" si="26"/>
      </c>
      <c r="N52" s="56">
        <f t="shared" si="29"/>
        <v>0</v>
      </c>
      <c r="O52" s="57"/>
      <c r="P52" s="58">
        <f t="shared" si="28"/>
        <v>0</v>
      </c>
    </row>
    <row r="53" spans="1:16" ht="12.75">
      <c r="A53" s="59" t="s">
        <v>59</v>
      </c>
      <c r="B53" s="45">
        <v>4</v>
      </c>
      <c r="C53" s="46">
        <v>40</v>
      </c>
      <c r="D53" s="47">
        <v>110</v>
      </c>
      <c r="E53" s="60">
        <v>111</v>
      </c>
      <c r="F53" s="49">
        <v>5</v>
      </c>
      <c r="G53" s="50">
        <v>1600</v>
      </c>
      <c r="H53" s="51">
        <v>4235</v>
      </c>
      <c r="I53" s="82">
        <v>4556</v>
      </c>
      <c r="J53" s="53">
        <f t="shared" si="23"/>
        <v>-63.63636363636363</v>
      </c>
      <c r="K53" s="54">
        <f t="shared" si="24"/>
        <v>-63.96396396396396</v>
      </c>
      <c r="L53" s="53">
        <f t="shared" si="25"/>
        <v>-62.21959858323495</v>
      </c>
      <c r="M53" s="55">
        <f t="shared" si="26"/>
        <v>-64.88147497805093</v>
      </c>
      <c r="N53" s="56">
        <f t="shared" si="29"/>
        <v>40000</v>
      </c>
      <c r="O53" s="57">
        <f>(H53/D53)*1000</f>
        <v>38500</v>
      </c>
      <c r="P53" s="58">
        <f t="shared" si="28"/>
        <v>41045.045045045044</v>
      </c>
    </row>
    <row r="54" spans="1:16" ht="12.75" customHeight="1">
      <c r="A54" s="59" t="s">
        <v>60</v>
      </c>
      <c r="B54" s="45">
        <v>4</v>
      </c>
      <c r="C54" s="46">
        <v>20</v>
      </c>
      <c r="D54" s="47">
        <v>85</v>
      </c>
      <c r="E54" s="60">
        <v>480</v>
      </c>
      <c r="F54" s="49"/>
      <c r="G54" s="50"/>
      <c r="H54" s="51">
        <v>2157</v>
      </c>
      <c r="I54" s="82">
        <v>12116</v>
      </c>
      <c r="J54" s="53">
        <f t="shared" si="23"/>
        <v>-76.47058823529412</v>
      </c>
      <c r="K54" s="54">
        <f t="shared" si="24"/>
        <v>-95.83333333333333</v>
      </c>
      <c r="L54" s="53">
        <f t="shared" si="25"/>
      </c>
      <c r="M54" s="55">
        <f t="shared" si="26"/>
      </c>
      <c r="N54" s="56">
        <f t="shared" si="29"/>
        <v>0</v>
      </c>
      <c r="O54" s="57">
        <f>(H54/D54)*1000</f>
        <v>25376.470588235294</v>
      </c>
      <c r="P54" s="58">
        <f t="shared" si="28"/>
        <v>25241.666666666668</v>
      </c>
    </row>
    <row r="55" spans="1:16" ht="12.75" customHeight="1">
      <c r="A55" s="59" t="s">
        <v>61</v>
      </c>
      <c r="B55" s="45">
        <v>5</v>
      </c>
      <c r="C55" s="46">
        <v>10</v>
      </c>
      <c r="D55" s="47">
        <v>10</v>
      </c>
      <c r="E55" s="60">
        <v>11</v>
      </c>
      <c r="F55" s="49"/>
      <c r="G55" s="50"/>
      <c r="H55" s="51">
        <v>350</v>
      </c>
      <c r="I55" s="82">
        <v>431</v>
      </c>
      <c r="J55" s="53">
        <f t="shared" si="23"/>
        <v>0</v>
      </c>
      <c r="K55" s="54">
        <f t="shared" si="24"/>
        <v>-9.090909090909093</v>
      </c>
      <c r="L55" s="53">
        <f t="shared" si="25"/>
      </c>
      <c r="M55" s="55">
        <f t="shared" si="26"/>
      </c>
      <c r="N55" s="56">
        <f t="shared" si="29"/>
        <v>0</v>
      </c>
      <c r="O55" s="57">
        <f>(H55/D55)*1000</f>
        <v>35000</v>
      </c>
      <c r="P55" s="58">
        <f t="shared" si="28"/>
        <v>39181.81818181818</v>
      </c>
    </row>
    <row r="56" spans="1:16" ht="12.75">
      <c r="A56" s="44" t="s">
        <v>62</v>
      </c>
      <c r="B56" s="45">
        <v>5</v>
      </c>
      <c r="C56" s="46">
        <f>IF(OR(C57=0,C58=0),"",SUM(C57:C58))</f>
        <v>210.01</v>
      </c>
      <c r="D56" s="47">
        <f>IF(OR(D57=0,D58=0),"",SUM(D57:D58))</f>
        <v>180.01</v>
      </c>
      <c r="E56" s="48">
        <v>180</v>
      </c>
      <c r="F56" s="49">
        <v>6</v>
      </c>
      <c r="G56" s="50">
        <f>IF(OR(G57=0,G58=0),"",SUM(G57:G58))</f>
        <v>9000.01</v>
      </c>
      <c r="H56" s="51">
        <f>IF(OR(H57=0,H58=0),"",SUM(H57:H58))</f>
        <v>9000.01</v>
      </c>
      <c r="I56" s="83">
        <v>9075</v>
      </c>
      <c r="J56" s="53">
        <f t="shared" si="23"/>
        <v>16.665740792178212</v>
      </c>
      <c r="K56" s="54">
        <f t="shared" si="24"/>
        <v>16.672222222222217</v>
      </c>
      <c r="L56" s="53">
        <f t="shared" si="25"/>
        <v>0</v>
      </c>
      <c r="M56" s="55">
        <f t="shared" si="26"/>
        <v>-0.8263360881542638</v>
      </c>
      <c r="N56" s="56">
        <f t="shared" si="29"/>
        <v>42855.149754773585</v>
      </c>
      <c r="O56" s="57">
        <f>(H56/D56)*1000</f>
        <v>49997.27792900395</v>
      </c>
      <c r="P56" s="58">
        <f t="shared" si="28"/>
        <v>50416.666666666664</v>
      </c>
    </row>
    <row r="57" spans="1:16" ht="12.75">
      <c r="A57" s="59" t="s">
        <v>63</v>
      </c>
      <c r="B57" s="45">
        <v>5</v>
      </c>
      <c r="C57" s="46">
        <v>210</v>
      </c>
      <c r="D57" s="47">
        <v>180</v>
      </c>
      <c r="E57" s="60">
        <v>180</v>
      </c>
      <c r="F57" s="49">
        <v>6</v>
      </c>
      <c r="G57" s="50">
        <v>9000</v>
      </c>
      <c r="H57" s="51">
        <v>9000</v>
      </c>
      <c r="I57" s="82">
        <v>9075</v>
      </c>
      <c r="J57" s="53">
        <f t="shared" si="23"/>
        <v>16.66666666666667</v>
      </c>
      <c r="K57" s="54">
        <f t="shared" si="24"/>
        <v>16.66666666666667</v>
      </c>
      <c r="L57" s="53">
        <f t="shared" si="25"/>
        <v>0</v>
      </c>
      <c r="M57" s="55">
        <f t="shared" si="26"/>
        <v>-0.8264462809917319</v>
      </c>
      <c r="N57" s="56">
        <f t="shared" si="29"/>
        <v>42857.142857142855</v>
      </c>
      <c r="O57" s="57">
        <f>(H57/D57)*1000</f>
        <v>50000</v>
      </c>
      <c r="P57" s="58">
        <f t="shared" si="28"/>
        <v>50416.666666666664</v>
      </c>
    </row>
    <row r="58" spans="1:16" ht="12.75">
      <c r="A58" s="59" t="s">
        <v>64</v>
      </c>
      <c r="B58" s="45"/>
      <c r="C58" s="46">
        <v>0.01</v>
      </c>
      <c r="D58" s="47">
        <v>0.01</v>
      </c>
      <c r="E58" s="60">
        <v>0</v>
      </c>
      <c r="F58" s="49"/>
      <c r="G58" s="50">
        <v>0.01</v>
      </c>
      <c r="H58" s="51">
        <v>0.01</v>
      </c>
      <c r="I58" s="82">
        <v>0</v>
      </c>
      <c r="J58" s="53">
        <f t="shared" si="23"/>
        <v>0</v>
      </c>
      <c r="K58" s="54"/>
      <c r="L58" s="53">
        <f t="shared" si="25"/>
        <v>0</v>
      </c>
      <c r="M58" s="55"/>
      <c r="N58" s="56"/>
      <c r="O58" s="57"/>
      <c r="P58" s="58"/>
    </row>
    <row r="59" spans="1:16" ht="12.75">
      <c r="A59" s="44" t="s">
        <v>65</v>
      </c>
      <c r="B59" s="45">
        <v>3</v>
      </c>
      <c r="C59" s="46">
        <f>IF(OR(C60=0,C61=0),"",SUM(C60:C61))</f>
        <v>140</v>
      </c>
      <c r="D59" s="47">
        <f>IF(OR(D60=0,D61=0),"",SUM(D60:D61))</f>
        <v>130</v>
      </c>
      <c r="E59" s="48">
        <v>143</v>
      </c>
      <c r="F59" s="49">
        <v>6</v>
      </c>
      <c r="G59" s="85">
        <f>IF(OR(G60=0,G61=0),"",SUM(G60:G61))</f>
        <v>10080</v>
      </c>
      <c r="H59" s="86">
        <f>IF(OR(H60=0,H61=0),"",SUM(H60:H61))</f>
        <v>9340</v>
      </c>
      <c r="I59" s="87">
        <v>10562</v>
      </c>
      <c r="J59" s="53">
        <f t="shared" si="23"/>
        <v>7.692307692307693</v>
      </c>
      <c r="K59" s="54">
        <f aca="true" t="shared" si="30" ref="K59:K91">IF(OR(E59=0,C59=0),"",C59/E59*100-100)</f>
        <v>-2.097902097902093</v>
      </c>
      <c r="L59" s="53">
        <f t="shared" si="25"/>
        <v>7.922912205567442</v>
      </c>
      <c r="M59" s="55">
        <f aca="true" t="shared" si="31" ref="M59:M91">IF(OR(I59=0,G59=0),"",G59/I59*100-100)</f>
        <v>-4.563529634538909</v>
      </c>
      <c r="N59" s="56">
        <f aca="true" t="shared" si="32" ref="N59:N86">(G59/C59)*1000</f>
        <v>72000</v>
      </c>
      <c r="O59" s="57">
        <f aca="true" t="shared" si="33" ref="O59:O69">(H59/D59)*1000</f>
        <v>71846.15384615384</v>
      </c>
      <c r="P59" s="58">
        <f aca="true" t="shared" si="34" ref="P59:P69">(I59/E59)*1000</f>
        <v>73860.13986013987</v>
      </c>
    </row>
    <row r="60" spans="1:16" ht="12.75">
      <c r="A60" s="59" t="s">
        <v>66</v>
      </c>
      <c r="B60" s="45">
        <v>3</v>
      </c>
      <c r="C60" s="46">
        <v>130</v>
      </c>
      <c r="D60" s="47">
        <v>120</v>
      </c>
      <c r="E60" s="60">
        <v>133</v>
      </c>
      <c r="F60" s="49">
        <v>6</v>
      </c>
      <c r="G60" s="50">
        <v>9900</v>
      </c>
      <c r="H60" s="51">
        <v>9000</v>
      </c>
      <c r="I60" s="82">
        <v>9557</v>
      </c>
      <c r="J60" s="53">
        <f t="shared" si="23"/>
        <v>8.333333333333329</v>
      </c>
      <c r="K60" s="54">
        <f t="shared" si="30"/>
        <v>-2.255639097744364</v>
      </c>
      <c r="L60" s="53">
        <f t="shared" si="25"/>
        <v>10.000000000000014</v>
      </c>
      <c r="M60" s="55">
        <f t="shared" si="31"/>
        <v>3.588992361619759</v>
      </c>
      <c r="N60" s="56">
        <f t="shared" si="32"/>
        <v>76153.84615384616</v>
      </c>
      <c r="O60" s="57">
        <f t="shared" si="33"/>
        <v>75000</v>
      </c>
      <c r="P60" s="58">
        <f t="shared" si="34"/>
        <v>71857.14285714286</v>
      </c>
    </row>
    <row r="61" spans="1:16" ht="12.75">
      <c r="A61" s="59" t="s">
        <v>67</v>
      </c>
      <c r="B61" s="45">
        <v>3</v>
      </c>
      <c r="C61" s="46">
        <v>10</v>
      </c>
      <c r="D61" s="47">
        <v>10</v>
      </c>
      <c r="E61" s="60">
        <v>10</v>
      </c>
      <c r="F61" s="49">
        <v>6</v>
      </c>
      <c r="G61" s="50">
        <v>180</v>
      </c>
      <c r="H61" s="51">
        <v>340</v>
      </c>
      <c r="I61" s="82">
        <v>1006</v>
      </c>
      <c r="J61" s="53">
        <f t="shared" si="23"/>
        <v>0</v>
      </c>
      <c r="K61" s="54">
        <f t="shared" si="30"/>
        <v>0</v>
      </c>
      <c r="L61" s="53">
        <f t="shared" si="25"/>
        <v>-47.05882352941176</v>
      </c>
      <c r="M61" s="55">
        <f t="shared" si="31"/>
        <v>-82.10735586481113</v>
      </c>
      <c r="N61" s="56">
        <f t="shared" si="32"/>
        <v>18000</v>
      </c>
      <c r="O61" s="57">
        <f t="shared" si="33"/>
        <v>34000</v>
      </c>
      <c r="P61" s="58">
        <f t="shared" si="34"/>
        <v>100600</v>
      </c>
    </row>
    <row r="62" spans="1:16" ht="12.75">
      <c r="A62" s="59" t="s">
        <v>68</v>
      </c>
      <c r="B62" s="45"/>
      <c r="C62" s="46">
        <v>0.01</v>
      </c>
      <c r="D62" s="47">
        <v>0.01</v>
      </c>
      <c r="E62" s="60">
        <v>5</v>
      </c>
      <c r="F62" s="49"/>
      <c r="G62" s="50"/>
      <c r="H62" s="51">
        <v>0.01</v>
      </c>
      <c r="I62" s="82">
        <v>75</v>
      </c>
      <c r="J62" s="53">
        <f t="shared" si="23"/>
        <v>0</v>
      </c>
      <c r="K62" s="54">
        <f t="shared" si="30"/>
        <v>-99.8</v>
      </c>
      <c r="L62" s="53">
        <f t="shared" si="25"/>
      </c>
      <c r="M62" s="55">
        <f t="shared" si="31"/>
      </c>
      <c r="N62" s="56">
        <f t="shared" si="32"/>
        <v>0</v>
      </c>
      <c r="O62" s="57">
        <f t="shared" si="33"/>
        <v>1000</v>
      </c>
      <c r="P62" s="58">
        <f t="shared" si="34"/>
        <v>15000</v>
      </c>
    </row>
    <row r="63" spans="1:16" ht="12.75">
      <c r="A63" s="44" t="s">
        <v>69</v>
      </c>
      <c r="B63" s="45">
        <v>4</v>
      </c>
      <c r="C63" s="46">
        <f>IF(OR(C64=0,C65=0),"",SUM(C64:C65))</f>
        <v>125.01</v>
      </c>
      <c r="D63" s="47">
        <f>IF(OR(D64=0,D65=0),"",SUM(D64:D65))</f>
        <v>124.01</v>
      </c>
      <c r="E63" s="48">
        <v>125</v>
      </c>
      <c r="F63" s="49">
        <v>6</v>
      </c>
      <c r="G63" s="50">
        <f>IF(OR(G64=0,G65=0),"",SUM(G64:G65))</f>
        <v>6200.01</v>
      </c>
      <c r="H63" s="51">
        <f>IF(OR(H64=0,H65=0),"",SUM(H64:H65))</f>
        <v>6200.01</v>
      </c>
      <c r="I63" s="83">
        <v>5940</v>
      </c>
      <c r="J63" s="53">
        <f t="shared" si="23"/>
        <v>0.8063865817272671</v>
      </c>
      <c r="K63" s="54">
        <f t="shared" si="30"/>
        <v>0.008000000000009777</v>
      </c>
      <c r="L63" s="53">
        <f t="shared" si="25"/>
        <v>0</v>
      </c>
      <c r="M63" s="55">
        <f t="shared" si="31"/>
        <v>4.377272727272725</v>
      </c>
      <c r="N63" s="56">
        <f t="shared" si="32"/>
        <v>49596.11231101512</v>
      </c>
      <c r="O63" s="57">
        <f t="shared" si="33"/>
        <v>49996.048705749534</v>
      </c>
      <c r="P63" s="58">
        <f t="shared" si="34"/>
        <v>47520</v>
      </c>
    </row>
    <row r="64" spans="1:16" ht="12.75">
      <c r="A64" s="59" t="s">
        <v>70</v>
      </c>
      <c r="B64" s="45"/>
      <c r="C64" s="46">
        <v>0.01</v>
      </c>
      <c r="D64" s="47">
        <v>0.01</v>
      </c>
      <c r="E64" s="60">
        <v>6</v>
      </c>
      <c r="F64" s="49"/>
      <c r="G64" s="50">
        <v>0.01</v>
      </c>
      <c r="H64" s="51">
        <v>0.01</v>
      </c>
      <c r="I64" s="82">
        <v>190</v>
      </c>
      <c r="J64" s="53">
        <f t="shared" si="23"/>
        <v>0</v>
      </c>
      <c r="K64" s="54">
        <f t="shared" si="30"/>
        <v>-99.83333333333333</v>
      </c>
      <c r="L64" s="53">
        <f t="shared" si="25"/>
        <v>0</v>
      </c>
      <c r="M64" s="55">
        <f t="shared" si="31"/>
        <v>-99.99473684210527</v>
      </c>
      <c r="N64" s="56">
        <f t="shared" si="32"/>
        <v>1000</v>
      </c>
      <c r="O64" s="57">
        <f t="shared" si="33"/>
        <v>1000</v>
      </c>
      <c r="P64" s="58">
        <f t="shared" si="34"/>
        <v>31666.666666666668</v>
      </c>
    </row>
    <row r="65" spans="1:16" ht="12.75">
      <c r="A65" s="59" t="s">
        <v>71</v>
      </c>
      <c r="B65" s="45">
        <v>4</v>
      </c>
      <c r="C65" s="46">
        <v>125</v>
      </c>
      <c r="D65" s="47">
        <v>124</v>
      </c>
      <c r="E65" s="60">
        <v>119</v>
      </c>
      <c r="F65" s="49">
        <v>6</v>
      </c>
      <c r="G65" s="50">
        <v>6200</v>
      </c>
      <c r="H65" s="51">
        <v>6200</v>
      </c>
      <c r="I65" s="82">
        <v>5750</v>
      </c>
      <c r="J65" s="53">
        <f t="shared" si="23"/>
        <v>0.8064516129032313</v>
      </c>
      <c r="K65" s="54">
        <f t="shared" si="30"/>
        <v>5.0420168067227</v>
      </c>
      <c r="L65" s="53">
        <f t="shared" si="25"/>
        <v>0</v>
      </c>
      <c r="M65" s="55">
        <f t="shared" si="31"/>
        <v>7.826086956521735</v>
      </c>
      <c r="N65" s="56">
        <f t="shared" si="32"/>
        <v>49600</v>
      </c>
      <c r="O65" s="57">
        <f t="shared" si="33"/>
        <v>50000</v>
      </c>
      <c r="P65" s="58">
        <f t="shared" si="34"/>
        <v>48319.32773109244</v>
      </c>
    </row>
    <row r="66" spans="1:16" ht="12.75">
      <c r="A66" s="44" t="s">
        <v>72</v>
      </c>
      <c r="B66" s="45">
        <v>5</v>
      </c>
      <c r="C66" s="88">
        <f>IF(OR(C67=0,C68=0,C69=0),"",SUM(C67:C69))</f>
        <v>905</v>
      </c>
      <c r="D66" s="89">
        <f>IF(OR(D67=0,D68=0,D69=0),"",SUM(D67:D69))</f>
        <v>840</v>
      </c>
      <c r="E66" s="90">
        <v>874</v>
      </c>
      <c r="F66" s="49"/>
      <c r="G66" s="91">
        <f>IF(OR(G67=0,G68=0,G69=0),"",SUM(G67:G69))</f>
      </c>
      <c r="H66" s="91">
        <f>IF(OR(H67=0,H68=0,H69=0),"",SUM(H67:H69))</f>
        <v>48640</v>
      </c>
      <c r="I66" s="92">
        <v>56584</v>
      </c>
      <c r="J66" s="53">
        <f t="shared" si="23"/>
        <v>7.738095238095227</v>
      </c>
      <c r="K66" s="54">
        <f t="shared" si="30"/>
        <v>3.546910755148744</v>
      </c>
      <c r="L66" s="53"/>
      <c r="M66" s="55"/>
      <c r="N66" s="56"/>
      <c r="O66" s="57">
        <f t="shared" si="33"/>
        <v>57904.76190476191</v>
      </c>
      <c r="P66" s="58">
        <f t="shared" si="34"/>
        <v>64741.418764302056</v>
      </c>
    </row>
    <row r="67" spans="1:16" ht="12.75">
      <c r="A67" s="59" t="s">
        <v>73</v>
      </c>
      <c r="B67" s="93">
        <v>5</v>
      </c>
      <c r="C67" s="46">
        <v>280</v>
      </c>
      <c r="D67" s="47">
        <v>345</v>
      </c>
      <c r="E67" s="60">
        <v>357</v>
      </c>
      <c r="F67" s="49">
        <v>5</v>
      </c>
      <c r="G67" s="50">
        <v>22400</v>
      </c>
      <c r="H67" s="51">
        <v>21000</v>
      </c>
      <c r="I67" s="82">
        <v>22907</v>
      </c>
      <c r="J67" s="53">
        <f t="shared" si="23"/>
        <v>-18.840579710144922</v>
      </c>
      <c r="K67" s="54">
        <f t="shared" si="30"/>
        <v>-21.568627450980387</v>
      </c>
      <c r="L67" s="53">
        <f t="shared" si="25"/>
        <v>6.666666666666671</v>
      </c>
      <c r="M67" s="55">
        <f t="shared" si="31"/>
        <v>-2.213297245383501</v>
      </c>
      <c r="N67" s="56">
        <f t="shared" si="32"/>
        <v>80000</v>
      </c>
      <c r="O67" s="57">
        <f t="shared" si="33"/>
        <v>60869.565217391304</v>
      </c>
      <c r="P67" s="58">
        <f t="shared" si="34"/>
        <v>64165.26610644257</v>
      </c>
    </row>
    <row r="68" spans="1:16" ht="12.75">
      <c r="A68" s="59" t="s">
        <v>74</v>
      </c>
      <c r="B68" s="45">
        <v>4</v>
      </c>
      <c r="C68" s="46">
        <v>325</v>
      </c>
      <c r="D68" s="47">
        <v>205</v>
      </c>
      <c r="E68" s="60">
        <v>329</v>
      </c>
      <c r="F68" s="49">
        <v>6</v>
      </c>
      <c r="G68" s="50">
        <v>21125</v>
      </c>
      <c r="H68" s="51">
        <v>15640</v>
      </c>
      <c r="I68" s="82">
        <v>21810</v>
      </c>
      <c r="J68" s="53">
        <f t="shared" si="23"/>
        <v>58.536585365853654</v>
      </c>
      <c r="K68" s="54">
        <f t="shared" si="30"/>
        <v>-1.2158054711246251</v>
      </c>
      <c r="L68" s="53">
        <f t="shared" si="25"/>
        <v>35.07033248081842</v>
      </c>
      <c r="M68" s="55">
        <f t="shared" si="31"/>
        <v>-3.140761118752863</v>
      </c>
      <c r="N68" s="56">
        <f t="shared" si="32"/>
        <v>65000</v>
      </c>
      <c r="O68" s="57">
        <f t="shared" si="33"/>
        <v>76292.68292682928</v>
      </c>
      <c r="P68" s="58">
        <f t="shared" si="34"/>
        <v>66291.79331306991</v>
      </c>
    </row>
    <row r="69" spans="1:16" ht="12.75">
      <c r="A69" s="59" t="s">
        <v>75</v>
      </c>
      <c r="B69" s="45">
        <v>6</v>
      </c>
      <c r="C69" s="46">
        <v>300</v>
      </c>
      <c r="D69" s="47">
        <v>290</v>
      </c>
      <c r="E69" s="60">
        <v>188</v>
      </c>
      <c r="F69" s="49"/>
      <c r="G69" s="50"/>
      <c r="H69" s="51">
        <v>12000</v>
      </c>
      <c r="I69" s="82">
        <v>11868</v>
      </c>
      <c r="J69" s="53">
        <f t="shared" si="23"/>
        <v>3.448275862068968</v>
      </c>
      <c r="K69" s="54">
        <f t="shared" si="30"/>
        <v>59.57446808510639</v>
      </c>
      <c r="L69" s="53">
        <f t="shared" si="25"/>
      </c>
      <c r="M69" s="55">
        <f t="shared" si="31"/>
      </c>
      <c r="N69" s="56">
        <f t="shared" si="32"/>
        <v>0</v>
      </c>
      <c r="O69" s="57">
        <f t="shared" si="33"/>
        <v>41379.31034482759</v>
      </c>
      <c r="P69" s="58">
        <f t="shared" si="34"/>
        <v>63127.65957446808</v>
      </c>
    </row>
    <row r="70" spans="1:16" ht="12.75">
      <c r="A70" s="59" t="s">
        <v>76</v>
      </c>
      <c r="B70" s="45"/>
      <c r="C70" s="46">
        <v>0.01</v>
      </c>
      <c r="D70" s="47">
        <v>0.01</v>
      </c>
      <c r="E70" s="60">
        <v>0</v>
      </c>
      <c r="F70" s="49"/>
      <c r="G70" s="50">
        <v>0.01</v>
      </c>
      <c r="H70" s="51">
        <v>0.01</v>
      </c>
      <c r="I70" s="82">
        <v>0</v>
      </c>
      <c r="J70" s="53">
        <f t="shared" si="23"/>
        <v>0</v>
      </c>
      <c r="K70" s="54">
        <f t="shared" si="30"/>
      </c>
      <c r="L70" s="53">
        <f t="shared" si="25"/>
        <v>0</v>
      </c>
      <c r="M70" s="55">
        <f t="shared" si="31"/>
      </c>
      <c r="N70" s="56">
        <f t="shared" si="32"/>
        <v>1000</v>
      </c>
      <c r="O70" s="57"/>
      <c r="P70" s="58"/>
    </row>
    <row r="71" spans="1:16" ht="12.75">
      <c r="A71" s="59" t="s">
        <v>77</v>
      </c>
      <c r="B71" s="45">
        <v>5</v>
      </c>
      <c r="C71" s="46">
        <v>420</v>
      </c>
      <c r="D71" s="47">
        <v>420</v>
      </c>
      <c r="E71" s="60">
        <v>412</v>
      </c>
      <c r="F71" s="49">
        <v>6</v>
      </c>
      <c r="G71" s="50">
        <v>16700</v>
      </c>
      <c r="H71" s="51">
        <v>16690</v>
      </c>
      <c r="I71" s="82">
        <v>16569</v>
      </c>
      <c r="J71" s="53">
        <f t="shared" si="23"/>
        <v>0</v>
      </c>
      <c r="K71" s="54">
        <f t="shared" si="30"/>
        <v>1.9417475728155296</v>
      </c>
      <c r="L71" s="53">
        <f t="shared" si="25"/>
        <v>0.05991611743559133</v>
      </c>
      <c r="M71" s="55">
        <f t="shared" si="31"/>
        <v>0.7906331100247428</v>
      </c>
      <c r="N71" s="56">
        <f t="shared" si="32"/>
        <v>39761.904761904756</v>
      </c>
      <c r="O71" s="57">
        <f aca="true" t="shared" si="35" ref="O71:O86">(H71/D71)*1000</f>
        <v>39738.095238095244</v>
      </c>
      <c r="P71" s="58">
        <f aca="true" t="shared" si="36" ref="P71:P86">(I71/E71)*1000</f>
        <v>40216.01941747573</v>
      </c>
    </row>
    <row r="72" spans="1:16" ht="12.75">
      <c r="A72" s="59" t="s">
        <v>78</v>
      </c>
      <c r="B72" s="45">
        <v>6</v>
      </c>
      <c r="C72" s="46">
        <v>5</v>
      </c>
      <c r="D72" s="47">
        <v>7</v>
      </c>
      <c r="E72" s="60">
        <v>7</v>
      </c>
      <c r="F72" s="49">
        <v>6</v>
      </c>
      <c r="G72" s="50">
        <v>55</v>
      </c>
      <c r="H72" s="51">
        <v>74</v>
      </c>
      <c r="I72" s="82">
        <v>74</v>
      </c>
      <c r="J72" s="53">
        <f t="shared" si="23"/>
        <v>-28.57142857142857</v>
      </c>
      <c r="K72" s="54">
        <f t="shared" si="30"/>
        <v>-28.57142857142857</v>
      </c>
      <c r="L72" s="53">
        <f t="shared" si="25"/>
        <v>-25.675675675675677</v>
      </c>
      <c r="M72" s="55">
        <f t="shared" si="31"/>
        <v>-25.675675675675677</v>
      </c>
      <c r="N72" s="56">
        <f t="shared" si="32"/>
        <v>11000</v>
      </c>
      <c r="O72" s="57">
        <f t="shared" si="35"/>
        <v>10571.42857142857</v>
      </c>
      <c r="P72" s="58">
        <f t="shared" si="36"/>
        <v>10571.42857142857</v>
      </c>
    </row>
    <row r="73" spans="1:16" ht="12.75">
      <c r="A73" s="59" t="s">
        <v>79</v>
      </c>
      <c r="B73" s="45">
        <v>6</v>
      </c>
      <c r="C73" s="46">
        <v>340</v>
      </c>
      <c r="D73" s="47">
        <v>360</v>
      </c>
      <c r="E73" s="60">
        <v>323</v>
      </c>
      <c r="F73" s="49">
        <v>6</v>
      </c>
      <c r="G73" s="50">
        <v>5984</v>
      </c>
      <c r="H73" s="51">
        <v>6175</v>
      </c>
      <c r="I73" s="82">
        <v>5177</v>
      </c>
      <c r="J73" s="53">
        <f t="shared" si="23"/>
        <v>-5.555555555555557</v>
      </c>
      <c r="K73" s="54">
        <f t="shared" si="30"/>
        <v>5.263157894736835</v>
      </c>
      <c r="L73" s="53">
        <f t="shared" si="25"/>
        <v>-3.093117408906892</v>
      </c>
      <c r="M73" s="55">
        <f t="shared" si="31"/>
        <v>15.588178481746183</v>
      </c>
      <c r="N73" s="56">
        <f t="shared" si="32"/>
        <v>17600</v>
      </c>
      <c r="O73" s="57">
        <f t="shared" si="35"/>
        <v>17152.777777777777</v>
      </c>
      <c r="P73" s="58">
        <f t="shared" si="36"/>
        <v>16027.863777089784</v>
      </c>
    </row>
    <row r="74" spans="1:16" ht="12.75">
      <c r="A74" s="59" t="s">
        <v>80</v>
      </c>
      <c r="B74" s="45">
        <v>5</v>
      </c>
      <c r="C74" s="46">
        <v>80</v>
      </c>
      <c r="D74" s="47">
        <v>80</v>
      </c>
      <c r="E74" s="60">
        <v>79</v>
      </c>
      <c r="F74" s="49">
        <v>5</v>
      </c>
      <c r="G74" s="50">
        <v>2000</v>
      </c>
      <c r="H74" s="51">
        <v>2000</v>
      </c>
      <c r="I74" s="82">
        <v>1985</v>
      </c>
      <c r="J74" s="53">
        <f t="shared" si="23"/>
        <v>0</v>
      </c>
      <c r="K74" s="54">
        <f t="shared" si="30"/>
        <v>1.2658227848101262</v>
      </c>
      <c r="L74" s="53">
        <f t="shared" si="25"/>
        <v>0</v>
      </c>
      <c r="M74" s="55">
        <f t="shared" si="31"/>
        <v>0.7556675062972289</v>
      </c>
      <c r="N74" s="56">
        <f t="shared" si="32"/>
        <v>25000</v>
      </c>
      <c r="O74" s="57">
        <f t="shared" si="35"/>
        <v>25000</v>
      </c>
      <c r="P74" s="58">
        <f t="shared" si="36"/>
        <v>25126.58227848101</v>
      </c>
    </row>
    <row r="75" spans="1:16" ht="12.75">
      <c r="A75" s="59" t="s">
        <v>81</v>
      </c>
      <c r="B75" s="45">
        <v>6</v>
      </c>
      <c r="C75" s="46">
        <v>680</v>
      </c>
      <c r="D75" s="47">
        <v>710</v>
      </c>
      <c r="E75" s="60">
        <v>705</v>
      </c>
      <c r="F75" s="49">
        <v>6</v>
      </c>
      <c r="G75" s="50">
        <v>8024</v>
      </c>
      <c r="H75" s="51">
        <v>7840</v>
      </c>
      <c r="I75" s="82">
        <v>7680</v>
      </c>
      <c r="J75" s="53">
        <f t="shared" si="23"/>
        <v>-4.225352112676063</v>
      </c>
      <c r="K75" s="54">
        <f t="shared" si="30"/>
        <v>-3.5460992907801483</v>
      </c>
      <c r="L75" s="53">
        <f t="shared" si="25"/>
        <v>2.3469387755101963</v>
      </c>
      <c r="M75" s="55">
        <f t="shared" si="31"/>
        <v>4.479166666666657</v>
      </c>
      <c r="N75" s="56">
        <f t="shared" si="32"/>
        <v>11800</v>
      </c>
      <c r="O75" s="57">
        <f t="shared" si="35"/>
        <v>11042.25352112676</v>
      </c>
      <c r="P75" s="58">
        <f t="shared" si="36"/>
        <v>10893.617021276596</v>
      </c>
    </row>
    <row r="76" spans="1:16" ht="12.75">
      <c r="A76" s="44" t="s">
        <v>82</v>
      </c>
      <c r="B76" s="45">
        <v>6</v>
      </c>
      <c r="C76" s="46">
        <f>IF(OR(C77=0,C78=0,C79=0),"",SUM(C77:C79))</f>
        <v>650.01</v>
      </c>
      <c r="D76" s="47">
        <f>IF(OR(D77=0,D78=0,D79=0),"",SUM(D77:D79))</f>
        <v>635.01</v>
      </c>
      <c r="E76" s="48">
        <v>631</v>
      </c>
      <c r="F76" s="49"/>
      <c r="G76" s="50">
        <f>IF(OR(G77=0,G78=0,G79=0),"",SUM(G77:G79))</f>
      </c>
      <c r="H76" s="51">
        <f>IF(OR(H77=0,H78=0,H79=0),"",SUM(H77:H79))</f>
        <v>31115.01</v>
      </c>
      <c r="I76" s="83">
        <v>25901</v>
      </c>
      <c r="J76" s="53">
        <f t="shared" si="23"/>
        <v>2.3621675249208636</v>
      </c>
      <c r="K76" s="54">
        <f t="shared" si="30"/>
        <v>3.0126782884310614</v>
      </c>
      <c r="L76" s="53"/>
      <c r="M76" s="55"/>
      <c r="N76" s="56"/>
      <c r="O76" s="57">
        <f t="shared" si="35"/>
        <v>48999.24410639203</v>
      </c>
      <c r="P76" s="58">
        <f t="shared" si="36"/>
        <v>41047.54358161648</v>
      </c>
    </row>
    <row r="77" spans="1:16" ht="12.75">
      <c r="A77" s="59" t="s">
        <v>83</v>
      </c>
      <c r="B77" s="45">
        <v>4</v>
      </c>
      <c r="C77" s="46">
        <v>200</v>
      </c>
      <c r="D77" s="47">
        <v>190</v>
      </c>
      <c r="E77" s="60">
        <v>190</v>
      </c>
      <c r="F77" s="49">
        <v>4</v>
      </c>
      <c r="G77" s="50">
        <v>14000</v>
      </c>
      <c r="H77" s="51">
        <v>9310</v>
      </c>
      <c r="I77" s="82">
        <v>8138</v>
      </c>
      <c r="J77" s="53">
        <f t="shared" si="23"/>
        <v>5.263157894736835</v>
      </c>
      <c r="K77" s="54">
        <f t="shared" si="30"/>
        <v>5.263157894736835</v>
      </c>
      <c r="L77" s="53">
        <f t="shared" si="25"/>
        <v>50.37593984962405</v>
      </c>
      <c r="M77" s="55">
        <f t="shared" si="31"/>
        <v>72.03244040304745</v>
      </c>
      <c r="N77" s="56">
        <f t="shared" si="32"/>
        <v>70000</v>
      </c>
      <c r="O77" s="57">
        <f t="shared" si="35"/>
        <v>49000</v>
      </c>
      <c r="P77" s="58">
        <f t="shared" si="36"/>
        <v>42831.57894736842</v>
      </c>
    </row>
    <row r="78" spans="1:16" ht="12.75">
      <c r="A78" s="59" t="s">
        <v>84</v>
      </c>
      <c r="B78" s="45">
        <v>6</v>
      </c>
      <c r="C78" s="46">
        <v>450</v>
      </c>
      <c r="D78" s="47">
        <v>445</v>
      </c>
      <c r="E78" s="60">
        <v>440</v>
      </c>
      <c r="F78" s="49">
        <v>6</v>
      </c>
      <c r="G78" s="50">
        <v>29250</v>
      </c>
      <c r="H78" s="51">
        <v>21805</v>
      </c>
      <c r="I78" s="82">
        <v>17764</v>
      </c>
      <c r="J78" s="53">
        <f t="shared" si="23"/>
        <v>1.1235955056179847</v>
      </c>
      <c r="K78" s="54">
        <f t="shared" si="30"/>
        <v>2.2727272727272663</v>
      </c>
      <c r="L78" s="53">
        <f t="shared" si="25"/>
        <v>34.143545058472824</v>
      </c>
      <c r="M78" s="55">
        <f t="shared" si="31"/>
        <v>64.65886061697816</v>
      </c>
      <c r="N78" s="56">
        <f t="shared" si="32"/>
        <v>65000</v>
      </c>
      <c r="O78" s="57">
        <f t="shared" si="35"/>
        <v>49000</v>
      </c>
      <c r="P78" s="58">
        <f t="shared" si="36"/>
        <v>40372.72727272727</v>
      </c>
    </row>
    <row r="79" spans="1:16" ht="12.75">
      <c r="A79" s="59" t="s">
        <v>141</v>
      </c>
      <c r="B79" s="45">
        <v>4</v>
      </c>
      <c r="C79" s="46">
        <v>0.01</v>
      </c>
      <c r="D79" s="47">
        <v>0.01</v>
      </c>
      <c r="E79" s="60">
        <v>0</v>
      </c>
      <c r="F79" s="49"/>
      <c r="G79" s="50"/>
      <c r="H79" s="51">
        <v>0.01</v>
      </c>
      <c r="I79" s="82">
        <v>0</v>
      </c>
      <c r="J79" s="53">
        <f t="shared" si="23"/>
        <v>0</v>
      </c>
      <c r="K79" s="54">
        <f t="shared" si="30"/>
      </c>
      <c r="L79" s="53">
        <f t="shared" si="25"/>
      </c>
      <c r="M79" s="55">
        <f t="shared" si="31"/>
      </c>
      <c r="N79" s="56">
        <f t="shared" si="32"/>
        <v>0</v>
      </c>
      <c r="O79" s="57">
        <f t="shared" si="35"/>
        <v>1000</v>
      </c>
      <c r="P79" s="58"/>
    </row>
    <row r="80" spans="1:16" ht="12.75">
      <c r="A80" s="94" t="s">
        <v>86</v>
      </c>
      <c r="B80" s="45">
        <v>5</v>
      </c>
      <c r="C80" s="46">
        <v>70</v>
      </c>
      <c r="D80" s="47">
        <v>70</v>
      </c>
      <c r="E80" s="60">
        <v>67</v>
      </c>
      <c r="F80" s="49">
        <v>5</v>
      </c>
      <c r="G80" s="50">
        <v>2380</v>
      </c>
      <c r="H80" s="51">
        <v>2380</v>
      </c>
      <c r="I80" s="82">
        <v>1906</v>
      </c>
      <c r="J80" s="53">
        <f t="shared" si="23"/>
        <v>0</v>
      </c>
      <c r="K80" s="54">
        <f t="shared" si="30"/>
        <v>4.477611940298502</v>
      </c>
      <c r="L80" s="53">
        <f t="shared" si="25"/>
        <v>0</v>
      </c>
      <c r="M80" s="55">
        <f t="shared" si="31"/>
        <v>24.868835257082907</v>
      </c>
      <c r="N80" s="57">
        <f t="shared" si="32"/>
        <v>34000</v>
      </c>
      <c r="O80" s="57">
        <f t="shared" si="35"/>
        <v>34000</v>
      </c>
      <c r="P80" s="58">
        <f t="shared" si="36"/>
        <v>28447.761194029852</v>
      </c>
    </row>
    <row r="81" spans="1:16" ht="12.75">
      <c r="A81" s="94" t="s">
        <v>87</v>
      </c>
      <c r="B81" s="45">
        <v>4</v>
      </c>
      <c r="C81" s="46">
        <v>40</v>
      </c>
      <c r="D81" s="47">
        <v>41</v>
      </c>
      <c r="E81" s="60">
        <v>43</v>
      </c>
      <c r="F81" s="49"/>
      <c r="G81" s="50"/>
      <c r="H81" s="51">
        <v>1107</v>
      </c>
      <c r="I81" s="82">
        <v>1117</v>
      </c>
      <c r="J81" s="53">
        <f t="shared" si="23"/>
        <v>-2.439024390243901</v>
      </c>
      <c r="K81" s="54">
        <f t="shared" si="30"/>
        <v>-6.976744186046517</v>
      </c>
      <c r="L81" s="53">
        <f t="shared" si="25"/>
      </c>
      <c r="M81" s="55">
        <f t="shared" si="31"/>
      </c>
      <c r="N81" s="56">
        <f t="shared" si="32"/>
        <v>0</v>
      </c>
      <c r="O81" s="57">
        <f t="shared" si="35"/>
        <v>27000</v>
      </c>
      <c r="P81" s="58">
        <f t="shared" si="36"/>
        <v>25976.744186046515</v>
      </c>
    </row>
    <row r="82" spans="1:16" ht="12.75">
      <c r="A82" s="94" t="s">
        <v>88</v>
      </c>
      <c r="B82" s="45"/>
      <c r="C82" s="46"/>
      <c r="D82" s="47">
        <v>23</v>
      </c>
      <c r="E82" s="60">
        <v>24</v>
      </c>
      <c r="F82" s="49">
        <v>6</v>
      </c>
      <c r="G82" s="50">
        <v>448</v>
      </c>
      <c r="H82" s="51">
        <v>483</v>
      </c>
      <c r="I82" s="82">
        <v>490</v>
      </c>
      <c r="J82" s="53">
        <f t="shared" si="23"/>
      </c>
      <c r="K82" s="54">
        <f t="shared" si="30"/>
      </c>
      <c r="L82" s="53">
        <f t="shared" si="25"/>
        <v>-7.246376811594203</v>
      </c>
      <c r="M82" s="55">
        <f t="shared" si="31"/>
        <v>-8.57142857142857</v>
      </c>
      <c r="N82" s="56"/>
      <c r="O82" s="57">
        <f t="shared" si="35"/>
        <v>21000</v>
      </c>
      <c r="P82" s="58">
        <f t="shared" si="36"/>
        <v>20416.666666666668</v>
      </c>
    </row>
    <row r="83" spans="1:16" ht="12.75">
      <c r="A83" s="94" t="s">
        <v>89</v>
      </c>
      <c r="B83" s="45"/>
      <c r="C83" s="46"/>
      <c r="D83" s="47">
        <v>22</v>
      </c>
      <c r="E83" s="60">
        <v>24</v>
      </c>
      <c r="F83" s="49"/>
      <c r="G83" s="50"/>
      <c r="H83" s="51">
        <v>440</v>
      </c>
      <c r="I83" s="82">
        <v>485</v>
      </c>
      <c r="J83" s="53">
        <f t="shared" si="23"/>
      </c>
      <c r="K83" s="54">
        <f t="shared" si="30"/>
      </c>
      <c r="L83" s="53">
        <f t="shared" si="25"/>
      </c>
      <c r="M83" s="55">
        <f t="shared" si="31"/>
      </c>
      <c r="N83" s="56"/>
      <c r="O83" s="57">
        <f t="shared" si="35"/>
        <v>20000</v>
      </c>
      <c r="P83" s="58">
        <f t="shared" si="36"/>
        <v>20208.333333333332</v>
      </c>
    </row>
    <row r="84" spans="1:16" ht="12.75">
      <c r="A84" s="59" t="s">
        <v>90</v>
      </c>
      <c r="B84" s="45">
        <v>5</v>
      </c>
      <c r="C84" s="46">
        <v>500</v>
      </c>
      <c r="D84" s="47">
        <v>500</v>
      </c>
      <c r="E84" s="60">
        <v>545</v>
      </c>
      <c r="F84" s="49">
        <v>5</v>
      </c>
      <c r="G84" s="50">
        <v>8300</v>
      </c>
      <c r="H84" s="51">
        <v>8277</v>
      </c>
      <c r="I84" s="82">
        <v>9386</v>
      </c>
      <c r="J84" s="53">
        <f t="shared" si="23"/>
        <v>0</v>
      </c>
      <c r="K84" s="54">
        <f t="shared" si="30"/>
        <v>-8.256880733944953</v>
      </c>
      <c r="L84" s="53">
        <f t="shared" si="25"/>
        <v>0.27787845837863756</v>
      </c>
      <c r="M84" s="55">
        <f t="shared" si="31"/>
        <v>-11.570424035797998</v>
      </c>
      <c r="N84" s="56">
        <f t="shared" si="32"/>
        <v>16600</v>
      </c>
      <c r="O84" s="57">
        <f t="shared" si="35"/>
        <v>16554</v>
      </c>
      <c r="P84" s="58">
        <f t="shared" si="36"/>
        <v>17222.018348623853</v>
      </c>
    </row>
    <row r="85" spans="1:16" ht="12.75">
      <c r="A85" s="59" t="s">
        <v>91</v>
      </c>
      <c r="B85" s="45">
        <v>6</v>
      </c>
      <c r="C85" s="46">
        <v>100</v>
      </c>
      <c r="D85" s="47">
        <v>105</v>
      </c>
      <c r="E85" s="60">
        <v>103</v>
      </c>
      <c r="F85" s="49">
        <v>6</v>
      </c>
      <c r="G85" s="50">
        <v>600</v>
      </c>
      <c r="H85" s="51">
        <v>661</v>
      </c>
      <c r="I85" s="82">
        <v>722</v>
      </c>
      <c r="J85" s="53">
        <f t="shared" si="23"/>
        <v>-4.761904761904773</v>
      </c>
      <c r="K85" s="54">
        <f t="shared" si="30"/>
        <v>-2.9126213592232943</v>
      </c>
      <c r="L85" s="53">
        <f t="shared" si="25"/>
        <v>-9.228441754916787</v>
      </c>
      <c r="M85" s="55">
        <f t="shared" si="31"/>
        <v>-16.897506925207765</v>
      </c>
      <c r="N85" s="56">
        <f t="shared" si="32"/>
        <v>6000</v>
      </c>
      <c r="O85" s="57">
        <f t="shared" si="35"/>
        <v>6295.238095238095</v>
      </c>
      <c r="P85" s="58">
        <f t="shared" si="36"/>
        <v>7009.708737864078</v>
      </c>
    </row>
    <row r="86" spans="1:16" ht="12.75">
      <c r="A86" s="59" t="s">
        <v>92</v>
      </c>
      <c r="B86" s="45">
        <v>6</v>
      </c>
      <c r="C86" s="46">
        <v>850</v>
      </c>
      <c r="D86" s="47">
        <v>750</v>
      </c>
      <c r="E86" s="60">
        <v>757</v>
      </c>
      <c r="F86" s="49">
        <v>6</v>
      </c>
      <c r="G86" s="50">
        <v>7650</v>
      </c>
      <c r="H86" s="51">
        <v>7000</v>
      </c>
      <c r="I86" s="82">
        <v>7612</v>
      </c>
      <c r="J86" s="53">
        <f t="shared" si="23"/>
        <v>13.333333333333329</v>
      </c>
      <c r="K86" s="54">
        <f t="shared" si="30"/>
        <v>12.28533685601056</v>
      </c>
      <c r="L86" s="53">
        <f t="shared" si="25"/>
        <v>9.285714285714278</v>
      </c>
      <c r="M86" s="55">
        <f t="shared" si="31"/>
        <v>0.4992117708880812</v>
      </c>
      <c r="N86" s="56">
        <f t="shared" si="32"/>
        <v>9000</v>
      </c>
      <c r="O86" s="57">
        <f t="shared" si="35"/>
        <v>9333.333333333334</v>
      </c>
      <c r="P86" s="58">
        <f t="shared" si="36"/>
        <v>10055.482166446498</v>
      </c>
    </row>
    <row r="87" spans="1:16" ht="12.75">
      <c r="A87" s="59" t="s">
        <v>93</v>
      </c>
      <c r="B87" s="45"/>
      <c r="C87" s="46"/>
      <c r="D87" s="47">
        <v>0.01</v>
      </c>
      <c r="E87" s="60">
        <v>0</v>
      </c>
      <c r="F87" s="49"/>
      <c r="G87" s="50">
        <v>0.01</v>
      </c>
      <c r="H87" s="51">
        <v>0.01</v>
      </c>
      <c r="I87" s="82">
        <v>0</v>
      </c>
      <c r="J87" s="53">
        <f t="shared" si="23"/>
      </c>
      <c r="K87" s="54">
        <f t="shared" si="30"/>
      </c>
      <c r="L87" s="53">
        <f t="shared" si="25"/>
        <v>0</v>
      </c>
      <c r="M87" s="55">
        <f t="shared" si="31"/>
      </c>
      <c r="N87" s="56"/>
      <c r="O87" s="57"/>
      <c r="P87" s="58"/>
    </row>
    <row r="88" spans="1:16" ht="12.75">
      <c r="A88" s="59" t="s">
        <v>94</v>
      </c>
      <c r="B88" s="45"/>
      <c r="C88" s="46"/>
      <c r="D88" s="47">
        <v>0.01</v>
      </c>
      <c r="E88" s="60">
        <v>0</v>
      </c>
      <c r="F88" s="49"/>
      <c r="G88" s="50">
        <v>0.01</v>
      </c>
      <c r="H88" s="51">
        <v>0.01</v>
      </c>
      <c r="I88" s="82">
        <v>0</v>
      </c>
      <c r="J88" s="53">
        <f t="shared" si="23"/>
      </c>
      <c r="K88" s="54">
        <f t="shared" si="30"/>
      </c>
      <c r="L88" s="53">
        <f t="shared" si="25"/>
        <v>0</v>
      </c>
      <c r="M88" s="55">
        <f t="shared" si="31"/>
      </c>
      <c r="N88" s="56"/>
      <c r="O88" s="57"/>
      <c r="P88" s="58"/>
    </row>
    <row r="89" spans="1:16" s="43" customFormat="1" ht="15.75">
      <c r="A89" s="29" t="s">
        <v>95</v>
      </c>
      <c r="B89" s="68"/>
      <c r="C89" s="69"/>
      <c r="D89" s="70"/>
      <c r="E89" s="71"/>
      <c r="F89" s="72"/>
      <c r="G89" s="73"/>
      <c r="H89" s="74"/>
      <c r="I89" s="75"/>
      <c r="J89" s="76">
        <f t="shared" si="23"/>
      </c>
      <c r="K89" s="77">
        <f t="shared" si="30"/>
      </c>
      <c r="L89" s="76">
        <f t="shared" si="25"/>
      </c>
      <c r="M89" s="78">
        <f t="shared" si="31"/>
      </c>
      <c r="N89" s="79"/>
      <c r="O89" s="80"/>
      <c r="P89" s="81"/>
    </row>
    <row r="90" spans="1:16" ht="12.75">
      <c r="A90" s="59" t="s">
        <v>96</v>
      </c>
      <c r="B90" s="45">
        <v>3</v>
      </c>
      <c r="C90" s="46">
        <v>14</v>
      </c>
      <c r="D90" s="47">
        <v>14</v>
      </c>
      <c r="E90" s="60">
        <v>17</v>
      </c>
      <c r="F90" s="49">
        <v>5</v>
      </c>
      <c r="G90" s="95">
        <f>400*12</f>
        <v>4800</v>
      </c>
      <c r="H90" s="96">
        <v>11460</v>
      </c>
      <c r="I90" s="82">
        <v>10666</v>
      </c>
      <c r="J90" s="53">
        <f t="shared" si="23"/>
        <v>0</v>
      </c>
      <c r="K90" s="54">
        <f t="shared" si="30"/>
        <v>-17.64705882352942</v>
      </c>
      <c r="L90" s="53">
        <f t="shared" si="25"/>
        <v>-58.1151832460733</v>
      </c>
      <c r="M90" s="55">
        <f t="shared" si="31"/>
        <v>-54.997187324207765</v>
      </c>
      <c r="N90" s="56">
        <f aca="true" t="shared" si="37" ref="N90:P91">(G90/C90)*1000</f>
        <v>342857.14285714284</v>
      </c>
      <c r="O90" s="57">
        <f t="shared" si="37"/>
        <v>818571.4285714285</v>
      </c>
      <c r="P90" s="58">
        <f t="shared" si="37"/>
        <v>627411.7647058823</v>
      </c>
    </row>
    <row r="91" spans="1:16" ht="12.75">
      <c r="A91" s="59" t="s">
        <v>97</v>
      </c>
      <c r="B91" s="45">
        <v>3</v>
      </c>
      <c r="C91" s="97">
        <v>108</v>
      </c>
      <c r="D91" s="98">
        <v>100</v>
      </c>
      <c r="E91" s="60">
        <v>110</v>
      </c>
      <c r="F91" s="49">
        <v>2</v>
      </c>
      <c r="G91" s="95">
        <v>23200</v>
      </c>
      <c r="H91" s="96">
        <v>23000</v>
      </c>
      <c r="I91" s="82">
        <v>23830</v>
      </c>
      <c r="J91" s="53">
        <f t="shared" si="23"/>
        <v>8</v>
      </c>
      <c r="K91" s="54">
        <f t="shared" si="30"/>
        <v>-1.818181818181813</v>
      </c>
      <c r="L91" s="53">
        <f t="shared" si="25"/>
        <v>0.8695652173912976</v>
      </c>
      <c r="M91" s="55">
        <f t="shared" si="31"/>
        <v>-2.6437263953000354</v>
      </c>
      <c r="N91" s="57">
        <f t="shared" si="37"/>
        <v>214814.8148148148</v>
      </c>
      <c r="O91" s="57">
        <f t="shared" si="37"/>
        <v>230000</v>
      </c>
      <c r="P91" s="58">
        <f t="shared" si="37"/>
        <v>216636.36363636362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/>
      <c r="K92" s="77"/>
      <c r="L92" s="76"/>
      <c r="M92" s="78"/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4349</v>
      </c>
      <c r="E93" s="60">
        <v>4345</v>
      </c>
      <c r="F93" s="49"/>
      <c r="G93" s="50"/>
      <c r="H93" s="51">
        <v>59391</v>
      </c>
      <c r="I93" s="99">
        <v>84008</v>
      </c>
      <c r="J93" s="53">
        <f aca="true" t="shared" si="38" ref="J93:J99">IF(OR(D93=0,C93=0),"",C93/D93*100-100)</f>
      </c>
      <c r="K93" s="54">
        <f aca="true" t="shared" si="39" ref="K93:K99">IF(OR(E93=0,C93=0),"",C93/E93*100-100)</f>
      </c>
      <c r="L93" s="53">
        <f aca="true" t="shared" si="40" ref="L93:L99">IF(OR(H93=0,G93=0),"",G93/H93*100-100)</f>
      </c>
      <c r="M93" s="55">
        <f aca="true" t="shared" si="41" ref="M93:M99">IF(OR(I93=0,G93=0),"",G93/I93*100-100)</f>
      </c>
      <c r="N93" s="56"/>
      <c r="O93" s="57">
        <f aca="true" t="shared" si="42" ref="O93:O99">(H93/D93)*1000</f>
        <v>13656.242814440102</v>
      </c>
      <c r="P93" s="58">
        <f aca="true" t="shared" si="43" ref="P93:P99">(I93/E93)*1000</f>
        <v>19334.407364787112</v>
      </c>
    </row>
    <row r="94" spans="1:16" ht="12.75">
      <c r="A94" s="44" t="s">
        <v>100</v>
      </c>
      <c r="B94" s="45"/>
      <c r="C94" s="46"/>
      <c r="D94" s="47">
        <f>SUM(D95:D97)</f>
        <v>1980</v>
      </c>
      <c r="E94" s="60">
        <v>1834</v>
      </c>
      <c r="F94" s="49"/>
      <c r="G94" s="100">
        <f>SUM(G95:G97)</f>
        <v>0</v>
      </c>
      <c r="H94" s="51">
        <f>SUM(H95:H97)</f>
        <v>14467</v>
      </c>
      <c r="I94" s="83">
        <v>23758</v>
      </c>
      <c r="J94" s="53">
        <f t="shared" si="38"/>
      </c>
      <c r="K94" s="54">
        <f t="shared" si="39"/>
      </c>
      <c r="L94" s="53">
        <f t="shared" si="40"/>
      </c>
      <c r="M94" s="55">
        <f t="shared" si="41"/>
      </c>
      <c r="N94" s="56"/>
      <c r="O94" s="57">
        <f t="shared" si="42"/>
        <v>7306.565656565657</v>
      </c>
      <c r="P94" s="58">
        <f t="shared" si="43"/>
        <v>12954.198473282442</v>
      </c>
    </row>
    <row r="95" spans="1:16" ht="12.75">
      <c r="A95" s="59" t="s">
        <v>101</v>
      </c>
      <c r="B95" s="45"/>
      <c r="C95" s="46"/>
      <c r="D95" s="47">
        <v>56</v>
      </c>
      <c r="E95" s="60">
        <v>55</v>
      </c>
      <c r="F95" s="49"/>
      <c r="G95" s="50"/>
      <c r="H95" s="51">
        <v>585</v>
      </c>
      <c r="I95" s="99">
        <v>734</v>
      </c>
      <c r="J95" s="53">
        <f t="shared" si="38"/>
      </c>
      <c r="K95" s="54">
        <f t="shared" si="39"/>
      </c>
      <c r="L95" s="53">
        <f t="shared" si="40"/>
      </c>
      <c r="M95" s="55">
        <f t="shared" si="41"/>
      </c>
      <c r="N95" s="56"/>
      <c r="O95" s="57">
        <f t="shared" si="42"/>
        <v>10446.42857142857</v>
      </c>
      <c r="P95" s="58">
        <f t="shared" si="43"/>
        <v>13345.454545454546</v>
      </c>
    </row>
    <row r="96" spans="1:16" ht="12.75">
      <c r="A96" s="59" t="s">
        <v>102</v>
      </c>
      <c r="B96" s="45"/>
      <c r="C96" s="46"/>
      <c r="D96" s="47">
        <v>1671</v>
      </c>
      <c r="E96" s="60">
        <v>1651</v>
      </c>
      <c r="F96" s="49"/>
      <c r="G96" s="50"/>
      <c r="H96" s="51">
        <v>12545</v>
      </c>
      <c r="I96" s="99">
        <v>21470</v>
      </c>
      <c r="J96" s="53">
        <f t="shared" si="38"/>
      </c>
      <c r="K96" s="54">
        <f t="shared" si="39"/>
      </c>
      <c r="L96" s="53">
        <f t="shared" si="40"/>
      </c>
      <c r="M96" s="55">
        <f t="shared" si="41"/>
      </c>
      <c r="N96" s="56"/>
      <c r="O96" s="57">
        <f t="shared" si="42"/>
        <v>7507.480550568522</v>
      </c>
      <c r="P96" s="58">
        <f t="shared" si="43"/>
        <v>13004.239854633555</v>
      </c>
    </row>
    <row r="97" spans="1:16" ht="12.75">
      <c r="A97" s="59" t="s">
        <v>103</v>
      </c>
      <c r="B97" s="45"/>
      <c r="C97" s="46"/>
      <c r="D97" s="47">
        <v>253</v>
      </c>
      <c r="E97" s="60">
        <v>128</v>
      </c>
      <c r="F97" s="49"/>
      <c r="G97" s="50"/>
      <c r="H97" s="51">
        <v>1337</v>
      </c>
      <c r="I97" s="99">
        <v>1554</v>
      </c>
      <c r="J97" s="53">
        <f t="shared" si="38"/>
      </c>
      <c r="K97" s="54">
        <f t="shared" si="39"/>
      </c>
      <c r="L97" s="53">
        <f t="shared" si="40"/>
      </c>
      <c r="M97" s="55">
        <f t="shared" si="41"/>
      </c>
      <c r="N97" s="56"/>
      <c r="O97" s="57">
        <f t="shared" si="42"/>
        <v>5284.584980237154</v>
      </c>
      <c r="P97" s="58">
        <f t="shared" si="43"/>
        <v>12140.625</v>
      </c>
    </row>
    <row r="98" spans="1:16" ht="12.75">
      <c r="A98" s="59" t="s">
        <v>148</v>
      </c>
      <c r="B98" s="45"/>
      <c r="C98" s="46"/>
      <c r="D98" s="47">
        <v>4526</v>
      </c>
      <c r="E98" s="60">
        <v>4521</v>
      </c>
      <c r="F98" s="49"/>
      <c r="G98" s="50"/>
      <c r="H98" s="51">
        <v>67843</v>
      </c>
      <c r="I98" s="99">
        <v>70964</v>
      </c>
      <c r="J98" s="53">
        <f t="shared" si="38"/>
      </c>
      <c r="K98" s="54">
        <f t="shared" si="39"/>
      </c>
      <c r="L98" s="53">
        <f t="shared" si="40"/>
      </c>
      <c r="M98" s="55">
        <f t="shared" si="41"/>
      </c>
      <c r="N98" s="56"/>
      <c r="O98" s="57">
        <f t="shared" si="42"/>
        <v>14989.615554573575</v>
      </c>
      <c r="P98" s="58">
        <f t="shared" si="43"/>
        <v>15696.527316965274</v>
      </c>
    </row>
    <row r="99" spans="1:16" ht="12.75">
      <c r="A99" s="59" t="s">
        <v>105</v>
      </c>
      <c r="B99" s="45"/>
      <c r="C99" s="46"/>
      <c r="D99" s="47">
        <v>43</v>
      </c>
      <c r="E99" s="60">
        <v>42</v>
      </c>
      <c r="F99" s="49"/>
      <c r="G99" s="50"/>
      <c r="H99" s="51">
        <v>1434</v>
      </c>
      <c r="I99" s="99">
        <v>1053</v>
      </c>
      <c r="J99" s="53">
        <f t="shared" si="38"/>
      </c>
      <c r="K99" s="54">
        <f t="shared" si="39"/>
      </c>
      <c r="L99" s="53">
        <f t="shared" si="40"/>
      </c>
      <c r="M99" s="55">
        <f t="shared" si="41"/>
      </c>
      <c r="N99" s="56"/>
      <c r="O99" s="57">
        <f t="shared" si="42"/>
        <v>33348.83720930232</v>
      </c>
      <c r="P99" s="58">
        <f t="shared" si="43"/>
        <v>25071.428571428572</v>
      </c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/>
      <c r="K100" s="77"/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56</v>
      </c>
      <c r="E101" s="60">
        <v>56</v>
      </c>
      <c r="F101" s="49">
        <v>6</v>
      </c>
      <c r="G101" s="50">
        <v>500</v>
      </c>
      <c r="H101" s="51">
        <v>433</v>
      </c>
      <c r="I101" s="82">
        <v>493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  <v>15.473441108545032</v>
      </c>
      <c r="M101" s="55">
        <f>IF(OR(I101=0,G101=0),"",G101/I101*100-100)</f>
        <v>1.4198782961460523</v>
      </c>
      <c r="N101" s="56"/>
      <c r="O101" s="57">
        <f aca="true" t="shared" si="44" ref="O101:O114">(H101/D101)*1000</f>
        <v>7732.142857142857</v>
      </c>
      <c r="P101" s="58">
        <f aca="true" t="shared" si="45" ref="P101:P112">(I101/E101)*1000</f>
        <v>8803.57142857143</v>
      </c>
    </row>
    <row r="102" spans="1:16" ht="12.75">
      <c r="A102" s="59" t="s">
        <v>108</v>
      </c>
      <c r="B102" s="45"/>
      <c r="C102" s="46"/>
      <c r="D102" s="47">
        <v>111</v>
      </c>
      <c r="E102" s="60">
        <v>111</v>
      </c>
      <c r="F102" s="49">
        <v>6</v>
      </c>
      <c r="G102" s="50">
        <v>590</v>
      </c>
      <c r="H102" s="51">
        <v>580</v>
      </c>
      <c r="I102" s="82">
        <v>643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  <v>1.7241379310344769</v>
      </c>
      <c r="M102" s="55">
        <f>IF(OR(I102=0,G102=0),"",G102/I102*100-100)</f>
        <v>-8.242612752721612</v>
      </c>
      <c r="N102" s="56"/>
      <c r="O102" s="57">
        <f t="shared" si="44"/>
        <v>5225.225225225226</v>
      </c>
      <c r="P102" s="58">
        <f t="shared" si="45"/>
        <v>5792.792792792793</v>
      </c>
    </row>
    <row r="103" spans="1:16" ht="12.75">
      <c r="A103" s="59" t="s">
        <v>109</v>
      </c>
      <c r="B103" s="45"/>
      <c r="C103" s="46"/>
      <c r="D103" s="47">
        <v>260</v>
      </c>
      <c r="E103" s="60">
        <v>283</v>
      </c>
      <c r="F103" s="49">
        <v>6</v>
      </c>
      <c r="G103" s="50">
        <v>1690</v>
      </c>
      <c r="H103" s="51">
        <v>1664</v>
      </c>
      <c r="I103" s="82">
        <v>1846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  <v>1.5625</v>
      </c>
      <c r="M103" s="55">
        <f>IF(OR(I103=0,G103=0),"",G103/I103*100-100)</f>
        <v>-8.450704225352112</v>
      </c>
      <c r="N103" s="56"/>
      <c r="O103" s="57">
        <f t="shared" si="44"/>
        <v>6400</v>
      </c>
      <c r="P103" s="58">
        <f t="shared" si="45"/>
        <v>6522.968197879859</v>
      </c>
    </row>
    <row r="104" spans="1:16" ht="12.75">
      <c r="A104" s="59" t="s">
        <v>110</v>
      </c>
      <c r="B104" s="45"/>
      <c r="C104" s="46"/>
      <c r="D104" s="47">
        <v>56</v>
      </c>
      <c r="E104" s="60">
        <v>64</v>
      </c>
      <c r="F104" s="49">
        <v>6</v>
      </c>
      <c r="G104" s="50">
        <v>225</v>
      </c>
      <c r="H104" s="51">
        <v>236</v>
      </c>
      <c r="I104" s="82">
        <v>293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  <v>-4.66101694915254</v>
      </c>
      <c r="M104" s="55">
        <f>IF(OR(I104=0,G104=0),"",G104/I104*100-100)</f>
        <v>-23.20819112627987</v>
      </c>
      <c r="N104" s="56"/>
      <c r="O104" s="57">
        <f t="shared" si="44"/>
        <v>4214.285714285715</v>
      </c>
      <c r="P104" s="58">
        <f t="shared" si="45"/>
        <v>4578.125</v>
      </c>
    </row>
    <row r="105" spans="1:16" ht="12.75">
      <c r="A105" s="59" t="s">
        <v>111</v>
      </c>
      <c r="B105" s="45"/>
      <c r="C105" s="46"/>
      <c r="D105" s="47">
        <v>141</v>
      </c>
      <c r="E105" s="60">
        <v>115</v>
      </c>
      <c r="F105" s="49">
        <v>6</v>
      </c>
      <c r="G105" s="50">
        <v>300</v>
      </c>
      <c r="H105" s="51">
        <v>348</v>
      </c>
      <c r="I105" s="82">
        <v>280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  <v>-13.793103448275872</v>
      </c>
      <c r="M105" s="55">
        <f>IF(OR(I105=0,G105=0),"",G105/I105*100-100)</f>
        <v>7.142857142857139</v>
      </c>
      <c r="N105" s="56"/>
      <c r="O105" s="57">
        <f t="shared" si="44"/>
        <v>2468.0851063829787</v>
      </c>
      <c r="P105" s="58">
        <f t="shared" si="45"/>
        <v>2434.7826086956525</v>
      </c>
    </row>
    <row r="106" spans="1:16" ht="12.75">
      <c r="A106" s="44" t="s">
        <v>112</v>
      </c>
      <c r="B106" s="45"/>
      <c r="C106" s="46"/>
      <c r="D106" s="47">
        <f>IF(OR(D107=0,D108=0),"",SUM(D107:D108))</f>
        <v>109</v>
      </c>
      <c r="E106" s="60">
        <v>113</v>
      </c>
      <c r="F106" s="49">
        <v>6</v>
      </c>
      <c r="G106" s="50">
        <f>IF(OR(G107=0,G108=0),"",SUM(G107:G108))</f>
        <v>630.01</v>
      </c>
      <c r="H106" s="51">
        <f>IF(OR(H107=0,H108=0),"",SUM(H107:H108))</f>
        <v>606</v>
      </c>
      <c r="I106" s="83">
        <v>711</v>
      </c>
      <c r="J106" s="53"/>
      <c r="K106" s="54"/>
      <c r="L106" s="53"/>
      <c r="M106" s="53">
        <f>IF(OR(I106=0,H106=0),"",H106/I106*100-100)</f>
        <v>-14.767932489451468</v>
      </c>
      <c r="N106" s="56"/>
      <c r="O106" s="57">
        <f t="shared" si="44"/>
        <v>5559.633027522936</v>
      </c>
      <c r="P106" s="58">
        <f t="shared" si="45"/>
        <v>6292.0353982300885</v>
      </c>
    </row>
    <row r="107" spans="1:16" ht="12.75">
      <c r="A107" s="59" t="s">
        <v>113</v>
      </c>
      <c r="B107" s="45"/>
      <c r="C107" s="46"/>
      <c r="D107" s="47">
        <v>93</v>
      </c>
      <c r="E107" s="60">
        <v>112</v>
      </c>
      <c r="F107" s="49">
        <v>6</v>
      </c>
      <c r="G107" s="50">
        <v>630</v>
      </c>
      <c r="H107" s="51">
        <v>586</v>
      </c>
      <c r="I107" s="82">
        <v>709</v>
      </c>
      <c r="J107" s="53"/>
      <c r="K107" s="54">
        <f aca="true" t="shared" si="46" ref="K107:K119">IF(OR(E107=0,C107=0),"",C107/E107*100-100)</f>
      </c>
      <c r="L107" s="53">
        <f aca="true" t="shared" si="47" ref="L107:L119">IF(OR(H107=0,G107=0),"",G107/H107*100-100)</f>
        <v>7.5085324232081945</v>
      </c>
      <c r="M107" s="55">
        <f aca="true" t="shared" si="48" ref="M107:M119">IF(OR(I107=0,G107=0),"",G107/I107*100-100)</f>
        <v>-11.142454160789853</v>
      </c>
      <c r="N107" s="56"/>
      <c r="O107" s="57">
        <f t="shared" si="44"/>
        <v>6301.075268817204</v>
      </c>
      <c r="P107" s="58">
        <f t="shared" si="45"/>
        <v>6330.357142857143</v>
      </c>
    </row>
    <row r="108" spans="1:16" ht="12.75">
      <c r="A108" s="59" t="s">
        <v>114</v>
      </c>
      <c r="B108" s="45"/>
      <c r="C108" s="46"/>
      <c r="D108" s="47">
        <v>16</v>
      </c>
      <c r="E108" s="60">
        <v>1</v>
      </c>
      <c r="F108" s="49"/>
      <c r="G108" s="50">
        <v>0.01</v>
      </c>
      <c r="H108" s="51">
        <v>20</v>
      </c>
      <c r="I108" s="82">
        <v>2</v>
      </c>
      <c r="J108" s="53"/>
      <c r="K108" s="54">
        <f t="shared" si="46"/>
      </c>
      <c r="L108" s="53">
        <f t="shared" si="47"/>
        <v>-99.95</v>
      </c>
      <c r="M108" s="55">
        <f t="shared" si="48"/>
        <v>-99.5</v>
      </c>
      <c r="N108" s="56"/>
      <c r="O108" s="57">
        <f t="shared" si="44"/>
        <v>1250</v>
      </c>
      <c r="P108" s="58">
        <f t="shared" si="45"/>
        <v>2000</v>
      </c>
    </row>
    <row r="109" spans="1:16" ht="12.75">
      <c r="A109" s="59" t="s">
        <v>115</v>
      </c>
      <c r="B109" s="45"/>
      <c r="C109" s="46"/>
      <c r="D109" s="47">
        <v>139</v>
      </c>
      <c r="E109" s="60">
        <v>108</v>
      </c>
      <c r="F109" s="49">
        <v>6</v>
      </c>
      <c r="G109" s="50">
        <v>272</v>
      </c>
      <c r="H109" s="51">
        <v>330</v>
      </c>
      <c r="I109" s="82">
        <v>291</v>
      </c>
      <c r="J109" s="53"/>
      <c r="K109" s="54">
        <f t="shared" si="46"/>
      </c>
      <c r="L109" s="53">
        <f t="shared" si="47"/>
        <v>-17.575757575757578</v>
      </c>
      <c r="M109" s="55">
        <f t="shared" si="48"/>
        <v>-6.529209621993132</v>
      </c>
      <c r="N109" s="56"/>
      <c r="O109" s="57">
        <f t="shared" si="44"/>
        <v>2374.1007194244603</v>
      </c>
      <c r="P109" s="58">
        <f t="shared" si="45"/>
        <v>2694.444444444445</v>
      </c>
    </row>
    <row r="110" spans="1:16" ht="12.75">
      <c r="A110" s="59" t="s">
        <v>116</v>
      </c>
      <c r="B110" s="45"/>
      <c r="C110" s="46"/>
      <c r="D110" s="47">
        <v>348</v>
      </c>
      <c r="E110" s="60">
        <v>253</v>
      </c>
      <c r="F110" s="49">
        <v>6</v>
      </c>
      <c r="G110" s="50">
        <v>194</v>
      </c>
      <c r="H110" s="51">
        <v>342</v>
      </c>
      <c r="I110" s="82">
        <v>279</v>
      </c>
      <c r="J110" s="53"/>
      <c r="K110" s="54">
        <f t="shared" si="46"/>
      </c>
      <c r="L110" s="53">
        <f t="shared" si="47"/>
        <v>-43.27485380116959</v>
      </c>
      <c r="M110" s="55">
        <f t="shared" si="48"/>
        <v>-30.465949820788524</v>
      </c>
      <c r="N110" s="56"/>
      <c r="O110" s="57">
        <f t="shared" si="44"/>
        <v>982.7586206896551</v>
      </c>
      <c r="P110" s="58">
        <f t="shared" si="45"/>
        <v>1102.7667984189725</v>
      </c>
    </row>
    <row r="111" spans="1:16" ht="12.75">
      <c r="A111" s="59" t="s">
        <v>117</v>
      </c>
      <c r="B111" s="45"/>
      <c r="C111" s="46"/>
      <c r="D111" s="47">
        <v>101</v>
      </c>
      <c r="E111" s="60">
        <v>138</v>
      </c>
      <c r="F111" s="49"/>
      <c r="G111" s="50"/>
      <c r="H111" s="51">
        <v>2000</v>
      </c>
      <c r="I111" s="82">
        <v>2091</v>
      </c>
      <c r="J111" s="53"/>
      <c r="K111" s="54">
        <f t="shared" si="46"/>
      </c>
      <c r="L111" s="53">
        <f t="shared" si="47"/>
      </c>
      <c r="M111" s="55">
        <f t="shared" si="48"/>
      </c>
      <c r="N111" s="56"/>
      <c r="O111" s="57">
        <f t="shared" si="44"/>
        <v>19801.980198019803</v>
      </c>
      <c r="P111" s="58">
        <f t="shared" si="45"/>
        <v>15152.173913043478</v>
      </c>
    </row>
    <row r="112" spans="1:16" ht="12.75">
      <c r="A112" s="59" t="s">
        <v>118</v>
      </c>
      <c r="B112" s="45"/>
      <c r="C112" s="46"/>
      <c r="D112" s="47">
        <v>7449</v>
      </c>
      <c r="E112" s="60">
        <v>6942</v>
      </c>
      <c r="F112" s="49"/>
      <c r="G112" s="50"/>
      <c r="H112" s="51">
        <v>48034</v>
      </c>
      <c r="I112" s="82">
        <v>45950</v>
      </c>
      <c r="J112" s="53"/>
      <c r="K112" s="54">
        <f t="shared" si="46"/>
      </c>
      <c r="L112" s="53">
        <f t="shared" si="47"/>
      </c>
      <c r="M112" s="55">
        <f t="shared" si="48"/>
      </c>
      <c r="N112" s="56"/>
      <c r="O112" s="57">
        <f t="shared" si="44"/>
        <v>6448.382333199087</v>
      </c>
      <c r="P112" s="58">
        <f t="shared" si="45"/>
        <v>6619.129933736675</v>
      </c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51">
        <v>0.01</v>
      </c>
      <c r="I113" s="82">
        <v>0</v>
      </c>
      <c r="J113" s="53"/>
      <c r="K113" s="54">
        <f t="shared" si="46"/>
      </c>
      <c r="L113" s="53">
        <f t="shared" si="47"/>
        <v>0</v>
      </c>
      <c r="M113" s="55">
        <f t="shared" si="48"/>
      </c>
      <c r="N113" s="56"/>
      <c r="O113" s="57">
        <f t="shared" si="44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51">
        <v>0.01</v>
      </c>
      <c r="I114" s="82">
        <v>0</v>
      </c>
      <c r="J114" s="53"/>
      <c r="K114" s="54">
        <f t="shared" si="46"/>
      </c>
      <c r="L114" s="53">
        <f t="shared" si="47"/>
      </c>
      <c r="M114" s="55">
        <f t="shared" si="48"/>
      </c>
      <c r="N114" s="56"/>
      <c r="O114" s="57">
        <f t="shared" si="44"/>
        <v>1000</v>
      </c>
      <c r="P114" s="58"/>
    </row>
    <row r="115" spans="1:16" ht="12.75">
      <c r="A115" s="59" t="s">
        <v>121</v>
      </c>
      <c r="B115" s="45"/>
      <c r="C115" s="46"/>
      <c r="D115" s="47">
        <v>18795</v>
      </c>
      <c r="E115" s="60">
        <v>17780</v>
      </c>
      <c r="F115" s="49">
        <v>6</v>
      </c>
      <c r="G115" s="50">
        <v>5200</v>
      </c>
      <c r="H115" s="51">
        <v>5038</v>
      </c>
      <c r="I115" s="82">
        <v>3991</v>
      </c>
      <c r="J115" s="53"/>
      <c r="K115" s="54">
        <f t="shared" si="46"/>
      </c>
      <c r="L115" s="53">
        <f t="shared" si="47"/>
        <v>3.215561730845579</v>
      </c>
      <c r="M115" s="55">
        <f t="shared" si="48"/>
        <v>30.293159609120522</v>
      </c>
      <c r="N115" s="56"/>
      <c r="O115" s="57">
        <f aca="true" t="shared" si="49" ref="N115:P119">(H115/D115)*1000</f>
        <v>268.05001330140993</v>
      </c>
      <c r="P115" s="58">
        <f t="shared" si="49"/>
        <v>224.46569178852644</v>
      </c>
    </row>
    <row r="116" spans="1:16" ht="12.75">
      <c r="A116" s="59" t="s">
        <v>122</v>
      </c>
      <c r="B116" s="45"/>
      <c r="C116" s="46"/>
      <c r="D116" s="47">
        <v>698</v>
      </c>
      <c r="E116" s="60">
        <v>677</v>
      </c>
      <c r="F116" s="49"/>
      <c r="G116" s="50"/>
      <c r="H116" s="51">
        <v>991</v>
      </c>
      <c r="I116" s="82">
        <v>619</v>
      </c>
      <c r="J116" s="53"/>
      <c r="K116" s="54">
        <f t="shared" si="46"/>
      </c>
      <c r="L116" s="53">
        <f t="shared" si="47"/>
      </c>
      <c r="M116" s="55">
        <f t="shared" si="48"/>
      </c>
      <c r="N116" s="56"/>
      <c r="O116" s="57">
        <f t="shared" si="49"/>
        <v>1419.7707736389684</v>
      </c>
      <c r="P116" s="58">
        <f t="shared" si="49"/>
        <v>914.327917282127</v>
      </c>
    </row>
    <row r="117" spans="1:16" ht="12.75">
      <c r="A117" s="59" t="s">
        <v>123</v>
      </c>
      <c r="B117" s="45"/>
      <c r="C117" s="46"/>
      <c r="D117" s="47">
        <v>3112</v>
      </c>
      <c r="E117" s="60">
        <v>3113</v>
      </c>
      <c r="F117" s="49"/>
      <c r="G117" s="50"/>
      <c r="H117" s="51">
        <v>2185</v>
      </c>
      <c r="I117" s="82">
        <v>3053</v>
      </c>
      <c r="J117" s="53"/>
      <c r="K117" s="54">
        <f t="shared" si="46"/>
      </c>
      <c r="L117" s="53">
        <f t="shared" si="47"/>
      </c>
      <c r="M117" s="55">
        <f t="shared" si="48"/>
      </c>
      <c r="N117" s="56"/>
      <c r="O117" s="57">
        <f t="shared" si="49"/>
        <v>702.120822622108</v>
      </c>
      <c r="P117" s="58">
        <f t="shared" si="49"/>
        <v>980.7259877931256</v>
      </c>
    </row>
    <row r="118" spans="1:16" ht="12.75">
      <c r="A118" s="59" t="s">
        <v>124</v>
      </c>
      <c r="B118" s="45"/>
      <c r="C118" s="46"/>
      <c r="D118" s="47">
        <v>1</v>
      </c>
      <c r="E118" s="60">
        <v>1</v>
      </c>
      <c r="F118" s="49"/>
      <c r="G118" s="50">
        <v>0.01</v>
      </c>
      <c r="H118" s="51">
        <v>0.01</v>
      </c>
      <c r="I118" s="82">
        <v>0</v>
      </c>
      <c r="J118" s="53"/>
      <c r="K118" s="54">
        <f t="shared" si="46"/>
      </c>
      <c r="L118" s="53">
        <f t="shared" si="47"/>
        <v>0</v>
      </c>
      <c r="M118" s="55">
        <f t="shared" si="48"/>
      </c>
      <c r="N118" s="56"/>
      <c r="O118" s="57">
        <f t="shared" si="49"/>
        <v>10</v>
      </c>
      <c r="P118" s="58">
        <f t="shared" si="49"/>
        <v>0</v>
      </c>
    </row>
    <row r="119" spans="1:16" ht="12.75">
      <c r="A119" s="59" t="s">
        <v>125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51">
        <v>0.01</v>
      </c>
      <c r="I119" s="82">
        <v>0</v>
      </c>
      <c r="J119" s="53"/>
      <c r="K119" s="54">
        <f t="shared" si="46"/>
      </c>
      <c r="L119" s="53">
        <f t="shared" si="47"/>
        <v>0</v>
      </c>
      <c r="M119" s="55">
        <f t="shared" si="48"/>
      </c>
      <c r="N119" s="56"/>
      <c r="O119" s="57">
        <f t="shared" si="49"/>
        <v>1000</v>
      </c>
      <c r="P119" s="58"/>
    </row>
    <row r="120" spans="1:16" s="43" customFormat="1" ht="15.75">
      <c r="A120" s="29" t="s">
        <v>126</v>
      </c>
      <c r="B120" s="68"/>
      <c r="C120" s="69"/>
      <c r="D120" s="70"/>
      <c r="E120" s="71"/>
      <c r="F120" s="72"/>
      <c r="G120" s="73"/>
      <c r="H120" s="74"/>
      <c r="I120" s="75"/>
      <c r="J120" s="76"/>
      <c r="K120" s="77"/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/>
      <c r="D121" s="47">
        <v>7577</v>
      </c>
      <c r="E121" s="60">
        <v>7221</v>
      </c>
      <c r="F121" s="49"/>
      <c r="G121" s="50"/>
      <c r="H121" s="51">
        <v>65340</v>
      </c>
      <c r="I121" s="82">
        <v>57515</v>
      </c>
      <c r="J121" s="53">
        <f aca="true" t="shared" si="50" ref="J121:J128">IF(OR(D121=0,C121=0),"",C121/D121*100-100)</f>
      </c>
      <c r="K121" s="54">
        <f aca="true" t="shared" si="51" ref="K121:K128">IF(OR(E121=0,C121=0),"",C121/E121*100-100)</f>
      </c>
      <c r="L121" s="53">
        <f aca="true" t="shared" si="52" ref="L121:L128">IF(OR(H121=0,G121=0),"",G121/H121*100-100)</f>
      </c>
      <c r="M121" s="55">
        <f aca="true" t="shared" si="53" ref="M121:M128">IF(OR(I121=0,G121=0),"",G121/I121*100-100)</f>
      </c>
      <c r="N121" s="56"/>
      <c r="O121" s="57">
        <f aca="true" t="shared" si="54" ref="N121:P122">(H121/D121)*1000</f>
        <v>8623.465751616735</v>
      </c>
      <c r="P121" s="58">
        <f t="shared" si="54"/>
        <v>7964.963301481789</v>
      </c>
    </row>
    <row r="122" spans="1:16" ht="12.75">
      <c r="A122" s="59" t="s">
        <v>128</v>
      </c>
      <c r="B122" s="45"/>
      <c r="C122" s="46"/>
      <c r="D122" s="47">
        <v>133287</v>
      </c>
      <c r="E122" s="60">
        <v>127210</v>
      </c>
      <c r="F122" s="49"/>
      <c r="G122" s="50"/>
      <c r="H122" s="51">
        <v>306436</v>
      </c>
      <c r="I122" s="82">
        <v>337324</v>
      </c>
      <c r="J122" s="53">
        <f t="shared" si="50"/>
      </c>
      <c r="K122" s="54">
        <f t="shared" si="51"/>
      </c>
      <c r="L122" s="53">
        <f t="shared" si="52"/>
      </c>
      <c r="M122" s="55">
        <f t="shared" si="53"/>
      </c>
      <c r="N122" s="56"/>
      <c r="O122" s="57">
        <f t="shared" si="54"/>
        <v>2299.068926451942</v>
      </c>
      <c r="P122" s="58">
        <f t="shared" si="54"/>
        <v>2651.709771244399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51">
        <v>53970</v>
      </c>
      <c r="I123" s="82">
        <v>65922</v>
      </c>
      <c r="J123" s="53">
        <f t="shared" si="50"/>
      </c>
      <c r="K123" s="54">
        <f t="shared" si="51"/>
      </c>
      <c r="L123" s="53">
        <f t="shared" si="52"/>
      </c>
      <c r="M123" s="55">
        <f t="shared" si="53"/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70"/>
      <c r="E124" s="71"/>
      <c r="F124" s="72"/>
      <c r="G124" s="73"/>
      <c r="H124" s="74"/>
      <c r="I124" s="75"/>
      <c r="J124" s="76">
        <f t="shared" si="50"/>
      </c>
      <c r="K124" s="77">
        <f t="shared" si="51"/>
      </c>
      <c r="L124" s="76">
        <f t="shared" si="52"/>
      </c>
      <c r="M124" s="78">
        <f t="shared" si="53"/>
      </c>
      <c r="N124" s="79"/>
      <c r="O124" s="80"/>
      <c r="P124" s="81"/>
    </row>
    <row r="125" spans="1:16" ht="12.75">
      <c r="A125" s="59" t="s">
        <v>131</v>
      </c>
      <c r="B125" s="45"/>
      <c r="C125" s="46"/>
      <c r="D125" s="47">
        <v>508</v>
      </c>
      <c r="E125" s="60">
        <v>505</v>
      </c>
      <c r="F125" s="49">
        <v>6</v>
      </c>
      <c r="G125" s="50">
        <v>850</v>
      </c>
      <c r="H125" s="51">
        <v>850</v>
      </c>
      <c r="I125" s="82">
        <v>891</v>
      </c>
      <c r="J125" s="53">
        <f t="shared" si="50"/>
      </c>
      <c r="K125" s="54">
        <f t="shared" si="51"/>
      </c>
      <c r="L125" s="53">
        <f t="shared" si="52"/>
        <v>0</v>
      </c>
      <c r="M125" s="55">
        <f t="shared" si="53"/>
        <v>-4.601571268237933</v>
      </c>
      <c r="N125" s="56"/>
      <c r="O125" s="57">
        <f aca="true" t="shared" si="55" ref="N125:P126">(H125/D125)*1000</f>
        <v>1673.2283464566929</v>
      </c>
      <c r="P125" s="58">
        <f t="shared" si="55"/>
        <v>1764.3564356435643</v>
      </c>
    </row>
    <row r="126" spans="1:16" ht="12.75">
      <c r="A126" s="59" t="s">
        <v>132</v>
      </c>
      <c r="B126" s="45"/>
      <c r="C126" s="46"/>
      <c r="D126" s="47">
        <v>1970</v>
      </c>
      <c r="E126" s="60">
        <v>1953</v>
      </c>
      <c r="F126" s="49">
        <v>6</v>
      </c>
      <c r="G126" s="50">
        <v>7500</v>
      </c>
      <c r="H126" s="51">
        <v>7751</v>
      </c>
      <c r="I126" s="82">
        <v>7379</v>
      </c>
      <c r="J126" s="53">
        <f t="shared" si="50"/>
      </c>
      <c r="K126" s="54">
        <f t="shared" si="51"/>
      </c>
      <c r="L126" s="53">
        <f t="shared" si="52"/>
        <v>-3.238291833311834</v>
      </c>
      <c r="M126" s="55">
        <f t="shared" si="53"/>
        <v>1.6397885892397426</v>
      </c>
      <c r="N126" s="56"/>
      <c r="O126" s="57">
        <f t="shared" si="55"/>
        <v>3934.517766497462</v>
      </c>
      <c r="P126" s="58">
        <f t="shared" si="55"/>
        <v>3778.2898105478753</v>
      </c>
    </row>
    <row r="127" spans="1:16" ht="12.75">
      <c r="A127" s="59" t="s">
        <v>133</v>
      </c>
      <c r="B127" s="45"/>
      <c r="C127" s="46"/>
      <c r="D127" s="47">
        <v>1689</v>
      </c>
      <c r="E127" s="60">
        <v>1689</v>
      </c>
      <c r="F127" s="49"/>
      <c r="G127" s="50"/>
      <c r="H127" s="51">
        <v>1000</v>
      </c>
      <c r="I127" s="82">
        <v>1136</v>
      </c>
      <c r="J127" s="53">
        <f t="shared" si="50"/>
      </c>
      <c r="K127" s="54">
        <f t="shared" si="51"/>
      </c>
      <c r="L127" s="53">
        <f t="shared" si="52"/>
      </c>
      <c r="M127" s="55">
        <f t="shared" si="53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>
        <v>6</v>
      </c>
      <c r="G128" s="50">
        <v>31000</v>
      </c>
      <c r="H128" s="51">
        <v>25275</v>
      </c>
      <c r="I128" s="82">
        <v>42284</v>
      </c>
      <c r="J128" s="53">
        <f t="shared" si="50"/>
      </c>
      <c r="K128" s="54">
        <f t="shared" si="51"/>
      </c>
      <c r="L128" s="53">
        <f t="shared" si="52"/>
        <v>22.650840751730954</v>
      </c>
      <c r="M128" s="55">
        <f t="shared" si="53"/>
        <v>-26.686217008797655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70"/>
      <c r="E129" s="71"/>
      <c r="F129" s="72"/>
      <c r="G129" s="73"/>
      <c r="H129" s="74"/>
      <c r="I129" s="75"/>
      <c r="J129" s="76"/>
      <c r="K129" s="77"/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19">
        <v>2</v>
      </c>
      <c r="E130" s="120">
        <v>0</v>
      </c>
      <c r="F130" s="107"/>
      <c r="G130" s="108"/>
      <c r="H130" s="109">
        <v>2</v>
      </c>
      <c r="I130" s="110">
        <v>0</v>
      </c>
      <c r="J130" s="111">
        <f>IF(OR(D130=0,C130=0),"",C130/D130*100-100)</f>
      </c>
      <c r="K130" s="112">
        <f>IF(OR(E130=0,C130=0),"",C130/E130*100-100)</f>
      </c>
      <c r="L130" s="111">
        <f>IF(OR(H130=0,G130=0),"",G130/H130*100-100)</f>
      </c>
      <c r="M130" s="113">
        <f>IF(OR(I130=0,G130=0),"",G130/I130*100-100)</f>
      </c>
      <c r="N130" s="114"/>
      <c r="O130" s="115"/>
      <c r="P130" s="116"/>
    </row>
    <row r="131" ht="13.5" thickTop="1">
      <c r="A131" s="1" t="s">
        <v>137</v>
      </c>
    </row>
    <row r="132" ht="12.75">
      <c r="P132" s="117"/>
    </row>
    <row r="135" ht="12.75">
      <c r="B135" s="1" t="s">
        <v>149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69" r:id="rId1"/>
  <headerFooter alignWithMargins="0">
    <oddHeader xml:space="preserve">&amp;L&amp;"Arial,Normal"&amp;12AVANCE DE SUPERFICIES Y PRODUCCIONES A 30  DE JUNIO  DEL AÑO 2.021
&amp;C&amp;"Arial,Normal"&amp;11                   
                     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="120" zoomScaleNormal="120" zoomScaleSheetLayoutView="95" workbookViewId="0" topLeftCell="A1">
      <selection activeCell="O118" sqref="O118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58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58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150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6.5" customHeight="1">
      <c r="A2" s="163" t="s">
        <v>171</v>
      </c>
      <c r="B2" s="8"/>
      <c r="C2" s="9"/>
      <c r="D2" s="9"/>
      <c r="E2" s="157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4.25">
      <c r="A3" s="17" t="s">
        <v>8</v>
      </c>
      <c r="B3" s="18" t="s">
        <v>9</v>
      </c>
      <c r="C3" s="19">
        <v>2021</v>
      </c>
      <c r="D3" s="19">
        <v>2020</v>
      </c>
      <c r="E3" s="155" t="s">
        <v>167</v>
      </c>
      <c r="F3" s="21" t="s">
        <v>9</v>
      </c>
      <c r="G3" s="19">
        <v>2021</v>
      </c>
      <c r="H3" s="19">
        <v>2020</v>
      </c>
      <c r="I3" s="155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56"/>
      <c r="E4" s="33"/>
      <c r="F4" s="34"/>
      <c r="G4" s="31"/>
      <c r="H4" s="156"/>
      <c r="I4" s="121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6">
        <f>IF(OR(C6=0,C7=0),"",SUM(C6:C7))</f>
        <v>137422</v>
      </c>
      <c r="D5" s="47">
        <f>IF(OR(D6=0,D7=0),"",SUM(D6:D7))</f>
        <v>137600</v>
      </c>
      <c r="E5" s="48">
        <v>153854</v>
      </c>
      <c r="F5" s="49">
        <v>6</v>
      </c>
      <c r="G5" s="50">
        <f>IF(OR(G6=0,G7=0),"",SUM(G6:G7))</f>
        <v>431742</v>
      </c>
      <c r="H5" s="51">
        <f>IF(OR(H6=0,H7=0),"",SUM(H6:H7))</f>
        <v>508440</v>
      </c>
      <c r="I5" s="52">
        <v>450334</v>
      </c>
      <c r="J5" s="53">
        <f aca="true" t="shared" si="0" ref="J5:J16">IF(OR(D5=0,C5=0),"",C5/D5*100-100)</f>
        <v>-0.12936046511627808</v>
      </c>
      <c r="K5" s="54">
        <f aca="true" t="shared" si="1" ref="K5:K16">IF(OR(E5=0,C5=0),"",C5/E5*100-100)</f>
        <v>-10.680255306979348</v>
      </c>
      <c r="L5" s="53">
        <f aca="true" t="shared" si="2" ref="L5:L16">IF(OR(H5=0,G5=0),"",G5/H5*100-100)</f>
        <v>-15.084965777672878</v>
      </c>
      <c r="M5" s="55">
        <f aca="true" t="shared" si="3" ref="M5:M16">IF(OR(I5=0,G5=0),"",G5/I5*100-100)</f>
        <v>-4.12849129757025</v>
      </c>
      <c r="N5" s="56">
        <f aca="true" t="shared" si="4" ref="N5:N16">(G5/C5)*1000</f>
        <v>3141.7240325420967</v>
      </c>
      <c r="O5" s="57">
        <f aca="true" t="shared" si="5" ref="O5:O16">(H5/D5)*1000</f>
        <v>3695.0581395348836</v>
      </c>
      <c r="P5" s="58">
        <f aca="true" t="shared" si="6" ref="P5:P16">(I5/E5)*1000</f>
        <v>2927.021721892184</v>
      </c>
    </row>
    <row r="6" spans="1:16" ht="12.75">
      <c r="A6" s="59" t="s">
        <v>12</v>
      </c>
      <c r="B6" s="45">
        <v>6</v>
      </c>
      <c r="C6" s="46">
        <v>64890</v>
      </c>
      <c r="D6" s="47">
        <v>65400</v>
      </c>
      <c r="E6" s="60">
        <v>51923</v>
      </c>
      <c r="F6" s="49">
        <v>6</v>
      </c>
      <c r="G6" s="50">
        <v>214137</v>
      </c>
      <c r="H6" s="51">
        <v>248520</v>
      </c>
      <c r="I6" s="61">
        <v>157170</v>
      </c>
      <c r="J6" s="53">
        <f t="shared" si="0"/>
        <v>-0.7798165137614603</v>
      </c>
      <c r="K6" s="54">
        <f t="shared" si="1"/>
        <v>24.97351847928664</v>
      </c>
      <c r="L6" s="53">
        <f t="shared" si="2"/>
        <v>-13.835103814582325</v>
      </c>
      <c r="M6" s="55">
        <f t="shared" si="3"/>
        <v>36.24546669211682</v>
      </c>
      <c r="N6" s="56">
        <f t="shared" si="4"/>
        <v>3300</v>
      </c>
      <c r="O6" s="57">
        <f t="shared" si="5"/>
        <v>3800</v>
      </c>
      <c r="P6" s="58">
        <f t="shared" si="6"/>
        <v>3026.982262195944</v>
      </c>
    </row>
    <row r="7" spans="1:16" ht="12.75">
      <c r="A7" s="62" t="s">
        <v>13</v>
      </c>
      <c r="B7" s="45">
        <v>6</v>
      </c>
      <c r="C7" s="46">
        <v>72532</v>
      </c>
      <c r="D7" s="47">
        <v>72200</v>
      </c>
      <c r="E7" s="60">
        <v>101931</v>
      </c>
      <c r="F7" s="49">
        <v>6</v>
      </c>
      <c r="G7" s="50">
        <v>217605</v>
      </c>
      <c r="H7" s="51">
        <v>259920</v>
      </c>
      <c r="I7" s="61">
        <v>293164</v>
      </c>
      <c r="J7" s="53">
        <f t="shared" si="0"/>
        <v>0.4598337950138358</v>
      </c>
      <c r="K7" s="54">
        <f t="shared" si="1"/>
        <v>-28.842059824783433</v>
      </c>
      <c r="L7" s="53">
        <f t="shared" si="2"/>
        <v>-16.280009233610343</v>
      </c>
      <c r="M7" s="55">
        <f t="shared" si="3"/>
        <v>-25.773628412765547</v>
      </c>
      <c r="N7" s="56">
        <f t="shared" si="4"/>
        <v>3000.1240831632936</v>
      </c>
      <c r="O7" s="57">
        <f t="shared" si="5"/>
        <v>3600</v>
      </c>
      <c r="P7" s="58">
        <f t="shared" si="6"/>
        <v>2876.102461469033</v>
      </c>
    </row>
    <row r="8" spans="1:16" ht="12.75">
      <c r="A8" s="44" t="s">
        <v>14</v>
      </c>
      <c r="B8" s="45">
        <v>6</v>
      </c>
      <c r="C8" s="46">
        <f>IF(OR(C9=0,C10=0),"",SUM(C9:C10))</f>
        <v>19375</v>
      </c>
      <c r="D8" s="47">
        <f>IF(OR(D9=0,D10=0),"",SUM(D9:D10))</f>
        <v>32700</v>
      </c>
      <c r="E8" s="48">
        <v>23249</v>
      </c>
      <c r="F8" s="49">
        <v>6</v>
      </c>
      <c r="G8" s="63">
        <f>IF(OR(G9=0,G10=0),"",SUM(G9:G10))</f>
        <v>58528</v>
      </c>
      <c r="H8" s="64">
        <f>IF(OR(H9=0,H10=0),"",SUM(H9:H10))</f>
        <v>118060</v>
      </c>
      <c r="I8" s="65">
        <v>68571</v>
      </c>
      <c r="J8" s="53">
        <f t="shared" si="0"/>
        <v>-40.74923547400612</v>
      </c>
      <c r="K8" s="54">
        <f t="shared" si="1"/>
        <v>-16.66308228310895</v>
      </c>
      <c r="L8" s="53">
        <f t="shared" si="2"/>
        <v>-50.425207521599184</v>
      </c>
      <c r="M8" s="55">
        <f t="shared" si="3"/>
        <v>-14.646133204999202</v>
      </c>
      <c r="N8" s="56">
        <f t="shared" si="4"/>
        <v>3020.7999999999997</v>
      </c>
      <c r="O8" s="57">
        <f t="shared" si="5"/>
        <v>3610.3975535168197</v>
      </c>
      <c r="P8" s="58">
        <f t="shared" si="6"/>
        <v>2949.4171792335155</v>
      </c>
    </row>
    <row r="9" spans="1:16" ht="12.75">
      <c r="A9" s="59" t="s">
        <v>15</v>
      </c>
      <c r="B9" s="45">
        <v>6</v>
      </c>
      <c r="C9" s="46">
        <v>18368</v>
      </c>
      <c r="D9" s="47">
        <v>31000</v>
      </c>
      <c r="E9" s="60">
        <v>20370</v>
      </c>
      <c r="F9" s="49">
        <v>6</v>
      </c>
      <c r="G9" s="50">
        <v>52320</v>
      </c>
      <c r="H9" s="51">
        <v>111600</v>
      </c>
      <c r="I9" s="61">
        <v>57642</v>
      </c>
      <c r="J9" s="53">
        <f t="shared" si="0"/>
        <v>-40.748387096774195</v>
      </c>
      <c r="K9" s="54">
        <f t="shared" si="1"/>
        <v>-9.828178694158069</v>
      </c>
      <c r="L9" s="53">
        <f t="shared" si="2"/>
        <v>-53.11827956989247</v>
      </c>
      <c r="M9" s="55">
        <f t="shared" si="3"/>
        <v>-9.232851046112216</v>
      </c>
      <c r="N9" s="56">
        <f t="shared" si="4"/>
        <v>2848.4320557491287</v>
      </c>
      <c r="O9" s="57">
        <f t="shared" si="5"/>
        <v>3600</v>
      </c>
      <c r="P9" s="58">
        <f t="shared" si="6"/>
        <v>2829.7496318114877</v>
      </c>
    </row>
    <row r="10" spans="1:16" ht="12.75">
      <c r="A10" s="62" t="s">
        <v>16</v>
      </c>
      <c r="B10" s="45">
        <v>6</v>
      </c>
      <c r="C10" s="46">
        <v>1007</v>
      </c>
      <c r="D10" s="47">
        <v>1700</v>
      </c>
      <c r="E10" s="60">
        <v>2879</v>
      </c>
      <c r="F10" s="49">
        <v>6</v>
      </c>
      <c r="G10" s="50">
        <v>6208</v>
      </c>
      <c r="H10" s="51">
        <v>6460</v>
      </c>
      <c r="I10" s="61">
        <v>10929</v>
      </c>
      <c r="J10" s="53">
        <f t="shared" si="0"/>
        <v>-40.764705882352935</v>
      </c>
      <c r="K10" s="54">
        <f t="shared" si="1"/>
        <v>-65.0225772837791</v>
      </c>
      <c r="L10" s="53">
        <f t="shared" si="2"/>
        <v>-3.9009287925696583</v>
      </c>
      <c r="M10" s="55">
        <f t="shared" si="3"/>
        <v>-43.19699881050416</v>
      </c>
      <c r="N10" s="56">
        <f t="shared" si="4"/>
        <v>6164.846077457795</v>
      </c>
      <c r="O10" s="57">
        <f t="shared" si="5"/>
        <v>3800</v>
      </c>
      <c r="P10" s="58">
        <f t="shared" si="6"/>
        <v>3796.1097603334492</v>
      </c>
    </row>
    <row r="11" spans="1:16" ht="12.75">
      <c r="A11" s="59" t="s">
        <v>17</v>
      </c>
      <c r="B11" s="45">
        <v>6</v>
      </c>
      <c r="C11" s="46">
        <v>15708</v>
      </c>
      <c r="D11" s="47">
        <v>15300</v>
      </c>
      <c r="E11" s="60">
        <v>14027</v>
      </c>
      <c r="F11" s="49">
        <v>6</v>
      </c>
      <c r="G11" s="50">
        <v>20423</v>
      </c>
      <c r="H11" s="51">
        <v>35190</v>
      </c>
      <c r="I11" s="61">
        <v>34319</v>
      </c>
      <c r="J11" s="53">
        <f t="shared" si="0"/>
        <v>2.666666666666657</v>
      </c>
      <c r="K11" s="54">
        <f t="shared" si="1"/>
        <v>11.984030797747195</v>
      </c>
      <c r="L11" s="53">
        <f t="shared" si="2"/>
        <v>-41.96362603012219</v>
      </c>
      <c r="M11" s="55">
        <f t="shared" si="3"/>
        <v>-40.490690288178556</v>
      </c>
      <c r="N11" s="56">
        <f t="shared" si="4"/>
        <v>1300.165520753756</v>
      </c>
      <c r="O11" s="57">
        <f t="shared" si="5"/>
        <v>2300</v>
      </c>
      <c r="P11" s="58">
        <f t="shared" si="6"/>
        <v>2446.638625507949</v>
      </c>
    </row>
    <row r="12" spans="1:16" ht="12.75">
      <c r="A12" s="59" t="s">
        <v>18</v>
      </c>
      <c r="B12" s="45"/>
      <c r="C12" s="46">
        <v>0.01</v>
      </c>
      <c r="D12" s="47">
        <v>0.01</v>
      </c>
      <c r="E12" s="60">
        <v>20</v>
      </c>
      <c r="F12" s="49"/>
      <c r="G12" s="50">
        <v>0.01</v>
      </c>
      <c r="H12" s="51">
        <v>0.01</v>
      </c>
      <c r="I12" s="61">
        <v>45</v>
      </c>
      <c r="J12" s="53">
        <f t="shared" si="0"/>
        <v>0</v>
      </c>
      <c r="K12" s="54">
        <f t="shared" si="1"/>
        <v>-99.95</v>
      </c>
      <c r="L12" s="53">
        <f t="shared" si="2"/>
        <v>0</v>
      </c>
      <c r="M12" s="55">
        <f t="shared" si="3"/>
        <v>-99.97777777777777</v>
      </c>
      <c r="N12" s="56">
        <f t="shared" si="4"/>
        <v>1000</v>
      </c>
      <c r="O12" s="57">
        <f t="shared" si="5"/>
        <v>1000</v>
      </c>
      <c r="P12" s="58">
        <f t="shared" si="6"/>
        <v>2250</v>
      </c>
    </row>
    <row r="13" spans="1:16" ht="12.75">
      <c r="A13" s="62" t="s">
        <v>19</v>
      </c>
      <c r="B13" s="45">
        <v>6</v>
      </c>
      <c r="C13" s="66">
        <v>24925</v>
      </c>
      <c r="D13" s="67">
        <v>20900</v>
      </c>
      <c r="E13" s="60">
        <v>18056</v>
      </c>
      <c r="F13" s="49">
        <v>6</v>
      </c>
      <c r="G13" s="50">
        <v>87500</v>
      </c>
      <c r="H13" s="51">
        <v>87780</v>
      </c>
      <c r="I13" s="61">
        <v>58100</v>
      </c>
      <c r="J13" s="53">
        <f t="shared" si="0"/>
        <v>19.25837320574162</v>
      </c>
      <c r="K13" s="54">
        <f t="shared" si="1"/>
        <v>38.042755870624745</v>
      </c>
      <c r="L13" s="53">
        <f t="shared" si="2"/>
        <v>-0.31897926634768226</v>
      </c>
      <c r="M13" s="55">
        <f t="shared" si="3"/>
        <v>50.602409638554235</v>
      </c>
      <c r="N13" s="56">
        <f t="shared" si="4"/>
        <v>3510.5315947843533</v>
      </c>
      <c r="O13" s="57">
        <f t="shared" si="5"/>
        <v>4200</v>
      </c>
      <c r="P13" s="58">
        <f t="shared" si="6"/>
        <v>3217.7669472751436</v>
      </c>
    </row>
    <row r="14" spans="1:16" ht="12.75">
      <c r="A14" s="59" t="s">
        <v>20</v>
      </c>
      <c r="B14" s="45">
        <v>6</v>
      </c>
      <c r="C14" s="46">
        <v>20640</v>
      </c>
      <c r="D14" s="47">
        <v>35550</v>
      </c>
      <c r="E14" s="60">
        <v>36983</v>
      </c>
      <c r="F14" s="49">
        <v>6</v>
      </c>
      <c r="G14" s="50">
        <v>175440</v>
      </c>
      <c r="H14" s="51">
        <v>302175</v>
      </c>
      <c r="I14" s="61">
        <v>327935</v>
      </c>
      <c r="J14" s="53">
        <f t="shared" si="0"/>
        <v>-41.9409282700422</v>
      </c>
      <c r="K14" s="54">
        <f t="shared" si="1"/>
        <v>-44.19057404753536</v>
      </c>
      <c r="L14" s="53">
        <f t="shared" si="2"/>
        <v>-41.9409282700422</v>
      </c>
      <c r="M14" s="55">
        <f t="shared" si="3"/>
        <v>-46.501593303551005</v>
      </c>
      <c r="N14" s="56">
        <f t="shared" si="4"/>
        <v>8500</v>
      </c>
      <c r="O14" s="57">
        <f t="shared" si="5"/>
        <v>8500</v>
      </c>
      <c r="P14" s="58">
        <f t="shared" si="6"/>
        <v>8867.182218857313</v>
      </c>
    </row>
    <row r="15" spans="1:16" ht="12.75">
      <c r="A15" s="59" t="s">
        <v>21</v>
      </c>
      <c r="B15" s="45">
        <v>6</v>
      </c>
      <c r="C15" s="46">
        <v>2215</v>
      </c>
      <c r="D15" s="47">
        <v>2700</v>
      </c>
      <c r="E15" s="60">
        <v>7853</v>
      </c>
      <c r="F15" s="49">
        <v>6</v>
      </c>
      <c r="G15" s="50">
        <v>29903</v>
      </c>
      <c r="H15" s="51">
        <v>36450</v>
      </c>
      <c r="I15" s="61">
        <v>102211</v>
      </c>
      <c r="J15" s="53">
        <f t="shared" si="0"/>
        <v>-17.962962962962962</v>
      </c>
      <c r="K15" s="54">
        <f t="shared" si="1"/>
        <v>-71.79421876989686</v>
      </c>
      <c r="L15" s="53">
        <f t="shared" si="2"/>
        <v>-17.96159122085048</v>
      </c>
      <c r="M15" s="55">
        <f t="shared" si="3"/>
        <v>-70.74385340129732</v>
      </c>
      <c r="N15" s="56">
        <f t="shared" si="4"/>
        <v>13500.225733634312</v>
      </c>
      <c r="O15" s="57">
        <f t="shared" si="5"/>
        <v>13500</v>
      </c>
      <c r="P15" s="58">
        <f t="shared" si="6"/>
        <v>13015.535464153827</v>
      </c>
    </row>
    <row r="16" spans="1:16" ht="12.75">
      <c r="A16" s="59" t="s">
        <v>22</v>
      </c>
      <c r="B16" s="45">
        <v>6</v>
      </c>
      <c r="C16" s="46">
        <v>240</v>
      </c>
      <c r="D16" s="47">
        <v>300</v>
      </c>
      <c r="E16" s="60">
        <v>385</v>
      </c>
      <c r="F16" s="49">
        <v>6</v>
      </c>
      <c r="G16" s="50">
        <v>1440</v>
      </c>
      <c r="H16" s="51">
        <v>1800</v>
      </c>
      <c r="I16" s="61">
        <v>2016</v>
      </c>
      <c r="J16" s="53">
        <f t="shared" si="0"/>
        <v>-20</v>
      </c>
      <c r="K16" s="54">
        <f t="shared" si="1"/>
        <v>-37.66233766233766</v>
      </c>
      <c r="L16" s="53">
        <f t="shared" si="2"/>
        <v>-20</v>
      </c>
      <c r="M16" s="55">
        <f t="shared" si="3"/>
        <v>-28.57142857142857</v>
      </c>
      <c r="N16" s="56">
        <f t="shared" si="4"/>
        <v>6000</v>
      </c>
      <c r="O16" s="57">
        <f t="shared" si="5"/>
        <v>6000</v>
      </c>
      <c r="P16" s="58">
        <f t="shared" si="6"/>
        <v>5236.363636363636</v>
      </c>
    </row>
    <row r="17" spans="1:16" s="43" customFormat="1" ht="15.75">
      <c r="A17" s="29" t="s">
        <v>23</v>
      </c>
      <c r="B17" s="68"/>
      <c r="C17" s="69"/>
      <c r="D17" s="70"/>
      <c r="E17" s="71"/>
      <c r="F17" s="72"/>
      <c r="G17" s="73"/>
      <c r="H17" s="74"/>
      <c r="I17" s="75"/>
      <c r="J17" s="76"/>
      <c r="K17" s="77"/>
      <c r="L17" s="76"/>
      <c r="M17" s="78"/>
      <c r="N17" s="79"/>
      <c r="O17" s="80"/>
      <c r="P17" s="81"/>
    </row>
    <row r="18" spans="1:16" ht="12.75">
      <c r="A18" s="59" t="s">
        <v>24</v>
      </c>
      <c r="B18" s="45">
        <v>6</v>
      </c>
      <c r="C18" s="46">
        <v>15</v>
      </c>
      <c r="D18" s="47">
        <v>0.01</v>
      </c>
      <c r="E18" s="60">
        <v>5</v>
      </c>
      <c r="F18" s="49">
        <v>6</v>
      </c>
      <c r="G18" s="50">
        <v>15</v>
      </c>
      <c r="H18" s="51">
        <v>0.01</v>
      </c>
      <c r="I18" s="82">
        <v>7</v>
      </c>
      <c r="J18" s="53">
        <f>IF(OR(D18=0,C18=0),"",C18/D18*100-100)</f>
        <v>149900</v>
      </c>
      <c r="K18" s="54">
        <f aca="true" t="shared" si="7" ref="K18:K25">IF(OR(E18=0,C18=0),"",C18/E18*100-100)</f>
        <v>200</v>
      </c>
      <c r="L18" s="53">
        <f>IF(OR(H18=0,G18=0),"",G18/H18*100-100)</f>
        <v>149900</v>
      </c>
      <c r="M18" s="55">
        <f aca="true" t="shared" si="8" ref="M18:M25">IF(OR(I18=0,G18=0),"",G18/I18*100-100)</f>
        <v>114.28571428571428</v>
      </c>
      <c r="N18" s="56">
        <f>(G18/C18)*1000</f>
        <v>1000</v>
      </c>
      <c r="O18" s="57">
        <f aca="true" t="shared" si="9" ref="O18:O25">(H18/D18)*1000</f>
        <v>1000</v>
      </c>
      <c r="P18" s="58">
        <f aca="true" t="shared" si="10" ref="P18:P25">(I18/E18)*1000</f>
        <v>1400</v>
      </c>
    </row>
    <row r="19" spans="1:16" ht="12.75">
      <c r="A19" s="59" t="s">
        <v>25</v>
      </c>
      <c r="B19" s="45">
        <v>6</v>
      </c>
      <c r="C19" s="46">
        <v>12820</v>
      </c>
      <c r="D19" s="47">
        <v>11800</v>
      </c>
      <c r="E19" s="60">
        <v>19488</v>
      </c>
      <c r="F19" s="49">
        <v>6</v>
      </c>
      <c r="G19" s="50">
        <v>11538</v>
      </c>
      <c r="H19" s="51">
        <v>15930</v>
      </c>
      <c r="I19" s="82">
        <v>29439</v>
      </c>
      <c r="J19" s="53">
        <f>IF(OR(D19=0,C19=0),"",C19/D19*100-100)</f>
        <v>8.644067796610173</v>
      </c>
      <c r="K19" s="54">
        <f t="shared" si="7"/>
        <v>-34.215927750410515</v>
      </c>
      <c r="L19" s="53">
        <f>IF(OR(H19=0,G19=0),"",G19/H19*100-100)</f>
        <v>-27.570621468926547</v>
      </c>
      <c r="M19" s="55">
        <f t="shared" si="8"/>
        <v>-60.80709263222256</v>
      </c>
      <c r="N19" s="56">
        <f>(G19/C19)*1000</f>
        <v>900</v>
      </c>
      <c r="O19" s="57">
        <f t="shared" si="9"/>
        <v>1350</v>
      </c>
      <c r="P19" s="58">
        <f t="shared" si="10"/>
        <v>1510.621921182266</v>
      </c>
    </row>
    <row r="20" spans="1:16" ht="12.75">
      <c r="A20" s="59" t="s">
        <v>26</v>
      </c>
      <c r="B20" s="45"/>
      <c r="C20" s="46">
        <v>0.01</v>
      </c>
      <c r="D20" s="47">
        <v>0.01</v>
      </c>
      <c r="E20" s="60">
        <v>14</v>
      </c>
      <c r="F20" s="49"/>
      <c r="G20" s="50">
        <v>0.01</v>
      </c>
      <c r="H20" s="51">
        <v>0.01</v>
      </c>
      <c r="I20" s="82">
        <v>11</v>
      </c>
      <c r="J20" s="53"/>
      <c r="K20" s="54">
        <f t="shared" si="7"/>
        <v>-99.92857142857143</v>
      </c>
      <c r="L20" s="53"/>
      <c r="M20" s="55">
        <f t="shared" si="8"/>
        <v>-99.9090909090909</v>
      </c>
      <c r="N20" s="56"/>
      <c r="O20" s="57">
        <f t="shared" si="9"/>
        <v>1000</v>
      </c>
      <c r="P20" s="58">
        <f t="shared" si="10"/>
        <v>785.7142857142857</v>
      </c>
    </row>
    <row r="21" spans="1:16" ht="12.75">
      <c r="A21" s="59" t="s">
        <v>27</v>
      </c>
      <c r="B21" s="45">
        <v>6</v>
      </c>
      <c r="C21" s="46">
        <v>5000</v>
      </c>
      <c r="D21" s="47">
        <v>5200</v>
      </c>
      <c r="E21" s="60">
        <v>8475</v>
      </c>
      <c r="F21" s="49">
        <v>6</v>
      </c>
      <c r="G21" s="50">
        <v>4000</v>
      </c>
      <c r="H21" s="51">
        <v>8580</v>
      </c>
      <c r="I21" s="82">
        <v>8116</v>
      </c>
      <c r="J21" s="53">
        <f>IF(OR(D21=0,C21=0),"",C21/D21*100-100)</f>
        <v>-3.8461538461538396</v>
      </c>
      <c r="K21" s="54">
        <f t="shared" si="7"/>
        <v>-41.00294985250738</v>
      </c>
      <c r="L21" s="53">
        <f>IF(OR(H21=0,G21=0),"",G21/H21*100-100)</f>
        <v>-53.379953379953385</v>
      </c>
      <c r="M21" s="55">
        <f t="shared" si="8"/>
        <v>-50.714637752587485</v>
      </c>
      <c r="N21" s="56">
        <f>(G21/C21)*1000</f>
        <v>800</v>
      </c>
      <c r="O21" s="57">
        <f t="shared" si="9"/>
        <v>1650</v>
      </c>
      <c r="P21" s="58">
        <f t="shared" si="10"/>
        <v>957.6401179941004</v>
      </c>
    </row>
    <row r="22" spans="1:16" ht="12.75">
      <c r="A22" s="59" t="s">
        <v>28</v>
      </c>
      <c r="B22" s="45">
        <v>6</v>
      </c>
      <c r="C22" s="46">
        <v>5875</v>
      </c>
      <c r="D22" s="47">
        <v>5000</v>
      </c>
      <c r="E22" s="60">
        <v>4029</v>
      </c>
      <c r="F22" s="49">
        <v>6</v>
      </c>
      <c r="G22" s="50">
        <v>5288</v>
      </c>
      <c r="H22" s="51">
        <v>9000</v>
      </c>
      <c r="I22" s="82">
        <v>5158</v>
      </c>
      <c r="J22" s="53">
        <f>IF(OR(D22=0,C22=0),"",C22/D22*100-100)</f>
        <v>17.5</v>
      </c>
      <c r="K22" s="54">
        <f t="shared" si="7"/>
        <v>45.81782079920575</v>
      </c>
      <c r="L22" s="53">
        <f>IF(OR(H22=0,G22=0),"",G22/H22*100-100)</f>
        <v>-41.24444444444444</v>
      </c>
      <c r="M22" s="55">
        <f t="shared" si="8"/>
        <v>2.520356727413727</v>
      </c>
      <c r="N22" s="56">
        <f>(G22/C22)*1000</f>
        <v>900.0851063829787</v>
      </c>
      <c r="O22" s="57">
        <f t="shared" si="9"/>
        <v>1800</v>
      </c>
      <c r="P22" s="58">
        <f t="shared" si="10"/>
        <v>1280.2184164805162</v>
      </c>
    </row>
    <row r="23" spans="1:16" ht="12.75">
      <c r="A23" s="59" t="s">
        <v>29</v>
      </c>
      <c r="B23" s="45">
        <v>6</v>
      </c>
      <c r="C23" s="46">
        <v>1115</v>
      </c>
      <c r="D23" s="47">
        <v>1250</v>
      </c>
      <c r="E23" s="60">
        <v>802</v>
      </c>
      <c r="F23" s="49">
        <v>6</v>
      </c>
      <c r="G23" s="50">
        <v>1227</v>
      </c>
      <c r="H23" s="51">
        <v>1500</v>
      </c>
      <c r="I23" s="82">
        <v>844</v>
      </c>
      <c r="J23" s="53">
        <f>IF(OR(D23=0,C23=0),"",C23/D23*100-100)</f>
        <v>-10.799999999999997</v>
      </c>
      <c r="K23" s="54">
        <f t="shared" si="7"/>
        <v>39.02743142144638</v>
      </c>
      <c r="L23" s="53">
        <f>IF(OR(H23=0,G23=0),"",G23/H23*100-100)</f>
        <v>-18.200000000000003</v>
      </c>
      <c r="M23" s="55">
        <f t="shared" si="8"/>
        <v>45.37914691943129</v>
      </c>
      <c r="N23" s="56">
        <f>(G23/C23)*1000</f>
        <v>1100.4484304932735</v>
      </c>
      <c r="O23" s="57">
        <f t="shared" si="9"/>
        <v>1200</v>
      </c>
      <c r="P23" s="58">
        <f t="shared" si="10"/>
        <v>1052.369077306733</v>
      </c>
    </row>
    <row r="24" spans="1:16" ht="12.75">
      <c r="A24" s="59" t="s">
        <v>30</v>
      </c>
      <c r="B24" s="45"/>
      <c r="C24" s="46">
        <v>0.01</v>
      </c>
      <c r="D24" s="47">
        <v>5</v>
      </c>
      <c r="E24" s="60">
        <v>18</v>
      </c>
      <c r="F24" s="49"/>
      <c r="G24" s="50">
        <v>0.01</v>
      </c>
      <c r="H24" s="51">
        <v>4</v>
      </c>
      <c r="I24" s="82">
        <v>18</v>
      </c>
      <c r="J24" s="53">
        <f>IF(OR(D24=0,C24=0),"",C24/D24*100-100)</f>
        <v>-99.8</v>
      </c>
      <c r="K24" s="54">
        <f t="shared" si="7"/>
        <v>-99.94444444444444</v>
      </c>
      <c r="L24" s="53">
        <f>IF(OR(H24=0,G24=0),"",G24/H24*100-100)</f>
        <v>-99.75</v>
      </c>
      <c r="M24" s="55">
        <f t="shared" si="8"/>
        <v>-99.94444444444444</v>
      </c>
      <c r="N24" s="56">
        <f>(G24/C24)*1000</f>
        <v>1000</v>
      </c>
      <c r="O24" s="57">
        <f t="shared" si="9"/>
        <v>800</v>
      </c>
      <c r="P24" s="58">
        <f t="shared" si="10"/>
        <v>1000</v>
      </c>
    </row>
    <row r="25" spans="1:16" ht="12.75">
      <c r="A25" s="59" t="s">
        <v>31</v>
      </c>
      <c r="B25" s="45">
        <v>6</v>
      </c>
      <c r="C25" s="46">
        <v>595</v>
      </c>
      <c r="D25" s="47">
        <v>550</v>
      </c>
      <c r="E25" s="60">
        <v>689</v>
      </c>
      <c r="F25" s="49">
        <v>6</v>
      </c>
      <c r="G25" s="50">
        <v>536</v>
      </c>
      <c r="H25" s="51">
        <v>495</v>
      </c>
      <c r="I25" s="82">
        <v>704</v>
      </c>
      <c r="J25" s="53">
        <f>IF(OR(D25=0,C25=0),"",C25/D25*100-100)</f>
        <v>8.181818181818173</v>
      </c>
      <c r="K25" s="54">
        <f t="shared" si="7"/>
        <v>-13.642960812772131</v>
      </c>
      <c r="L25" s="53">
        <f>IF(OR(H25=0,G25=0),"",G25/H25*100-100)</f>
        <v>8.28282828282829</v>
      </c>
      <c r="M25" s="55">
        <f t="shared" si="8"/>
        <v>-23.86363636363636</v>
      </c>
      <c r="N25" s="56">
        <f>(G25/C25)*1000</f>
        <v>900.8403361344538</v>
      </c>
      <c r="O25" s="57">
        <f t="shared" si="9"/>
        <v>900</v>
      </c>
      <c r="P25" s="58">
        <f t="shared" si="10"/>
        <v>1021.7706821480406</v>
      </c>
    </row>
    <row r="26" spans="1:16" s="43" customFormat="1" ht="15.75">
      <c r="A26" s="29" t="s">
        <v>32</v>
      </c>
      <c r="B26" s="68"/>
      <c r="C26" s="69"/>
      <c r="D26" s="70"/>
      <c r="E26" s="71"/>
      <c r="F26" s="72"/>
      <c r="G26" s="73"/>
      <c r="H26" s="74"/>
      <c r="I26" s="7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6</v>
      </c>
      <c r="C27" s="46">
        <f>IF(OR(C28=0,C29=0,C30=0,C31=0),"",SUM(C28:C31))</f>
        <v>4850</v>
      </c>
      <c r="D27" s="47">
        <f>IF(OR(D28=0,D29=0,D30=0,D31=0),"",SUM(D28:D31))</f>
        <v>4850</v>
      </c>
      <c r="E27" s="48">
        <v>4687</v>
      </c>
      <c r="F27" s="49"/>
      <c r="G27" s="50">
        <f>IF(OR(G28=0,G29=0,G30=0,G31=0),"",SUM(G28:G31))</f>
      </c>
      <c r="H27" s="51">
        <f>IF(OR(H28=0,H29=0,H30=0,H31=0),"",SUM(H28:H31))</f>
        <v>181650</v>
      </c>
      <c r="I27" s="83">
        <v>142709</v>
      </c>
      <c r="J27" s="53">
        <f>IF(OR(D27=0,C27=0),"",C27/D27*100-100)</f>
        <v>0</v>
      </c>
      <c r="K27" s="54">
        <f>IF(OR(E27=0,C27=0),"",C27/E27*100-100)</f>
        <v>3.4777042884574456</v>
      </c>
      <c r="L27" s="53"/>
      <c r="M27" s="53"/>
      <c r="N27" s="56"/>
      <c r="O27" s="57">
        <f aca="true" t="shared" si="11" ref="N27:P31">(H27/D27)*1000</f>
        <v>37453.60824742268</v>
      </c>
      <c r="P27" s="58">
        <f t="shared" si="11"/>
        <v>30447.834435673136</v>
      </c>
    </row>
    <row r="28" spans="1:16" ht="12.75">
      <c r="A28" s="59" t="s">
        <v>34</v>
      </c>
      <c r="B28" s="45">
        <v>4</v>
      </c>
      <c r="C28" s="46">
        <v>150</v>
      </c>
      <c r="D28" s="47">
        <v>200</v>
      </c>
      <c r="E28" s="60">
        <v>157</v>
      </c>
      <c r="F28" s="49">
        <v>3</v>
      </c>
      <c r="G28" s="50">
        <v>3000</v>
      </c>
      <c r="H28" s="51">
        <v>6000</v>
      </c>
      <c r="I28" s="82">
        <v>3577</v>
      </c>
      <c r="J28" s="53">
        <f>IF(OR(D28=0,C28=0),"",C28/D28*100-100)</f>
        <v>-25</v>
      </c>
      <c r="K28" s="54">
        <f>IF(OR(E28=0,C28=0),"",C28/E28*100-100)</f>
        <v>-4.458598726114644</v>
      </c>
      <c r="L28" s="53">
        <f>IF(OR(H28=0,G28=0),"",G28/H28*100-100)</f>
        <v>-50</v>
      </c>
      <c r="M28" s="55">
        <f>IF(OR(I28=0,G28=0),"",G28/I28*100-100)</f>
        <v>-16.13083589600224</v>
      </c>
      <c r="N28" s="56">
        <f t="shared" si="11"/>
        <v>20000</v>
      </c>
      <c r="O28" s="57">
        <f t="shared" si="11"/>
        <v>30000</v>
      </c>
      <c r="P28" s="58">
        <f t="shared" si="11"/>
        <v>22783.43949044586</v>
      </c>
    </row>
    <row r="29" spans="1:16" ht="12.75">
      <c r="A29" s="59" t="s">
        <v>35</v>
      </c>
      <c r="B29" s="45">
        <v>6</v>
      </c>
      <c r="C29" s="46">
        <v>3800</v>
      </c>
      <c r="D29" s="47">
        <v>3800</v>
      </c>
      <c r="E29" s="60">
        <v>3769</v>
      </c>
      <c r="F29" s="49">
        <v>6</v>
      </c>
      <c r="G29" s="50">
        <v>133000</v>
      </c>
      <c r="H29" s="51">
        <v>144400</v>
      </c>
      <c r="I29" s="82">
        <v>116722</v>
      </c>
      <c r="J29" s="53">
        <f>IF(OR(D29=0,C29=0),"",C29/D29*100-100)</f>
        <v>0</v>
      </c>
      <c r="K29" s="54">
        <f>IF(OR(E29=0,C29=0),"",C29/E29*100-100)</f>
        <v>0.8224993366940936</v>
      </c>
      <c r="L29" s="53">
        <f>IF(OR(H29=0,G29=0),"",G29/H29*100-100)</f>
        <v>-7.89473684210526</v>
      </c>
      <c r="M29" s="55">
        <f>IF(OR(I29=0,G29=0),"",G29/I29*100-100)</f>
        <v>13.945957060365657</v>
      </c>
      <c r="N29" s="56">
        <f t="shared" si="11"/>
        <v>35000</v>
      </c>
      <c r="O29" s="57">
        <f t="shared" si="11"/>
        <v>38000</v>
      </c>
      <c r="P29" s="58">
        <f t="shared" si="11"/>
        <v>30968.957283098967</v>
      </c>
    </row>
    <row r="30" spans="1:16" ht="12.75">
      <c r="A30" s="59" t="s">
        <v>36</v>
      </c>
      <c r="B30" s="45">
        <v>6</v>
      </c>
      <c r="C30" s="46">
        <v>600</v>
      </c>
      <c r="D30" s="47">
        <v>500</v>
      </c>
      <c r="E30" s="60">
        <v>356</v>
      </c>
      <c r="F30" s="49">
        <v>6</v>
      </c>
      <c r="G30" s="50">
        <v>22800</v>
      </c>
      <c r="H30" s="51">
        <v>22500</v>
      </c>
      <c r="I30" s="82">
        <v>11700</v>
      </c>
      <c r="J30" s="53">
        <f>IF(OR(D30=0,C30=0),"",C30/D30*100-100)</f>
        <v>20</v>
      </c>
      <c r="K30" s="54">
        <f>IF(OR(E30=0,C30=0),"",C30/E30*100-100)</f>
        <v>68.53932584269663</v>
      </c>
      <c r="L30" s="53">
        <f>IF(OR(H30=0,G30=0),"",G30/H30*100-100)</f>
        <v>1.3333333333333428</v>
      </c>
      <c r="M30" s="55">
        <f>IF(OR(I30=0,G30=0),"",G30/I30*100-100)</f>
        <v>94.87179487179486</v>
      </c>
      <c r="N30" s="56">
        <f t="shared" si="11"/>
        <v>38000</v>
      </c>
      <c r="O30" s="57">
        <f t="shared" si="11"/>
        <v>45000</v>
      </c>
      <c r="P30" s="58">
        <f t="shared" si="11"/>
        <v>32865.168539325845</v>
      </c>
    </row>
    <row r="31" spans="1:16" ht="12.75">
      <c r="A31" s="59" t="s">
        <v>37</v>
      </c>
      <c r="B31" s="45">
        <v>6</v>
      </c>
      <c r="C31" s="46">
        <v>300</v>
      </c>
      <c r="D31" s="47">
        <v>350</v>
      </c>
      <c r="E31" s="60">
        <v>405</v>
      </c>
      <c r="F31" s="49"/>
      <c r="G31" s="50"/>
      <c r="H31" s="51">
        <v>8750</v>
      </c>
      <c r="I31" s="82">
        <v>10711</v>
      </c>
      <c r="J31" s="53">
        <f>IF(OR(D31=0,C31=0),"",C31/D31*100-100)</f>
        <v>-14.285714285714292</v>
      </c>
      <c r="K31" s="54">
        <f>IF(OR(E31=0,C31=0),"",C31/E31*100-100)</f>
        <v>-25.925925925925924</v>
      </c>
      <c r="L31" s="53">
        <f>IF(OR(H31=0,G31=0),"",G31/H31*100-100)</f>
      </c>
      <c r="M31" s="55">
        <f>IF(OR(I31=0,G31=0),"",G31/I31*100-100)</f>
      </c>
      <c r="N31" s="56">
        <f t="shared" si="11"/>
        <v>0</v>
      </c>
      <c r="O31" s="57">
        <f t="shared" si="11"/>
        <v>25000</v>
      </c>
      <c r="P31" s="58">
        <f t="shared" si="11"/>
        <v>26446.913580246914</v>
      </c>
    </row>
    <row r="32" spans="1:16" s="43" customFormat="1" ht="15.75">
      <c r="A32" s="29" t="s">
        <v>38</v>
      </c>
      <c r="B32" s="68"/>
      <c r="C32" s="69"/>
      <c r="D32" s="70"/>
      <c r="E32" s="71"/>
      <c r="F32" s="72"/>
      <c r="G32" s="73"/>
      <c r="H32" s="74"/>
      <c r="I32" s="75"/>
      <c r="J32" s="76"/>
      <c r="K32" s="77"/>
      <c r="L32" s="76"/>
      <c r="M32" s="78"/>
      <c r="N32" s="79"/>
      <c r="O32" s="80"/>
      <c r="P32" s="81"/>
    </row>
    <row r="33" spans="1:16" ht="12.75">
      <c r="A33" s="59" t="s">
        <v>39</v>
      </c>
      <c r="B33" s="45">
        <v>6</v>
      </c>
      <c r="C33" s="46">
        <v>4090</v>
      </c>
      <c r="D33" s="47">
        <v>4400</v>
      </c>
      <c r="E33" s="60">
        <v>5126</v>
      </c>
      <c r="F33" s="49">
        <v>6</v>
      </c>
      <c r="G33" s="50">
        <v>355830</v>
      </c>
      <c r="H33" s="51">
        <v>396000</v>
      </c>
      <c r="I33" s="82">
        <v>470626</v>
      </c>
      <c r="J33" s="53">
        <f aca="true" t="shared" si="12" ref="J33:J39">IF(OR(D33=0,C33=0),"",C33/D33*100-100)</f>
        <v>-7.045454545454547</v>
      </c>
      <c r="K33" s="54">
        <f aca="true" t="shared" si="13" ref="K33:K39">IF(OR(E33=0,C33=0),"",C33/E33*100-100)</f>
        <v>-20.210690596956695</v>
      </c>
      <c r="L33" s="53">
        <f aca="true" t="shared" si="14" ref="L33:L39">IF(OR(H33=0,G33=0),"",G33/H33*100-100)</f>
        <v>-10.143939393939391</v>
      </c>
      <c r="M33" s="55">
        <f aca="true" t="shared" si="15" ref="M33:M39">IF(OR(I33=0,G33=0),"",G33/I33*100-100)</f>
        <v>-24.39219252654975</v>
      </c>
      <c r="N33" s="56">
        <f aca="true" t="shared" si="16" ref="N33:N39">(G33/C33)*1000</f>
        <v>87000</v>
      </c>
      <c r="O33" s="57">
        <f aca="true" t="shared" si="17" ref="O33:O39">(H33/D33)*1000</f>
        <v>90000</v>
      </c>
      <c r="P33" s="58">
        <f aca="true" t="shared" si="18" ref="P33:P39">(I33/E33)*1000</f>
        <v>91811.5489660554</v>
      </c>
    </row>
    <row r="34" spans="1:16" ht="12.75">
      <c r="A34" s="59" t="s">
        <v>40</v>
      </c>
      <c r="B34" s="45">
        <v>6</v>
      </c>
      <c r="C34" s="46">
        <v>38155</v>
      </c>
      <c r="D34" s="47">
        <v>39950</v>
      </c>
      <c r="E34" s="60">
        <v>40426</v>
      </c>
      <c r="F34" s="49"/>
      <c r="G34" s="50"/>
      <c r="H34" s="51">
        <v>128200</v>
      </c>
      <c r="I34" s="82">
        <v>129379</v>
      </c>
      <c r="J34" s="53">
        <f t="shared" si="12"/>
        <v>-4.4931163954943685</v>
      </c>
      <c r="K34" s="54">
        <f t="shared" si="13"/>
        <v>-5.617671795379209</v>
      </c>
      <c r="L34" s="53">
        <f t="shared" si="14"/>
      </c>
      <c r="M34" s="55">
        <f t="shared" si="15"/>
      </c>
      <c r="N34" s="56">
        <f t="shared" si="16"/>
        <v>0</v>
      </c>
      <c r="O34" s="57">
        <f t="shared" si="17"/>
        <v>3209.0112640801003</v>
      </c>
      <c r="P34" s="58">
        <f t="shared" si="18"/>
        <v>3200.3908375797755</v>
      </c>
    </row>
    <row r="35" spans="1:16" ht="12.75">
      <c r="A35" s="59" t="s">
        <v>41</v>
      </c>
      <c r="B35" s="45">
        <v>6</v>
      </c>
      <c r="C35" s="46">
        <v>99275</v>
      </c>
      <c r="D35" s="47">
        <v>100600</v>
      </c>
      <c r="E35" s="60">
        <v>110794</v>
      </c>
      <c r="F35" s="49">
        <v>6</v>
      </c>
      <c r="G35" s="50">
        <v>148913</v>
      </c>
      <c r="H35" s="51">
        <v>181080</v>
      </c>
      <c r="I35" s="82">
        <v>164544</v>
      </c>
      <c r="J35" s="53">
        <f t="shared" si="12"/>
        <v>-1.3170974155069644</v>
      </c>
      <c r="K35" s="54">
        <f t="shared" si="13"/>
        <v>-10.396772388396485</v>
      </c>
      <c r="L35" s="53">
        <f t="shared" si="14"/>
        <v>-17.76397172520433</v>
      </c>
      <c r="M35" s="55">
        <f t="shared" si="15"/>
        <v>-9.499586736678339</v>
      </c>
      <c r="N35" s="56">
        <f t="shared" si="16"/>
        <v>1500.0050365147317</v>
      </c>
      <c r="O35" s="57">
        <f t="shared" si="17"/>
        <v>1800</v>
      </c>
      <c r="P35" s="58">
        <f t="shared" si="18"/>
        <v>1485.1345740744084</v>
      </c>
    </row>
    <row r="36" spans="1:16" ht="12.75">
      <c r="A36" s="59" t="s">
        <v>42</v>
      </c>
      <c r="B36" s="45"/>
      <c r="C36" s="46">
        <v>0.01</v>
      </c>
      <c r="D36" s="47">
        <v>0.01</v>
      </c>
      <c r="E36" s="60">
        <v>1</v>
      </c>
      <c r="F36" s="49"/>
      <c r="G36" s="50">
        <v>0.01</v>
      </c>
      <c r="H36" s="51">
        <v>0.01</v>
      </c>
      <c r="I36" s="82">
        <v>3</v>
      </c>
      <c r="J36" s="53">
        <f t="shared" si="12"/>
        <v>0</v>
      </c>
      <c r="K36" s="54">
        <f t="shared" si="13"/>
        <v>-99</v>
      </c>
      <c r="L36" s="53">
        <f t="shared" si="14"/>
        <v>0</v>
      </c>
      <c r="M36" s="55">
        <f t="shared" si="15"/>
        <v>-99.66666666666667</v>
      </c>
      <c r="N36" s="56">
        <f t="shared" si="16"/>
        <v>1000</v>
      </c>
      <c r="O36" s="57">
        <f t="shared" si="17"/>
        <v>1000</v>
      </c>
      <c r="P36" s="58">
        <f t="shared" si="18"/>
        <v>3000</v>
      </c>
    </row>
    <row r="37" spans="1:16" ht="12.75">
      <c r="A37" s="59" t="s">
        <v>43</v>
      </c>
      <c r="B37" s="45">
        <v>6</v>
      </c>
      <c r="C37" s="46">
        <v>1950</v>
      </c>
      <c r="D37" s="47">
        <v>780</v>
      </c>
      <c r="E37" s="60">
        <v>448</v>
      </c>
      <c r="F37" s="49"/>
      <c r="G37" s="50"/>
      <c r="H37" s="51">
        <v>1170</v>
      </c>
      <c r="I37" s="82">
        <v>553</v>
      </c>
      <c r="J37" s="53">
        <f t="shared" si="12"/>
        <v>150</v>
      </c>
      <c r="K37" s="54">
        <f t="shared" si="13"/>
        <v>335.2678571428571</v>
      </c>
      <c r="L37" s="53">
        <f t="shared" si="14"/>
      </c>
      <c r="M37" s="55">
        <f t="shared" si="15"/>
      </c>
      <c r="N37" s="56">
        <f t="shared" si="16"/>
        <v>0</v>
      </c>
      <c r="O37" s="57">
        <f t="shared" si="17"/>
        <v>1500</v>
      </c>
      <c r="P37" s="58">
        <f t="shared" si="18"/>
        <v>1234.375</v>
      </c>
    </row>
    <row r="38" spans="1:16" ht="12.75">
      <c r="A38" s="59" t="s">
        <v>44</v>
      </c>
      <c r="B38" s="45">
        <v>1</v>
      </c>
      <c r="C38" s="46">
        <v>1300</v>
      </c>
      <c r="D38" s="47">
        <v>1300</v>
      </c>
      <c r="E38" s="60">
        <v>7261</v>
      </c>
      <c r="F38" s="49">
        <v>6</v>
      </c>
      <c r="G38" s="50">
        <v>1605</v>
      </c>
      <c r="H38" s="51">
        <v>2340</v>
      </c>
      <c r="I38" s="82">
        <v>12588</v>
      </c>
      <c r="J38" s="53">
        <f t="shared" si="12"/>
        <v>0</v>
      </c>
      <c r="K38" s="54">
        <f t="shared" si="13"/>
        <v>-82.09613000964055</v>
      </c>
      <c r="L38" s="53">
        <f t="shared" si="14"/>
        <v>-31.41025641025641</v>
      </c>
      <c r="M38" s="55">
        <f t="shared" si="15"/>
        <v>-87.24976167778837</v>
      </c>
      <c r="N38" s="56">
        <f t="shared" si="16"/>
        <v>1234.6153846153848</v>
      </c>
      <c r="O38" s="57">
        <f t="shared" si="17"/>
        <v>1800</v>
      </c>
      <c r="P38" s="58">
        <f t="shared" si="18"/>
        <v>1733.6455033741909</v>
      </c>
    </row>
    <row r="39" spans="1:16" ht="12.75">
      <c r="A39" s="59" t="s">
        <v>45</v>
      </c>
      <c r="B39" s="45">
        <v>5</v>
      </c>
      <c r="C39" s="46">
        <v>1</v>
      </c>
      <c r="D39" s="47">
        <v>1</v>
      </c>
      <c r="E39" s="60">
        <v>1</v>
      </c>
      <c r="F39" s="49"/>
      <c r="G39" s="50"/>
      <c r="H39" s="51">
        <v>2</v>
      </c>
      <c r="I39" s="82">
        <v>2</v>
      </c>
      <c r="J39" s="53">
        <f t="shared" si="12"/>
        <v>0</v>
      </c>
      <c r="K39" s="54">
        <f t="shared" si="13"/>
        <v>0</v>
      </c>
      <c r="L39" s="53">
        <f t="shared" si="14"/>
      </c>
      <c r="M39" s="55">
        <f t="shared" si="15"/>
      </c>
      <c r="N39" s="56">
        <f t="shared" si="16"/>
        <v>0</v>
      </c>
      <c r="O39" s="57">
        <f t="shared" si="17"/>
        <v>2000</v>
      </c>
      <c r="P39" s="58">
        <f t="shared" si="18"/>
        <v>2000</v>
      </c>
    </row>
    <row r="40" spans="1:16" s="43" customFormat="1" ht="15.75">
      <c r="A40" s="29" t="s">
        <v>46</v>
      </c>
      <c r="B40" s="68"/>
      <c r="C40" s="69"/>
      <c r="D40" s="70"/>
      <c r="E40" s="71"/>
      <c r="F40" s="72"/>
      <c r="G40" s="73"/>
      <c r="H40" s="74"/>
      <c r="I40" s="75"/>
      <c r="J40" s="76"/>
      <c r="K40" s="77"/>
      <c r="L40" s="76"/>
      <c r="M40" s="78"/>
      <c r="N40" s="79"/>
      <c r="O40" s="80"/>
      <c r="P40" s="81"/>
    </row>
    <row r="41" spans="1:16" ht="12.75">
      <c r="A41" s="59" t="s">
        <v>47</v>
      </c>
      <c r="B41" s="45">
        <v>5</v>
      </c>
      <c r="C41" s="46">
        <v>270</v>
      </c>
      <c r="D41" s="47">
        <v>270</v>
      </c>
      <c r="E41" s="60">
        <v>696</v>
      </c>
      <c r="F41" s="49"/>
      <c r="G41" s="50"/>
      <c r="H41" s="51">
        <v>18900</v>
      </c>
      <c r="I41" s="82">
        <v>28332</v>
      </c>
      <c r="J41" s="53">
        <f>IF(OR(D41=0,C41=0),"",C41/D41*100-100)</f>
        <v>0</v>
      </c>
      <c r="K41" s="54">
        <f>IF(OR(E41=0,C41=0),"",C41/E41*100-100)</f>
        <v>-61.206896551724135</v>
      </c>
      <c r="L41" s="53">
        <f>IF(OR(H41=0,G41=0),"",G41/H41*100-100)</f>
      </c>
      <c r="M41" s="55">
        <f>IF(OR(I41=0,G41=0),"",G41/I41*100-100)</f>
      </c>
      <c r="N41" s="56">
        <f aca="true" t="shared" si="19" ref="N41:P43">(G41/C41)*1000</f>
        <v>0</v>
      </c>
      <c r="O41" s="57">
        <f t="shared" si="19"/>
        <v>70000</v>
      </c>
      <c r="P41" s="58">
        <f t="shared" si="19"/>
        <v>40706.89655172414</v>
      </c>
    </row>
    <row r="42" spans="1:16" ht="12.75">
      <c r="A42" s="59" t="s">
        <v>48</v>
      </c>
      <c r="B42" s="45">
        <v>3</v>
      </c>
      <c r="C42" s="46">
        <v>2300</v>
      </c>
      <c r="D42" s="47">
        <v>2300</v>
      </c>
      <c r="E42" s="60">
        <v>3399</v>
      </c>
      <c r="F42" s="49">
        <v>5</v>
      </c>
      <c r="G42" s="50">
        <v>43700</v>
      </c>
      <c r="H42" s="51">
        <v>93700</v>
      </c>
      <c r="I42" s="82">
        <v>132191</v>
      </c>
      <c r="J42" s="53">
        <f>IF(OR(D42=0,C42=0),"",C42/D42*100-100)</f>
        <v>0</v>
      </c>
      <c r="K42" s="54">
        <f>IF(OR(E42=0,C42=0),"",C42/E42*100-100)</f>
        <v>-32.33303912915564</v>
      </c>
      <c r="L42" s="53">
        <f>IF(OR(H42=0,G42=0),"",G42/H42*100-100)</f>
        <v>-53.361792956243335</v>
      </c>
      <c r="M42" s="55">
        <f>IF(OR(I42=0,G42=0),"",G42/I42*100-100)</f>
        <v>-66.94177364570962</v>
      </c>
      <c r="N42" s="56">
        <f t="shared" si="19"/>
        <v>19000</v>
      </c>
      <c r="O42" s="57">
        <f t="shared" si="19"/>
        <v>40739.13043478261</v>
      </c>
      <c r="P42" s="58">
        <f t="shared" si="19"/>
        <v>38891.14445425125</v>
      </c>
    </row>
    <row r="43" spans="1:16" ht="12.75">
      <c r="A43" s="59" t="s">
        <v>49</v>
      </c>
      <c r="B43" s="45">
        <v>2</v>
      </c>
      <c r="C43" s="46">
        <v>4000</v>
      </c>
      <c r="D43" s="47">
        <v>4000</v>
      </c>
      <c r="E43" s="60">
        <v>2507</v>
      </c>
      <c r="F43" s="49">
        <v>5</v>
      </c>
      <c r="G43" s="50">
        <v>64000</v>
      </c>
      <c r="H43" s="51">
        <v>64000</v>
      </c>
      <c r="I43" s="82">
        <v>20318</v>
      </c>
      <c r="J43" s="53">
        <f>IF(OR(D43=0,C43=0),"",C43/D43*100-100)</f>
        <v>0</v>
      </c>
      <c r="K43" s="54">
        <f>IF(OR(E43=0,C43=0),"",C43/E43*100-100)</f>
        <v>59.55325089748703</v>
      </c>
      <c r="L43" s="53">
        <f>IF(OR(H43=0,G43=0),"",G43/H43*100-100)</f>
        <v>0</v>
      </c>
      <c r="M43" s="55">
        <f>IF(OR(I43=0,G43=0),"",G43/I43*100-100)</f>
        <v>214.9916330347475</v>
      </c>
      <c r="N43" s="56">
        <f t="shared" si="19"/>
        <v>16000</v>
      </c>
      <c r="O43" s="57">
        <f t="shared" si="19"/>
        <v>16000</v>
      </c>
      <c r="P43" s="58">
        <f t="shared" si="19"/>
        <v>8104.507379337853</v>
      </c>
    </row>
    <row r="44" spans="1:16" s="84" customFormat="1" ht="15.75">
      <c r="A44" s="29" t="s">
        <v>50</v>
      </c>
      <c r="B44" s="68"/>
      <c r="C44" s="69"/>
      <c r="D44" s="70"/>
      <c r="E44" s="71"/>
      <c r="F44" s="72"/>
      <c r="G44" s="73"/>
      <c r="H44" s="74"/>
      <c r="I44" s="75"/>
      <c r="J44" s="76"/>
      <c r="K44" s="77"/>
      <c r="L44" s="76"/>
      <c r="M44" s="78"/>
      <c r="N44" s="79"/>
      <c r="O44" s="80"/>
      <c r="P44" s="81"/>
    </row>
    <row r="45" spans="1:16" ht="12.75">
      <c r="A45" s="59" t="s">
        <v>51</v>
      </c>
      <c r="B45" s="45"/>
      <c r="C45" s="46"/>
      <c r="D45" s="47">
        <v>50</v>
      </c>
      <c r="E45" s="60">
        <v>28</v>
      </c>
      <c r="F45" s="49"/>
      <c r="G45" s="50"/>
      <c r="H45" s="51">
        <v>1150</v>
      </c>
      <c r="I45" s="82">
        <v>644</v>
      </c>
      <c r="J45" s="53">
        <f aca="true" t="shared" si="20" ref="J45:J88">IF(OR(D45=0,C45=0),"",C45/D45*100-100)</f>
      </c>
      <c r="K45" s="54">
        <f aca="true" t="shared" si="21" ref="K45:K88">IF(OR(E45=0,C45=0),"",C45/E45*100-100)</f>
      </c>
      <c r="L45" s="53">
        <f aca="true" t="shared" si="22" ref="L45:L88">IF(OR(H45=0,G45=0),"",G45/H45*100-100)</f>
      </c>
      <c r="M45" s="55">
        <f aca="true" t="shared" si="23" ref="M45:M88">IF(OR(I45=0,G45=0),"",G45/I45*100-100)</f>
      </c>
      <c r="N45" s="56"/>
      <c r="O45" s="57">
        <f aca="true" t="shared" si="24" ref="O45:O86">(H45/D45)*1000</f>
        <v>23000</v>
      </c>
      <c r="P45" s="58">
        <f aca="true" t="shared" si="25" ref="P45:P86">(I45/E45)*1000</f>
        <v>23000</v>
      </c>
    </row>
    <row r="46" spans="1:16" ht="12.75">
      <c r="A46" s="59" t="s">
        <v>52</v>
      </c>
      <c r="B46" s="45"/>
      <c r="C46" s="46"/>
      <c r="D46" s="47">
        <v>140</v>
      </c>
      <c r="E46" s="60">
        <v>129</v>
      </c>
      <c r="F46" s="49"/>
      <c r="G46" s="50"/>
      <c r="H46" s="51">
        <v>2520</v>
      </c>
      <c r="I46" s="82">
        <v>2415</v>
      </c>
      <c r="J46" s="53">
        <f t="shared" si="20"/>
      </c>
      <c r="K46" s="54">
        <f t="shared" si="21"/>
      </c>
      <c r="L46" s="53">
        <f t="shared" si="22"/>
      </c>
      <c r="M46" s="55">
        <f t="shared" si="23"/>
      </c>
      <c r="N46" s="56"/>
      <c r="O46" s="57">
        <f t="shared" si="24"/>
        <v>18000</v>
      </c>
      <c r="P46" s="58">
        <f t="shared" si="25"/>
        <v>18720.930232558138</v>
      </c>
    </row>
    <row r="47" spans="1:16" ht="12.75">
      <c r="A47" s="59" t="s">
        <v>53</v>
      </c>
      <c r="B47" s="45">
        <v>6</v>
      </c>
      <c r="C47" s="46">
        <v>570</v>
      </c>
      <c r="D47" s="47">
        <v>650</v>
      </c>
      <c r="E47" s="60">
        <v>726</v>
      </c>
      <c r="F47" s="49">
        <v>6</v>
      </c>
      <c r="G47" s="50">
        <v>3107</v>
      </c>
      <c r="H47" s="51">
        <v>3510</v>
      </c>
      <c r="I47" s="82">
        <v>3046</v>
      </c>
      <c r="J47" s="53">
        <f t="shared" si="20"/>
        <v>-12.307692307692307</v>
      </c>
      <c r="K47" s="54">
        <f t="shared" si="21"/>
        <v>-21.487603305785115</v>
      </c>
      <c r="L47" s="53">
        <f t="shared" si="22"/>
        <v>-11.481481481481481</v>
      </c>
      <c r="M47" s="55">
        <f t="shared" si="23"/>
        <v>2.002626395272486</v>
      </c>
      <c r="N47" s="56">
        <f>(G47/C47)*1000</f>
        <v>5450.877192982456</v>
      </c>
      <c r="O47" s="57">
        <f t="shared" si="24"/>
        <v>5400</v>
      </c>
      <c r="P47" s="58">
        <f t="shared" si="25"/>
        <v>4195.592286501378</v>
      </c>
    </row>
    <row r="48" spans="1:16" ht="12.75">
      <c r="A48" s="59" t="s">
        <v>54</v>
      </c>
      <c r="B48" s="45"/>
      <c r="C48" s="46"/>
      <c r="D48" s="47">
        <v>6</v>
      </c>
      <c r="E48" s="60">
        <v>4</v>
      </c>
      <c r="F48" s="49"/>
      <c r="G48" s="50"/>
      <c r="H48" s="51">
        <v>114</v>
      </c>
      <c r="I48" s="82">
        <v>86</v>
      </c>
      <c r="J48" s="53">
        <f t="shared" si="20"/>
      </c>
      <c r="K48" s="54">
        <f t="shared" si="21"/>
      </c>
      <c r="L48" s="53">
        <f t="shared" si="22"/>
      </c>
      <c r="M48" s="55">
        <f t="shared" si="23"/>
      </c>
      <c r="N48" s="56"/>
      <c r="O48" s="57">
        <f t="shared" si="24"/>
        <v>19000</v>
      </c>
      <c r="P48" s="58">
        <f t="shared" si="25"/>
        <v>21500</v>
      </c>
    </row>
    <row r="49" spans="1:16" ht="12.75">
      <c r="A49" s="62" t="s">
        <v>55</v>
      </c>
      <c r="B49" s="45">
        <v>5</v>
      </c>
      <c r="C49" s="46">
        <v>80</v>
      </c>
      <c r="D49" s="47">
        <v>80</v>
      </c>
      <c r="E49" s="60">
        <v>66</v>
      </c>
      <c r="F49" s="49">
        <v>5</v>
      </c>
      <c r="G49" s="50">
        <v>1200</v>
      </c>
      <c r="H49" s="51">
        <v>1600</v>
      </c>
      <c r="I49" s="82">
        <v>2199</v>
      </c>
      <c r="J49" s="53">
        <f t="shared" si="20"/>
        <v>0</v>
      </c>
      <c r="K49" s="54">
        <f t="shared" si="21"/>
        <v>21.212121212121218</v>
      </c>
      <c r="L49" s="53">
        <f t="shared" si="22"/>
        <v>-25</v>
      </c>
      <c r="M49" s="55">
        <f t="shared" si="23"/>
        <v>-45.429740791268756</v>
      </c>
      <c r="N49" s="56">
        <f>(G49/C49)*1000</f>
        <v>15000</v>
      </c>
      <c r="O49" s="57">
        <f t="shared" si="24"/>
        <v>20000</v>
      </c>
      <c r="P49" s="58">
        <f t="shared" si="25"/>
        <v>33318.18181818182</v>
      </c>
    </row>
    <row r="50" spans="1:16" ht="12.75">
      <c r="A50" s="62" t="s">
        <v>56</v>
      </c>
      <c r="B50" s="45"/>
      <c r="C50" s="46">
        <v>0.01</v>
      </c>
      <c r="D50" s="47">
        <v>0.01</v>
      </c>
      <c r="E50" s="60">
        <v>2</v>
      </c>
      <c r="F50" s="49"/>
      <c r="G50" s="50"/>
      <c r="H50" s="51">
        <v>0.01</v>
      </c>
      <c r="I50" s="82">
        <v>53</v>
      </c>
      <c r="J50" s="53">
        <f t="shared" si="20"/>
        <v>0</v>
      </c>
      <c r="K50" s="54">
        <f t="shared" si="21"/>
        <v>-99.5</v>
      </c>
      <c r="L50" s="53">
        <f t="shared" si="22"/>
      </c>
      <c r="M50" s="55">
        <f t="shared" si="23"/>
      </c>
      <c r="N50" s="56"/>
      <c r="O50" s="57">
        <f t="shared" si="24"/>
        <v>1000</v>
      </c>
      <c r="P50" s="58">
        <f t="shared" si="25"/>
        <v>26500</v>
      </c>
    </row>
    <row r="51" spans="1:16" ht="12.75">
      <c r="A51" s="62" t="s">
        <v>57</v>
      </c>
      <c r="B51" s="45">
        <v>3</v>
      </c>
      <c r="C51" s="46">
        <v>180</v>
      </c>
      <c r="D51" s="47">
        <v>180</v>
      </c>
      <c r="E51" s="60">
        <v>189</v>
      </c>
      <c r="F51" s="49">
        <v>6</v>
      </c>
      <c r="G51" s="50">
        <v>2660</v>
      </c>
      <c r="H51" s="51">
        <v>2700</v>
      </c>
      <c r="I51" s="82">
        <v>3323</v>
      </c>
      <c r="J51" s="53">
        <f t="shared" si="20"/>
        <v>0</v>
      </c>
      <c r="K51" s="54">
        <f t="shared" si="21"/>
        <v>-4.761904761904773</v>
      </c>
      <c r="L51" s="53">
        <f t="shared" si="22"/>
        <v>-1.481481481481481</v>
      </c>
      <c r="M51" s="55">
        <f t="shared" si="23"/>
        <v>-19.951850737285582</v>
      </c>
      <c r="N51" s="56">
        <f aca="true" t="shared" si="26" ref="N51:N88">(G51/C51)*1000</f>
        <v>14777.77777777778</v>
      </c>
      <c r="O51" s="57">
        <f t="shared" si="24"/>
        <v>15000</v>
      </c>
      <c r="P51" s="58">
        <f t="shared" si="25"/>
        <v>17582.010582010582</v>
      </c>
    </row>
    <row r="52" spans="1:16" ht="12.75">
      <c r="A52" s="62" t="s">
        <v>58</v>
      </c>
      <c r="B52" s="45"/>
      <c r="C52" s="46">
        <v>0.01</v>
      </c>
      <c r="D52" s="47">
        <v>0.01</v>
      </c>
      <c r="E52" s="60">
        <v>0</v>
      </c>
      <c r="F52" s="49"/>
      <c r="G52" s="50"/>
      <c r="H52" s="51">
        <v>0.01</v>
      </c>
      <c r="I52" s="82">
        <v>0</v>
      </c>
      <c r="J52" s="53">
        <f t="shared" si="20"/>
        <v>0</v>
      </c>
      <c r="K52" s="54">
        <f t="shared" si="21"/>
      </c>
      <c r="L52" s="53">
        <f t="shared" si="22"/>
      </c>
      <c r="M52" s="55">
        <f t="shared" si="23"/>
      </c>
      <c r="N52" s="56">
        <f t="shared" si="26"/>
        <v>0</v>
      </c>
      <c r="O52" s="57">
        <f t="shared" si="24"/>
        <v>1000</v>
      </c>
      <c r="P52" s="58"/>
    </row>
    <row r="53" spans="1:16" ht="12.75">
      <c r="A53" s="59" t="s">
        <v>59</v>
      </c>
      <c r="B53" s="45">
        <v>4</v>
      </c>
      <c r="C53" s="46">
        <v>1100</v>
      </c>
      <c r="D53" s="47">
        <v>1100</v>
      </c>
      <c r="E53" s="60">
        <v>966</v>
      </c>
      <c r="F53" s="49">
        <v>5</v>
      </c>
      <c r="G53" s="50">
        <v>71500</v>
      </c>
      <c r="H53" s="51">
        <v>66000</v>
      </c>
      <c r="I53" s="82">
        <v>56518</v>
      </c>
      <c r="J53" s="53">
        <f t="shared" si="20"/>
        <v>0</v>
      </c>
      <c r="K53" s="54">
        <f t="shared" si="21"/>
        <v>13.871635610766049</v>
      </c>
      <c r="L53" s="53">
        <f t="shared" si="22"/>
        <v>8.333333333333329</v>
      </c>
      <c r="M53" s="55">
        <f t="shared" si="23"/>
        <v>26.508369015181017</v>
      </c>
      <c r="N53" s="56">
        <f t="shared" si="26"/>
        <v>65000</v>
      </c>
      <c r="O53" s="57">
        <f t="shared" si="24"/>
        <v>60000</v>
      </c>
      <c r="P53" s="58">
        <f t="shared" si="25"/>
        <v>58507.24637681159</v>
      </c>
    </row>
    <row r="54" spans="1:16" ht="12.75" customHeight="1">
      <c r="A54" s="59" t="s">
        <v>60</v>
      </c>
      <c r="B54" s="45">
        <v>4</v>
      </c>
      <c r="C54" s="46">
        <v>580</v>
      </c>
      <c r="D54" s="47">
        <v>580</v>
      </c>
      <c r="E54" s="60">
        <v>241</v>
      </c>
      <c r="F54" s="49"/>
      <c r="G54" s="50"/>
      <c r="H54" s="51">
        <v>26100</v>
      </c>
      <c r="I54" s="82">
        <v>10617</v>
      </c>
      <c r="J54" s="53">
        <f t="shared" si="20"/>
        <v>0</v>
      </c>
      <c r="K54" s="54">
        <f t="shared" si="21"/>
        <v>140.66390041493776</v>
      </c>
      <c r="L54" s="53">
        <f t="shared" si="22"/>
      </c>
      <c r="M54" s="55">
        <f t="shared" si="23"/>
      </c>
      <c r="N54" s="56">
        <f t="shared" si="26"/>
        <v>0</v>
      </c>
      <c r="O54" s="57">
        <f t="shared" si="24"/>
        <v>45000</v>
      </c>
      <c r="P54" s="58">
        <f t="shared" si="25"/>
        <v>44053.9419087137</v>
      </c>
    </row>
    <row r="55" spans="1:16" ht="12.75" customHeight="1">
      <c r="A55" s="59" t="s">
        <v>61</v>
      </c>
      <c r="B55" s="45">
        <v>5</v>
      </c>
      <c r="C55" s="46">
        <v>190</v>
      </c>
      <c r="D55" s="47">
        <v>190</v>
      </c>
      <c r="E55" s="60">
        <v>171</v>
      </c>
      <c r="F55" s="49"/>
      <c r="G55" s="50"/>
      <c r="H55" s="51">
        <v>12350</v>
      </c>
      <c r="I55" s="82">
        <v>8277</v>
      </c>
      <c r="J55" s="53">
        <f t="shared" si="20"/>
        <v>0</v>
      </c>
      <c r="K55" s="54">
        <f t="shared" si="21"/>
        <v>11.111111111111114</v>
      </c>
      <c r="L55" s="53">
        <f t="shared" si="22"/>
      </c>
      <c r="M55" s="55">
        <f t="shared" si="23"/>
      </c>
      <c r="N55" s="56">
        <f t="shared" si="26"/>
        <v>0</v>
      </c>
      <c r="O55" s="57">
        <f t="shared" si="24"/>
        <v>65000</v>
      </c>
      <c r="P55" s="58">
        <f t="shared" si="25"/>
        <v>48403.508771929824</v>
      </c>
    </row>
    <row r="56" spans="1:16" ht="12.75">
      <c r="A56" s="44" t="s">
        <v>62</v>
      </c>
      <c r="B56" s="45">
        <v>5</v>
      </c>
      <c r="C56" s="46">
        <f>IF(OR(C57=0,C58=0),"",SUM(C57:C58))</f>
        <v>50.01</v>
      </c>
      <c r="D56" s="47">
        <f>IF(OR(D57=0,D58=0),"",SUM(D57:D58))</f>
        <v>68</v>
      </c>
      <c r="E56" s="48">
        <v>36</v>
      </c>
      <c r="F56" s="49">
        <v>6</v>
      </c>
      <c r="G56" s="50">
        <f>IF(OR(G57=0,G58=0),"",SUM(G57:G58))</f>
        <v>2100.01</v>
      </c>
      <c r="H56" s="51">
        <f>IF(OR(H57=0,H58=0),"",SUM(H57:H58))</f>
        <v>2580</v>
      </c>
      <c r="I56" s="83">
        <v>1001</v>
      </c>
      <c r="J56" s="53">
        <f t="shared" si="20"/>
        <v>-26.455882352941188</v>
      </c>
      <c r="K56" s="54">
        <f t="shared" si="21"/>
        <v>38.91666666666666</v>
      </c>
      <c r="L56" s="53">
        <f t="shared" si="22"/>
        <v>-18.604263565891472</v>
      </c>
      <c r="M56" s="55">
        <f t="shared" si="23"/>
        <v>109.79120879120882</v>
      </c>
      <c r="N56" s="56">
        <f t="shared" si="26"/>
        <v>41991.80163967207</v>
      </c>
      <c r="O56" s="57">
        <f t="shared" si="24"/>
        <v>37941.17647058823</v>
      </c>
      <c r="P56" s="58">
        <f t="shared" si="25"/>
        <v>27805.55555555556</v>
      </c>
    </row>
    <row r="57" spans="1:16" ht="12.75">
      <c r="A57" s="59" t="s">
        <v>63</v>
      </c>
      <c r="B57" s="45"/>
      <c r="C57" s="46">
        <v>0.01</v>
      </c>
      <c r="D57" s="47">
        <v>20</v>
      </c>
      <c r="E57" s="60">
        <v>0</v>
      </c>
      <c r="F57" s="49"/>
      <c r="G57" s="50">
        <v>0.01</v>
      </c>
      <c r="H57" s="51">
        <v>900</v>
      </c>
      <c r="I57" s="82">
        <v>0</v>
      </c>
      <c r="J57" s="53">
        <f t="shared" si="20"/>
        <v>-99.95</v>
      </c>
      <c r="K57" s="54">
        <f t="shared" si="21"/>
      </c>
      <c r="L57" s="53">
        <f t="shared" si="22"/>
        <v>-99.99888888888889</v>
      </c>
      <c r="M57" s="55">
        <f t="shared" si="23"/>
      </c>
      <c r="N57" s="56">
        <f t="shared" si="26"/>
        <v>1000</v>
      </c>
      <c r="O57" s="57">
        <f t="shared" si="24"/>
        <v>45000</v>
      </c>
      <c r="P57" s="58"/>
    </row>
    <row r="58" spans="1:16" ht="12.75">
      <c r="A58" s="59" t="s">
        <v>64</v>
      </c>
      <c r="B58" s="45">
        <v>5</v>
      </c>
      <c r="C58" s="46">
        <v>50</v>
      </c>
      <c r="D58" s="47">
        <v>48</v>
      </c>
      <c r="E58" s="60">
        <v>36</v>
      </c>
      <c r="F58" s="49">
        <v>6</v>
      </c>
      <c r="G58" s="50">
        <v>2100</v>
      </c>
      <c r="H58" s="51">
        <v>1680</v>
      </c>
      <c r="I58" s="82">
        <v>1001</v>
      </c>
      <c r="J58" s="53">
        <f t="shared" si="20"/>
        <v>4.166666666666671</v>
      </c>
      <c r="K58" s="54">
        <f t="shared" si="21"/>
        <v>38.888888888888886</v>
      </c>
      <c r="L58" s="53">
        <f t="shared" si="22"/>
        <v>25</v>
      </c>
      <c r="M58" s="55">
        <f t="shared" si="23"/>
        <v>109.79020979020979</v>
      </c>
      <c r="N58" s="56">
        <f t="shared" si="26"/>
        <v>42000</v>
      </c>
      <c r="O58" s="57">
        <f t="shared" si="24"/>
        <v>35000</v>
      </c>
      <c r="P58" s="58">
        <f t="shared" si="25"/>
        <v>27805.55555555556</v>
      </c>
    </row>
    <row r="59" spans="1:16" ht="12.75">
      <c r="A59" s="44" t="s">
        <v>65</v>
      </c>
      <c r="B59" s="45">
        <v>3</v>
      </c>
      <c r="C59" s="46">
        <f>IF(OR(C60=0,C61=0),"",SUM(C60:C61))</f>
        <v>6.01</v>
      </c>
      <c r="D59" s="47">
        <f>IF(OR(D60=0,D61=0),"",SUM(D60:D61))</f>
        <v>28</v>
      </c>
      <c r="E59" s="48">
        <v>5</v>
      </c>
      <c r="F59" s="49">
        <v>6</v>
      </c>
      <c r="G59" s="85">
        <f>IF(OR(G60=0,G61=0),"",SUM(G60:G61))</f>
        <v>90.01</v>
      </c>
      <c r="H59" s="86">
        <f>IF(OR(H60=0,H61=0),"",SUM(H60:H61))</f>
        <v>940</v>
      </c>
      <c r="I59" s="87">
        <v>96</v>
      </c>
      <c r="J59" s="53">
        <f t="shared" si="20"/>
        <v>-78.53571428571428</v>
      </c>
      <c r="K59" s="54">
        <f t="shared" si="21"/>
        <v>20.19999999999999</v>
      </c>
      <c r="L59" s="53">
        <f t="shared" si="22"/>
        <v>-90.42446808510638</v>
      </c>
      <c r="M59" s="55">
        <f t="shared" si="23"/>
        <v>-6.239583333333329</v>
      </c>
      <c r="N59" s="56">
        <f t="shared" si="26"/>
        <v>14976.705490848588</v>
      </c>
      <c r="O59" s="57">
        <f t="shared" si="24"/>
        <v>33571.42857142857</v>
      </c>
      <c r="P59" s="58">
        <f t="shared" si="25"/>
        <v>19200</v>
      </c>
    </row>
    <row r="60" spans="1:16" ht="12.75">
      <c r="A60" s="59" t="s">
        <v>66</v>
      </c>
      <c r="B60" s="45"/>
      <c r="C60" s="46">
        <v>0.01</v>
      </c>
      <c r="D60" s="47">
        <v>10</v>
      </c>
      <c r="E60" s="60">
        <v>0</v>
      </c>
      <c r="F60" s="49"/>
      <c r="G60" s="50">
        <v>0.01</v>
      </c>
      <c r="H60" s="51">
        <v>400</v>
      </c>
      <c r="I60" s="82">
        <v>0</v>
      </c>
      <c r="J60" s="53">
        <f t="shared" si="20"/>
        <v>-99.9</v>
      </c>
      <c r="K60" s="54">
        <f t="shared" si="21"/>
      </c>
      <c r="L60" s="53">
        <f t="shared" si="22"/>
        <v>-99.9975</v>
      </c>
      <c r="M60" s="55">
        <f t="shared" si="23"/>
      </c>
      <c r="N60" s="56">
        <f t="shared" si="26"/>
        <v>1000</v>
      </c>
      <c r="O60" s="57">
        <f t="shared" si="24"/>
        <v>40000</v>
      </c>
      <c r="P60" s="58"/>
    </row>
    <row r="61" spans="1:16" ht="12.75">
      <c r="A61" s="59" t="s">
        <v>67</v>
      </c>
      <c r="B61" s="45">
        <v>3</v>
      </c>
      <c r="C61" s="46">
        <v>6</v>
      </c>
      <c r="D61" s="47">
        <v>18</v>
      </c>
      <c r="E61" s="60">
        <v>5</v>
      </c>
      <c r="F61" s="49">
        <v>6</v>
      </c>
      <c r="G61" s="50">
        <v>90</v>
      </c>
      <c r="H61" s="51">
        <v>540</v>
      </c>
      <c r="I61" s="82">
        <v>96</v>
      </c>
      <c r="J61" s="53">
        <f t="shared" si="20"/>
        <v>-66.66666666666667</v>
      </c>
      <c r="K61" s="54">
        <f t="shared" si="21"/>
        <v>20</v>
      </c>
      <c r="L61" s="53">
        <f t="shared" si="22"/>
        <v>-83.33333333333334</v>
      </c>
      <c r="M61" s="55">
        <f t="shared" si="23"/>
        <v>-6.25</v>
      </c>
      <c r="N61" s="56">
        <f t="shared" si="26"/>
        <v>15000</v>
      </c>
      <c r="O61" s="57">
        <f t="shared" si="24"/>
        <v>30000</v>
      </c>
      <c r="P61" s="58">
        <f t="shared" si="25"/>
        <v>19200</v>
      </c>
    </row>
    <row r="62" spans="1:16" ht="12.75">
      <c r="A62" s="59" t="s">
        <v>68</v>
      </c>
      <c r="B62" s="45"/>
      <c r="C62" s="46">
        <v>0.01</v>
      </c>
      <c r="D62" s="47">
        <v>0.01</v>
      </c>
      <c r="E62" s="60">
        <v>0</v>
      </c>
      <c r="F62" s="49"/>
      <c r="G62" s="50"/>
      <c r="H62" s="51">
        <v>0.01</v>
      </c>
      <c r="I62" s="82">
        <v>23</v>
      </c>
      <c r="J62" s="53">
        <f t="shared" si="20"/>
        <v>0</v>
      </c>
      <c r="K62" s="54">
        <f t="shared" si="21"/>
      </c>
      <c r="L62" s="53">
        <f t="shared" si="22"/>
      </c>
      <c r="M62" s="55">
        <f t="shared" si="23"/>
      </c>
      <c r="N62" s="56">
        <f t="shared" si="26"/>
        <v>0</v>
      </c>
      <c r="O62" s="57">
        <f t="shared" si="24"/>
        <v>1000</v>
      </c>
      <c r="P62" s="58"/>
    </row>
    <row r="63" spans="1:16" ht="12.75">
      <c r="A63" s="44" t="s">
        <v>69</v>
      </c>
      <c r="B63" s="45">
        <v>4</v>
      </c>
      <c r="C63" s="46">
        <f>IF(OR(C64=0,C65=0),"",SUM(C64:C65))</f>
        <v>12</v>
      </c>
      <c r="D63" s="47">
        <f>IF(OR(D64=0,D65=0),"",SUM(D64:D65))</f>
        <v>28</v>
      </c>
      <c r="E63" s="48">
        <v>9</v>
      </c>
      <c r="F63" s="49">
        <v>6</v>
      </c>
      <c r="G63" s="50">
        <f>IF(OR(G64=0,G65=0),"",SUM(G64:G65))</f>
        <v>500</v>
      </c>
      <c r="H63" s="51">
        <f>IF(OR(H64=0,H65=0),"",SUM(H64:H65))</f>
        <v>800</v>
      </c>
      <c r="I63" s="83">
        <v>273</v>
      </c>
      <c r="J63" s="53">
        <f t="shared" si="20"/>
        <v>-57.142857142857146</v>
      </c>
      <c r="K63" s="54">
        <f t="shared" si="21"/>
        <v>33.333333333333314</v>
      </c>
      <c r="L63" s="53">
        <f t="shared" si="22"/>
        <v>-37.5</v>
      </c>
      <c r="M63" s="55">
        <f t="shared" si="23"/>
        <v>83.15018315018315</v>
      </c>
      <c r="N63" s="56">
        <f t="shared" si="26"/>
        <v>41666.666666666664</v>
      </c>
      <c r="O63" s="57">
        <f t="shared" si="24"/>
        <v>28571.428571428572</v>
      </c>
      <c r="P63" s="58">
        <f t="shared" si="25"/>
        <v>30333.333333333332</v>
      </c>
    </row>
    <row r="64" spans="1:16" ht="12.75">
      <c r="A64" s="59" t="s">
        <v>70</v>
      </c>
      <c r="B64" s="45">
        <v>4</v>
      </c>
      <c r="C64" s="46">
        <v>10</v>
      </c>
      <c r="D64" s="47">
        <v>18</v>
      </c>
      <c r="E64" s="60">
        <v>9</v>
      </c>
      <c r="F64" s="49">
        <v>6</v>
      </c>
      <c r="G64" s="50">
        <v>350</v>
      </c>
      <c r="H64" s="51">
        <v>450</v>
      </c>
      <c r="I64" s="82">
        <v>273</v>
      </c>
      <c r="J64" s="53">
        <f t="shared" si="20"/>
        <v>-44.44444444444444</v>
      </c>
      <c r="K64" s="54">
        <f t="shared" si="21"/>
        <v>11.111111111111114</v>
      </c>
      <c r="L64" s="53">
        <f t="shared" si="22"/>
        <v>-22.222222222222214</v>
      </c>
      <c r="M64" s="55">
        <f t="shared" si="23"/>
        <v>28.205128205128204</v>
      </c>
      <c r="N64" s="56">
        <f t="shared" si="26"/>
        <v>35000</v>
      </c>
      <c r="O64" s="57">
        <f t="shared" si="24"/>
        <v>25000</v>
      </c>
      <c r="P64" s="58">
        <f t="shared" si="25"/>
        <v>30333.333333333332</v>
      </c>
    </row>
    <row r="65" spans="1:16" ht="12.75">
      <c r="A65" s="59" t="s">
        <v>71</v>
      </c>
      <c r="B65" s="45">
        <v>4</v>
      </c>
      <c r="C65" s="46">
        <v>2</v>
      </c>
      <c r="D65" s="47">
        <v>10</v>
      </c>
      <c r="E65" s="60">
        <v>0</v>
      </c>
      <c r="F65" s="49">
        <v>6</v>
      </c>
      <c r="G65" s="50">
        <v>150</v>
      </c>
      <c r="H65" s="51">
        <v>350</v>
      </c>
      <c r="I65" s="82">
        <v>0</v>
      </c>
      <c r="J65" s="53">
        <f t="shared" si="20"/>
        <v>-80</v>
      </c>
      <c r="K65" s="54">
        <f t="shared" si="21"/>
      </c>
      <c r="L65" s="53">
        <f t="shared" si="22"/>
        <v>-57.142857142857146</v>
      </c>
      <c r="M65" s="55">
        <f t="shared" si="23"/>
      </c>
      <c r="N65" s="56">
        <f t="shared" si="26"/>
        <v>75000</v>
      </c>
      <c r="O65" s="57">
        <f t="shared" si="24"/>
        <v>35000</v>
      </c>
      <c r="P65" s="58"/>
    </row>
    <row r="66" spans="1:16" ht="12.75">
      <c r="A66" s="44" t="s">
        <v>72</v>
      </c>
      <c r="B66" s="45">
        <v>5</v>
      </c>
      <c r="C66" s="88">
        <f>IF(OR(C67=0,C68=0,C69=0),"",SUM(C67:C69))</f>
        <v>5560</v>
      </c>
      <c r="D66" s="89">
        <f>IF(OR(D67=0,D68=0,D69=0),"",SUM(D67:D69))</f>
        <v>5970</v>
      </c>
      <c r="E66" s="90">
        <v>6686</v>
      </c>
      <c r="F66" s="49"/>
      <c r="G66" s="91">
        <f>IF(OR(G67=0,G68=0,G69=0),"",SUM(G67:G69))</f>
      </c>
      <c r="H66" s="91">
        <f>IF(OR(H67=0,H68=0,H69=0),"",SUM(H67:H69))</f>
        <v>478500</v>
      </c>
      <c r="I66" s="92">
        <v>679077</v>
      </c>
      <c r="J66" s="53">
        <f t="shared" si="20"/>
        <v>-6.867671691792296</v>
      </c>
      <c r="K66" s="54">
        <f t="shared" si="21"/>
        <v>-16.84116063416093</v>
      </c>
      <c r="L66" s="53"/>
      <c r="M66" s="55"/>
      <c r="N66" s="56"/>
      <c r="O66" s="57">
        <f t="shared" si="24"/>
        <v>80150.75376884422</v>
      </c>
      <c r="P66" s="58">
        <f t="shared" si="25"/>
        <v>101567.0056835178</v>
      </c>
    </row>
    <row r="67" spans="1:16" ht="12.75">
      <c r="A67" s="59" t="s">
        <v>73</v>
      </c>
      <c r="B67" s="93">
        <v>5</v>
      </c>
      <c r="C67" s="46">
        <v>90</v>
      </c>
      <c r="D67" s="47">
        <v>90</v>
      </c>
      <c r="E67" s="60">
        <v>46</v>
      </c>
      <c r="F67" s="49">
        <v>4</v>
      </c>
      <c r="G67" s="50">
        <v>3600</v>
      </c>
      <c r="H67" s="51">
        <v>7000</v>
      </c>
      <c r="I67" s="82">
        <v>5275</v>
      </c>
      <c r="J67" s="53">
        <f t="shared" si="20"/>
        <v>0</v>
      </c>
      <c r="K67" s="54">
        <f t="shared" si="21"/>
        <v>95.65217391304347</v>
      </c>
      <c r="L67" s="53">
        <f t="shared" si="22"/>
        <v>-48.57142857142858</v>
      </c>
      <c r="M67" s="55">
        <f t="shared" si="23"/>
        <v>-31.753554502369667</v>
      </c>
      <c r="N67" s="56">
        <f t="shared" si="26"/>
        <v>40000</v>
      </c>
      <c r="O67" s="57">
        <f t="shared" si="24"/>
        <v>77777.77777777777</v>
      </c>
      <c r="P67" s="58">
        <f t="shared" si="25"/>
        <v>114673.91304347827</v>
      </c>
    </row>
    <row r="68" spans="1:16" ht="12.75">
      <c r="A68" s="59" t="s">
        <v>151</v>
      </c>
      <c r="B68" s="45">
        <v>4</v>
      </c>
      <c r="C68" s="46">
        <v>5380</v>
      </c>
      <c r="D68" s="47">
        <v>5790</v>
      </c>
      <c r="E68" s="60">
        <v>6607</v>
      </c>
      <c r="F68" s="49">
        <v>6</v>
      </c>
      <c r="G68" s="50">
        <f>12800+530400</f>
        <v>543200</v>
      </c>
      <c r="H68" s="51">
        <v>464000</v>
      </c>
      <c r="I68" s="82">
        <v>670579</v>
      </c>
      <c r="J68" s="53">
        <f t="shared" si="20"/>
        <v>-7.081174438687384</v>
      </c>
      <c r="K68" s="54">
        <f t="shared" si="21"/>
        <v>-18.57121235053731</v>
      </c>
      <c r="L68" s="53">
        <f t="shared" si="22"/>
        <v>17.06896551724138</v>
      </c>
      <c r="M68" s="55">
        <f t="shared" si="23"/>
        <v>-18.995375638067998</v>
      </c>
      <c r="N68" s="56">
        <f t="shared" si="26"/>
        <v>100966.54275092937</v>
      </c>
      <c r="O68" s="57">
        <f t="shared" si="24"/>
        <v>80138.16925734024</v>
      </c>
      <c r="P68" s="58">
        <f t="shared" si="25"/>
        <v>101495.23232934765</v>
      </c>
    </row>
    <row r="69" spans="1:16" ht="12.75">
      <c r="A69" s="59" t="s">
        <v>75</v>
      </c>
      <c r="B69" s="45">
        <v>6</v>
      </c>
      <c r="C69" s="46">
        <v>90</v>
      </c>
      <c r="D69" s="47">
        <v>90</v>
      </c>
      <c r="E69" s="60">
        <v>33</v>
      </c>
      <c r="F69" s="49"/>
      <c r="G69" s="50"/>
      <c r="H69" s="51">
        <v>7500</v>
      </c>
      <c r="I69" s="82">
        <v>3223</v>
      </c>
      <c r="J69" s="53">
        <f t="shared" si="20"/>
        <v>0</v>
      </c>
      <c r="K69" s="54">
        <f t="shared" si="21"/>
        <v>172.7272727272727</v>
      </c>
      <c r="L69" s="53">
        <f t="shared" si="22"/>
      </c>
      <c r="M69" s="55">
        <f t="shared" si="23"/>
      </c>
      <c r="N69" s="56">
        <f t="shared" si="26"/>
        <v>0</v>
      </c>
      <c r="O69" s="57">
        <f t="shared" si="24"/>
        <v>83333.33333333333</v>
      </c>
      <c r="P69" s="58">
        <f t="shared" si="25"/>
        <v>97666.66666666667</v>
      </c>
    </row>
    <row r="70" spans="1:16" ht="12.75">
      <c r="A70" s="59" t="s">
        <v>76</v>
      </c>
      <c r="B70" s="45">
        <v>6</v>
      </c>
      <c r="C70" s="46">
        <v>6240</v>
      </c>
      <c r="D70" s="47">
        <v>5700</v>
      </c>
      <c r="E70" s="60">
        <v>6518</v>
      </c>
      <c r="F70" s="49">
        <v>6</v>
      </c>
      <c r="G70" s="50">
        <v>530400</v>
      </c>
      <c r="H70" s="51">
        <v>456000</v>
      </c>
      <c r="I70" s="82">
        <v>627681</v>
      </c>
      <c r="J70" s="53">
        <f t="shared" si="20"/>
        <v>9.47368421052633</v>
      </c>
      <c r="K70" s="54">
        <f t="shared" si="21"/>
        <v>-4.265111997545262</v>
      </c>
      <c r="L70" s="53">
        <f t="shared" si="22"/>
        <v>16.31578947368422</v>
      </c>
      <c r="M70" s="55">
        <f t="shared" si="23"/>
        <v>-15.49847772992969</v>
      </c>
      <c r="N70" s="56">
        <f t="shared" si="26"/>
        <v>85000</v>
      </c>
      <c r="O70" s="57">
        <f t="shared" si="24"/>
        <v>80000</v>
      </c>
      <c r="P70" s="58">
        <f t="shared" si="25"/>
        <v>96299.6317888923</v>
      </c>
    </row>
    <row r="71" spans="1:16" ht="12.75">
      <c r="A71" s="59" t="s">
        <v>77</v>
      </c>
      <c r="B71" s="45">
        <v>5</v>
      </c>
      <c r="C71" s="46">
        <v>360</v>
      </c>
      <c r="D71" s="47">
        <v>675</v>
      </c>
      <c r="E71" s="60">
        <v>462</v>
      </c>
      <c r="F71" s="49">
        <v>6</v>
      </c>
      <c r="G71" s="50">
        <v>23850</v>
      </c>
      <c r="H71" s="51">
        <v>20400</v>
      </c>
      <c r="I71" s="82">
        <v>17241</v>
      </c>
      <c r="J71" s="53">
        <f t="shared" si="20"/>
        <v>-46.666666666666664</v>
      </c>
      <c r="K71" s="54">
        <f t="shared" si="21"/>
        <v>-22.077922077922068</v>
      </c>
      <c r="L71" s="53">
        <f t="shared" si="22"/>
        <v>16.911764705882362</v>
      </c>
      <c r="M71" s="55">
        <f t="shared" si="23"/>
        <v>38.3330433269532</v>
      </c>
      <c r="N71" s="56">
        <f t="shared" si="26"/>
        <v>66250</v>
      </c>
      <c r="O71" s="57">
        <f t="shared" si="24"/>
        <v>30222.222222222223</v>
      </c>
      <c r="P71" s="58">
        <f t="shared" si="25"/>
        <v>37318.18181818182</v>
      </c>
    </row>
    <row r="72" spans="1:16" ht="12.75">
      <c r="A72" s="59" t="s">
        <v>78</v>
      </c>
      <c r="B72" s="45">
        <v>6</v>
      </c>
      <c r="C72" s="46">
        <v>10</v>
      </c>
      <c r="D72" s="47">
        <v>10</v>
      </c>
      <c r="E72" s="60">
        <v>6</v>
      </c>
      <c r="F72" s="49">
        <v>6</v>
      </c>
      <c r="G72" s="50">
        <v>400</v>
      </c>
      <c r="H72" s="51">
        <v>400</v>
      </c>
      <c r="I72" s="82">
        <v>242</v>
      </c>
      <c r="J72" s="53">
        <f t="shared" si="20"/>
        <v>0</v>
      </c>
      <c r="K72" s="54">
        <f t="shared" si="21"/>
        <v>66.66666666666669</v>
      </c>
      <c r="L72" s="53">
        <f t="shared" si="22"/>
        <v>0</v>
      </c>
      <c r="M72" s="55">
        <f t="shared" si="23"/>
        <v>65.28925619834712</v>
      </c>
      <c r="N72" s="56">
        <f t="shared" si="26"/>
        <v>40000</v>
      </c>
      <c r="O72" s="57">
        <f t="shared" si="24"/>
        <v>40000</v>
      </c>
      <c r="P72" s="58">
        <f t="shared" si="25"/>
        <v>40333.333333333336</v>
      </c>
    </row>
    <row r="73" spans="1:16" ht="12.75">
      <c r="A73" s="59" t="s">
        <v>79</v>
      </c>
      <c r="B73" s="45">
        <v>6</v>
      </c>
      <c r="C73" s="46">
        <v>330</v>
      </c>
      <c r="D73" s="47">
        <v>180</v>
      </c>
      <c r="E73" s="60">
        <v>183</v>
      </c>
      <c r="F73" s="49">
        <v>6</v>
      </c>
      <c r="G73" s="50">
        <v>6105</v>
      </c>
      <c r="H73" s="51">
        <v>2700</v>
      </c>
      <c r="I73" s="82">
        <v>2059</v>
      </c>
      <c r="J73" s="53">
        <f t="shared" si="20"/>
        <v>83.33333333333331</v>
      </c>
      <c r="K73" s="54">
        <f t="shared" si="21"/>
        <v>80.327868852459</v>
      </c>
      <c r="L73" s="53">
        <f t="shared" si="22"/>
        <v>126.11111111111111</v>
      </c>
      <c r="M73" s="55">
        <f t="shared" si="23"/>
        <v>196.50315687226805</v>
      </c>
      <c r="N73" s="56">
        <f t="shared" si="26"/>
        <v>18500</v>
      </c>
      <c r="O73" s="57">
        <f t="shared" si="24"/>
        <v>15000</v>
      </c>
      <c r="P73" s="58">
        <f t="shared" si="25"/>
        <v>11251.36612021858</v>
      </c>
    </row>
    <row r="74" spans="1:16" ht="12.75">
      <c r="A74" s="59" t="s">
        <v>80</v>
      </c>
      <c r="B74" s="45">
        <v>5</v>
      </c>
      <c r="C74" s="46">
        <v>800</v>
      </c>
      <c r="D74" s="47">
        <v>800</v>
      </c>
      <c r="E74" s="60">
        <v>196</v>
      </c>
      <c r="F74" s="49">
        <v>5</v>
      </c>
      <c r="G74" s="50">
        <v>18400</v>
      </c>
      <c r="H74" s="51">
        <v>18400</v>
      </c>
      <c r="I74" s="82">
        <v>3576</v>
      </c>
      <c r="J74" s="53">
        <f t="shared" si="20"/>
        <v>0</v>
      </c>
      <c r="K74" s="54">
        <f t="shared" si="21"/>
        <v>308.16326530612247</v>
      </c>
      <c r="L74" s="53">
        <f t="shared" si="22"/>
        <v>0</v>
      </c>
      <c r="M74" s="55">
        <f t="shared" si="23"/>
        <v>414.5413870246085</v>
      </c>
      <c r="N74" s="56">
        <f t="shared" si="26"/>
        <v>23000</v>
      </c>
      <c r="O74" s="57">
        <f t="shared" si="24"/>
        <v>23000</v>
      </c>
      <c r="P74" s="58">
        <f t="shared" si="25"/>
        <v>18244.897959183676</v>
      </c>
    </row>
    <row r="75" spans="1:16" ht="12.75">
      <c r="A75" s="59" t="s">
        <v>81</v>
      </c>
      <c r="B75" s="45">
        <v>6</v>
      </c>
      <c r="C75" s="46">
        <v>950</v>
      </c>
      <c r="D75" s="47">
        <v>1200</v>
      </c>
      <c r="E75" s="60">
        <v>1030</v>
      </c>
      <c r="F75" s="49">
        <v>6</v>
      </c>
      <c r="G75" s="50">
        <v>12825</v>
      </c>
      <c r="H75" s="51">
        <v>21600</v>
      </c>
      <c r="I75" s="82">
        <v>13495</v>
      </c>
      <c r="J75" s="53">
        <f t="shared" si="20"/>
        <v>-20.833333333333343</v>
      </c>
      <c r="K75" s="54">
        <f t="shared" si="21"/>
        <v>-7.7669902912621325</v>
      </c>
      <c r="L75" s="53">
        <f t="shared" si="22"/>
        <v>-40.625</v>
      </c>
      <c r="M75" s="55">
        <f t="shared" si="23"/>
        <v>-4.964801778436453</v>
      </c>
      <c r="N75" s="56">
        <f t="shared" si="26"/>
        <v>13500</v>
      </c>
      <c r="O75" s="57">
        <f t="shared" si="24"/>
        <v>18000</v>
      </c>
      <c r="P75" s="58">
        <f t="shared" si="25"/>
        <v>13101.941747572817</v>
      </c>
    </row>
    <row r="76" spans="1:16" ht="12.75">
      <c r="A76" s="44" t="s">
        <v>82</v>
      </c>
      <c r="B76" s="45">
        <v>4</v>
      </c>
      <c r="C76" s="46">
        <f>IF(OR(C77=0,C78=0,C79=0),"",SUM(C77:C79))</f>
        <v>1600</v>
      </c>
      <c r="D76" s="47">
        <f>IF(OR(D77=0,D78=0,D79=0),"",SUM(D77:D79))</f>
        <v>1500</v>
      </c>
      <c r="E76" s="48">
        <v>1054</v>
      </c>
      <c r="F76" s="49"/>
      <c r="G76" s="50">
        <f>IF(OR(G77=0,G78=0,G79=0),"",SUM(G77:G79))</f>
      </c>
      <c r="H76" s="51">
        <f>IF(OR(H77=0,H78=0,H79=0),"",SUM(H77:H79))</f>
        <v>75000</v>
      </c>
      <c r="I76" s="83">
        <v>45660</v>
      </c>
      <c r="J76" s="53">
        <f t="shared" si="20"/>
        <v>6.666666666666671</v>
      </c>
      <c r="K76" s="54">
        <f t="shared" si="21"/>
        <v>51.80265654648957</v>
      </c>
      <c r="L76" s="53"/>
      <c r="M76" s="55"/>
      <c r="N76" s="56"/>
      <c r="O76" s="57">
        <f t="shared" si="24"/>
        <v>50000</v>
      </c>
      <c r="P76" s="58">
        <f t="shared" si="25"/>
        <v>43320.68311195446</v>
      </c>
    </row>
    <row r="77" spans="1:16" ht="12.75">
      <c r="A77" s="59" t="s">
        <v>83</v>
      </c>
      <c r="B77" s="45">
        <v>4</v>
      </c>
      <c r="C77" s="46">
        <v>1200</v>
      </c>
      <c r="D77" s="47">
        <v>1200</v>
      </c>
      <c r="E77" s="60">
        <v>360</v>
      </c>
      <c r="F77" s="49">
        <v>6</v>
      </c>
      <c r="G77" s="50">
        <v>42000</v>
      </c>
      <c r="H77" s="51">
        <v>60000</v>
      </c>
      <c r="I77" s="82">
        <v>17721</v>
      </c>
      <c r="J77" s="53">
        <f t="shared" si="20"/>
        <v>0</v>
      </c>
      <c r="K77" s="54">
        <f t="shared" si="21"/>
        <v>233.33333333333337</v>
      </c>
      <c r="L77" s="53">
        <f t="shared" si="22"/>
        <v>-30</v>
      </c>
      <c r="M77" s="55">
        <f t="shared" si="23"/>
        <v>137.00694091755543</v>
      </c>
      <c r="N77" s="56">
        <f t="shared" si="26"/>
        <v>35000</v>
      </c>
      <c r="O77" s="57">
        <f t="shared" si="24"/>
        <v>50000</v>
      </c>
      <c r="P77" s="58">
        <f t="shared" si="25"/>
        <v>49225</v>
      </c>
    </row>
    <row r="78" spans="1:16" ht="12.75">
      <c r="A78" s="59" t="s">
        <v>84</v>
      </c>
      <c r="B78" s="45">
        <v>6</v>
      </c>
      <c r="C78" s="46">
        <v>300</v>
      </c>
      <c r="D78" s="47">
        <v>240</v>
      </c>
      <c r="E78" s="60">
        <v>535</v>
      </c>
      <c r="F78" s="49">
        <v>6</v>
      </c>
      <c r="G78" s="50">
        <v>12000</v>
      </c>
      <c r="H78" s="51">
        <v>12000</v>
      </c>
      <c r="I78" s="82">
        <v>21302</v>
      </c>
      <c r="J78" s="53">
        <f t="shared" si="20"/>
        <v>25</v>
      </c>
      <c r="K78" s="54">
        <f t="shared" si="21"/>
        <v>-43.925233644859816</v>
      </c>
      <c r="L78" s="53">
        <f t="shared" si="22"/>
        <v>0</v>
      </c>
      <c r="M78" s="55">
        <f t="shared" si="23"/>
        <v>-43.667261290019724</v>
      </c>
      <c r="N78" s="56">
        <f t="shared" si="26"/>
        <v>40000</v>
      </c>
      <c r="O78" s="57">
        <f t="shared" si="24"/>
        <v>50000</v>
      </c>
      <c r="P78" s="58">
        <f t="shared" si="25"/>
        <v>39816.82242990655</v>
      </c>
    </row>
    <row r="79" spans="1:16" ht="12.75">
      <c r="A79" s="59" t="s">
        <v>141</v>
      </c>
      <c r="B79" s="45">
        <v>4</v>
      </c>
      <c r="C79" s="46">
        <v>100</v>
      </c>
      <c r="D79" s="47">
        <v>60</v>
      </c>
      <c r="E79" s="60">
        <v>159</v>
      </c>
      <c r="F79" s="49"/>
      <c r="G79" s="50"/>
      <c r="H79" s="51">
        <v>3000</v>
      </c>
      <c r="I79" s="82">
        <v>6637</v>
      </c>
      <c r="J79" s="53">
        <f t="shared" si="20"/>
        <v>66.66666666666669</v>
      </c>
      <c r="K79" s="54">
        <f t="shared" si="21"/>
        <v>-37.106918238993714</v>
      </c>
      <c r="L79" s="53">
        <f t="shared" si="22"/>
      </c>
      <c r="M79" s="55">
        <f t="shared" si="23"/>
      </c>
      <c r="N79" s="56">
        <f t="shared" si="26"/>
        <v>0</v>
      </c>
      <c r="O79" s="57">
        <f t="shared" si="24"/>
        <v>50000</v>
      </c>
      <c r="P79" s="58">
        <f t="shared" si="25"/>
        <v>41742.13836477988</v>
      </c>
    </row>
    <row r="80" spans="1:16" ht="12.75">
      <c r="A80" s="94" t="s">
        <v>86</v>
      </c>
      <c r="B80" s="45">
        <v>3</v>
      </c>
      <c r="C80" s="46">
        <v>780</v>
      </c>
      <c r="D80" s="47">
        <v>780</v>
      </c>
      <c r="E80" s="60">
        <v>592</v>
      </c>
      <c r="F80" s="49">
        <v>6</v>
      </c>
      <c r="G80" s="50">
        <v>34400</v>
      </c>
      <c r="H80" s="51">
        <v>42900</v>
      </c>
      <c r="I80" s="82">
        <v>26669</v>
      </c>
      <c r="J80" s="53">
        <f t="shared" si="20"/>
        <v>0</v>
      </c>
      <c r="K80" s="54">
        <f t="shared" si="21"/>
        <v>31.756756756756744</v>
      </c>
      <c r="L80" s="53">
        <f t="shared" si="22"/>
        <v>-19.813519813519804</v>
      </c>
      <c r="M80" s="55">
        <f t="shared" si="23"/>
        <v>28.98871348756984</v>
      </c>
      <c r="N80" s="57">
        <f t="shared" si="26"/>
        <v>44102.5641025641</v>
      </c>
      <c r="O80" s="57">
        <f t="shared" si="24"/>
        <v>55000</v>
      </c>
      <c r="P80" s="58">
        <f t="shared" si="25"/>
        <v>45048.98648648649</v>
      </c>
    </row>
    <row r="81" spans="1:16" ht="12.75">
      <c r="A81" s="94" t="s">
        <v>87</v>
      </c>
      <c r="B81" s="45">
        <v>5</v>
      </c>
      <c r="C81" s="46">
        <v>780</v>
      </c>
      <c r="D81" s="47">
        <v>240</v>
      </c>
      <c r="E81" s="60">
        <v>142</v>
      </c>
      <c r="F81" s="49">
        <v>5</v>
      </c>
      <c r="G81" s="50">
        <v>31200</v>
      </c>
      <c r="H81" s="51">
        <v>6720</v>
      </c>
      <c r="I81" s="82">
        <v>4091</v>
      </c>
      <c r="J81" s="53">
        <f t="shared" si="20"/>
        <v>225</v>
      </c>
      <c r="K81" s="54">
        <f t="shared" si="21"/>
        <v>449.29577464788736</v>
      </c>
      <c r="L81" s="53">
        <f t="shared" si="22"/>
        <v>364.28571428571433</v>
      </c>
      <c r="M81" s="55">
        <f t="shared" si="23"/>
        <v>662.6497188951356</v>
      </c>
      <c r="N81" s="56">
        <f t="shared" si="26"/>
        <v>40000</v>
      </c>
      <c r="O81" s="57">
        <f t="shared" si="24"/>
        <v>28000</v>
      </c>
      <c r="P81" s="58">
        <f t="shared" si="25"/>
        <v>28809.859154929578</v>
      </c>
    </row>
    <row r="82" spans="1:16" ht="12.75">
      <c r="A82" s="94" t="s">
        <v>88</v>
      </c>
      <c r="B82" s="45"/>
      <c r="C82" s="46"/>
      <c r="D82" s="47">
        <v>6</v>
      </c>
      <c r="E82" s="60">
        <v>5</v>
      </c>
      <c r="F82" s="49"/>
      <c r="G82" s="50"/>
      <c r="H82" s="51">
        <v>60</v>
      </c>
      <c r="I82" s="82">
        <v>66</v>
      </c>
      <c r="J82" s="53">
        <f t="shared" si="20"/>
      </c>
      <c r="K82" s="54">
        <f t="shared" si="21"/>
      </c>
      <c r="L82" s="53">
        <f t="shared" si="22"/>
      </c>
      <c r="M82" s="55">
        <f t="shared" si="23"/>
      </c>
      <c r="N82" s="56"/>
      <c r="O82" s="57">
        <f t="shared" si="24"/>
        <v>10000</v>
      </c>
      <c r="P82" s="58">
        <f t="shared" si="25"/>
        <v>13200</v>
      </c>
    </row>
    <row r="83" spans="1:16" ht="12.75">
      <c r="A83" s="94" t="s">
        <v>89</v>
      </c>
      <c r="B83" s="45"/>
      <c r="C83" s="46"/>
      <c r="D83" s="47">
        <v>0.01</v>
      </c>
      <c r="E83" s="60">
        <v>1</v>
      </c>
      <c r="F83" s="49"/>
      <c r="G83" s="50"/>
      <c r="H83" s="51">
        <v>0.01</v>
      </c>
      <c r="I83" s="82">
        <v>14</v>
      </c>
      <c r="J83" s="53">
        <f t="shared" si="20"/>
      </c>
      <c r="K83" s="54">
        <f t="shared" si="21"/>
      </c>
      <c r="L83" s="53">
        <f t="shared" si="22"/>
      </c>
      <c r="M83" s="55">
        <f t="shared" si="23"/>
      </c>
      <c r="N83" s="56"/>
      <c r="O83" s="57">
        <f t="shared" si="24"/>
        <v>1000</v>
      </c>
      <c r="P83" s="58">
        <f t="shared" si="25"/>
        <v>14000</v>
      </c>
    </row>
    <row r="84" spans="1:16" ht="12.75">
      <c r="A84" s="59" t="s">
        <v>90</v>
      </c>
      <c r="B84" s="45">
        <v>5</v>
      </c>
      <c r="C84" s="46">
        <v>6</v>
      </c>
      <c r="D84" s="47">
        <v>6</v>
      </c>
      <c r="E84" s="60">
        <v>9</v>
      </c>
      <c r="F84" s="49">
        <v>5</v>
      </c>
      <c r="G84" s="50">
        <v>72</v>
      </c>
      <c r="H84" s="51">
        <v>72</v>
      </c>
      <c r="I84" s="82">
        <v>102</v>
      </c>
      <c r="J84" s="53">
        <f t="shared" si="20"/>
        <v>0</v>
      </c>
      <c r="K84" s="54">
        <f t="shared" si="21"/>
        <v>-33.33333333333334</v>
      </c>
      <c r="L84" s="53">
        <f t="shared" si="22"/>
        <v>0</v>
      </c>
      <c r="M84" s="55">
        <f t="shared" si="23"/>
        <v>-29.411764705882348</v>
      </c>
      <c r="N84" s="56">
        <f t="shared" si="26"/>
        <v>12000</v>
      </c>
      <c r="O84" s="57">
        <f t="shared" si="24"/>
        <v>12000</v>
      </c>
      <c r="P84" s="58">
        <f t="shared" si="25"/>
        <v>11333.333333333334</v>
      </c>
    </row>
    <row r="85" spans="1:16" ht="12.75">
      <c r="A85" s="59" t="s">
        <v>91</v>
      </c>
      <c r="B85" s="45">
        <v>6</v>
      </c>
      <c r="C85" s="46">
        <v>20</v>
      </c>
      <c r="D85" s="47">
        <v>10</v>
      </c>
      <c r="E85" s="60">
        <v>7</v>
      </c>
      <c r="F85" s="49">
        <v>6</v>
      </c>
      <c r="G85" s="50">
        <v>160</v>
      </c>
      <c r="H85" s="51">
        <v>90</v>
      </c>
      <c r="I85" s="82">
        <v>135</v>
      </c>
      <c r="J85" s="53">
        <f t="shared" si="20"/>
        <v>100</v>
      </c>
      <c r="K85" s="54">
        <f t="shared" si="21"/>
        <v>185.71428571428572</v>
      </c>
      <c r="L85" s="53">
        <f t="shared" si="22"/>
        <v>77.77777777777777</v>
      </c>
      <c r="M85" s="55">
        <f t="shared" si="23"/>
        <v>18.518518518518505</v>
      </c>
      <c r="N85" s="56">
        <f t="shared" si="26"/>
        <v>8000</v>
      </c>
      <c r="O85" s="57">
        <f t="shared" si="24"/>
        <v>9000</v>
      </c>
      <c r="P85" s="58">
        <f t="shared" si="25"/>
        <v>19285.714285714286</v>
      </c>
    </row>
    <row r="86" spans="1:16" ht="12.75">
      <c r="A86" s="59" t="s">
        <v>92</v>
      </c>
      <c r="B86" s="45">
        <v>6</v>
      </c>
      <c r="C86" s="46">
        <v>80</v>
      </c>
      <c r="D86" s="47">
        <v>60</v>
      </c>
      <c r="E86" s="60">
        <v>232</v>
      </c>
      <c r="F86" s="49">
        <v>6</v>
      </c>
      <c r="G86" s="50">
        <v>800</v>
      </c>
      <c r="H86" s="51">
        <v>840</v>
      </c>
      <c r="I86" s="82">
        <v>1998</v>
      </c>
      <c r="J86" s="53">
        <f t="shared" si="20"/>
        <v>33.333333333333314</v>
      </c>
      <c r="K86" s="54">
        <f t="shared" si="21"/>
        <v>-65.51724137931035</v>
      </c>
      <c r="L86" s="53">
        <f t="shared" si="22"/>
        <v>-4.761904761904773</v>
      </c>
      <c r="M86" s="55">
        <f t="shared" si="23"/>
        <v>-59.95995995995996</v>
      </c>
      <c r="N86" s="56">
        <f t="shared" si="26"/>
        <v>10000</v>
      </c>
      <c r="O86" s="57">
        <f t="shared" si="24"/>
        <v>14000</v>
      </c>
      <c r="P86" s="58">
        <f t="shared" si="25"/>
        <v>8612.068965517243</v>
      </c>
    </row>
    <row r="87" spans="1:16" ht="12.75">
      <c r="A87" s="59" t="s">
        <v>93</v>
      </c>
      <c r="B87" s="45"/>
      <c r="C87" s="46"/>
      <c r="D87" s="47">
        <v>0.01</v>
      </c>
      <c r="E87" s="60">
        <v>0</v>
      </c>
      <c r="F87" s="49"/>
      <c r="G87" s="50"/>
      <c r="H87" s="51">
        <v>0.01</v>
      </c>
      <c r="I87" s="82">
        <v>0</v>
      </c>
      <c r="J87" s="53">
        <f t="shared" si="20"/>
      </c>
      <c r="K87" s="54">
        <f t="shared" si="21"/>
      </c>
      <c r="L87" s="53">
        <f t="shared" si="22"/>
      </c>
      <c r="M87" s="55">
        <f t="shared" si="23"/>
      </c>
      <c r="N87" s="56"/>
      <c r="O87" s="57"/>
      <c r="P87" s="58"/>
    </row>
    <row r="88" spans="1:16" ht="12.75">
      <c r="A88" s="59" t="s">
        <v>94</v>
      </c>
      <c r="B88" s="45"/>
      <c r="C88" s="46"/>
      <c r="D88" s="47">
        <v>0.01</v>
      </c>
      <c r="E88" s="60">
        <v>0</v>
      </c>
      <c r="F88" s="49"/>
      <c r="G88" s="50"/>
      <c r="H88" s="51">
        <v>0.01</v>
      </c>
      <c r="I88" s="82">
        <v>0</v>
      </c>
      <c r="J88" s="53">
        <f t="shared" si="20"/>
      </c>
      <c r="K88" s="54">
        <f t="shared" si="21"/>
      </c>
      <c r="L88" s="53">
        <f t="shared" si="22"/>
      </c>
      <c r="M88" s="55">
        <f t="shared" si="23"/>
      </c>
      <c r="N88" s="56"/>
      <c r="O88" s="57"/>
      <c r="P88" s="58"/>
    </row>
    <row r="89" spans="1:16" s="43" customFormat="1" ht="15.75">
      <c r="A89" s="29" t="s">
        <v>95</v>
      </c>
      <c r="B89" s="68"/>
      <c r="C89" s="69"/>
      <c r="D89" s="70"/>
      <c r="E89" s="71"/>
      <c r="F89" s="72"/>
      <c r="G89" s="73"/>
      <c r="H89" s="74"/>
      <c r="I89" s="75"/>
      <c r="J89" s="76"/>
      <c r="K89" s="77"/>
      <c r="L89" s="76"/>
      <c r="M89" s="78"/>
      <c r="N89" s="79"/>
      <c r="O89" s="80"/>
      <c r="P89" s="81"/>
    </row>
    <row r="90" spans="1:16" ht="12.75">
      <c r="A90" s="59" t="s">
        <v>96</v>
      </c>
      <c r="B90" s="45">
        <v>1</v>
      </c>
      <c r="C90" s="46">
        <v>70</v>
      </c>
      <c r="D90" s="47">
        <v>90</v>
      </c>
      <c r="E90" s="60">
        <v>76</v>
      </c>
      <c r="F90" s="49">
        <v>3</v>
      </c>
      <c r="G90" s="95">
        <f>8750*12</f>
        <v>105000</v>
      </c>
      <c r="H90" s="96">
        <v>56700</v>
      </c>
      <c r="I90" s="82">
        <v>117969</v>
      </c>
      <c r="J90" s="53">
        <f aca="true" t="shared" si="27" ref="J90:J105">IF(OR(D90=0,C90=0),"",C90/D90*100-100)</f>
        <v>-22.222222222222214</v>
      </c>
      <c r="K90" s="54">
        <f aca="true" t="shared" si="28" ref="K90:K100">IF(OR(E90=0,C90=0),"",C90/E90*100-100)</f>
        <v>-7.89473684210526</v>
      </c>
      <c r="L90" s="53">
        <f>IF(OR(H90=0,G90=0),"",G90/H90*100-100)</f>
        <v>85.18518518518519</v>
      </c>
      <c r="M90" s="55">
        <f>IF(OR(I90=0,G90=0),"",G90/I90*100-100)</f>
        <v>-10.993566106349974</v>
      </c>
      <c r="N90" s="56">
        <f aca="true" t="shared" si="29" ref="N90:P91">(G90/C90)*1000</f>
        <v>1500000</v>
      </c>
      <c r="O90" s="57">
        <f t="shared" si="29"/>
        <v>630000</v>
      </c>
      <c r="P90" s="58">
        <f t="shared" si="29"/>
        <v>1552223.6842105263</v>
      </c>
    </row>
    <row r="91" spans="1:16" ht="12.75">
      <c r="A91" s="59" t="s">
        <v>97</v>
      </c>
      <c r="B91" s="45">
        <v>1</v>
      </c>
      <c r="C91" s="97">
        <v>125</v>
      </c>
      <c r="D91" s="98">
        <v>120</v>
      </c>
      <c r="E91" s="60">
        <v>146</v>
      </c>
      <c r="F91" s="49">
        <v>4</v>
      </c>
      <c r="G91" s="95">
        <v>5000</v>
      </c>
      <c r="H91" s="96">
        <v>5000</v>
      </c>
      <c r="I91" s="82">
        <v>2685</v>
      </c>
      <c r="J91" s="53">
        <f t="shared" si="27"/>
        <v>4.166666666666671</v>
      </c>
      <c r="K91" s="54">
        <f t="shared" si="28"/>
        <v>-14.38356164383562</v>
      </c>
      <c r="L91" s="53">
        <f>IF(OR(H91=0,G91=0),"",G91/H91*100-100)</f>
        <v>0</v>
      </c>
      <c r="M91" s="55">
        <f>IF(OR(I91=0,G91=0),"",G91/I91*100-100)</f>
        <v>86.219739292365</v>
      </c>
      <c r="N91" s="57">
        <f t="shared" si="29"/>
        <v>40000</v>
      </c>
      <c r="O91" s="57">
        <f t="shared" si="29"/>
        <v>41666.666666666664</v>
      </c>
      <c r="P91" s="58">
        <f t="shared" si="29"/>
        <v>18390.41095890411</v>
      </c>
    </row>
    <row r="92" spans="1:16" s="43" customFormat="1" ht="15.75">
      <c r="A92" s="29" t="s">
        <v>98</v>
      </c>
      <c r="B92" s="68"/>
      <c r="C92" s="69"/>
      <c r="D92" s="70"/>
      <c r="E92" s="71"/>
      <c r="F92" s="72"/>
      <c r="G92" s="73"/>
      <c r="H92" s="74"/>
      <c r="I92" s="75"/>
      <c r="J92" s="76">
        <f t="shared" si="27"/>
      </c>
      <c r="K92" s="77">
        <f t="shared" si="28"/>
      </c>
      <c r="L92" s="76"/>
      <c r="M92" s="78"/>
      <c r="N92" s="80"/>
      <c r="O92" s="80"/>
      <c r="P92" s="81"/>
    </row>
    <row r="93" spans="1:16" ht="12.75">
      <c r="A93" s="59" t="s">
        <v>99</v>
      </c>
      <c r="B93" s="45"/>
      <c r="C93" s="46"/>
      <c r="D93" s="47">
        <v>26246</v>
      </c>
      <c r="E93" s="60">
        <v>24735</v>
      </c>
      <c r="F93" s="49"/>
      <c r="G93" s="50"/>
      <c r="H93" s="51">
        <v>915731</v>
      </c>
      <c r="I93" s="99">
        <v>790203</v>
      </c>
      <c r="J93" s="53">
        <f t="shared" si="27"/>
      </c>
      <c r="K93" s="54">
        <f t="shared" si="28"/>
      </c>
      <c r="L93" s="53">
        <f aca="true" t="shared" si="30" ref="L93:L99">IF(OR(H93=0,G93=0),"",G93/H93*100-100)</f>
      </c>
      <c r="M93" s="55">
        <f aca="true" t="shared" si="31" ref="M93:M99">IF(OR(I93=0,G93=0),"",G93/I93*100-100)</f>
      </c>
      <c r="N93" s="56"/>
      <c r="O93" s="57">
        <f aca="true" t="shared" si="32" ref="O93:O99">(H93/D93)*1000</f>
        <v>34890.30709441439</v>
      </c>
      <c r="P93" s="58">
        <f aca="true" t="shared" si="33" ref="P93:P99">(I93/E93)*1000</f>
        <v>31946.75560946028</v>
      </c>
    </row>
    <row r="94" spans="1:16" ht="12.75">
      <c r="A94" s="44" t="s">
        <v>100</v>
      </c>
      <c r="B94" s="45"/>
      <c r="C94" s="46"/>
      <c r="D94" s="47">
        <f>SUM(D95:D97)</f>
        <v>3247</v>
      </c>
      <c r="E94" s="60">
        <v>2947</v>
      </c>
      <c r="F94" s="49"/>
      <c r="G94" s="100"/>
      <c r="H94" s="51">
        <f>IF(OR(H95=0,H96=0,H97=0),"",SUM(H95:H97))</f>
        <v>93108</v>
      </c>
      <c r="I94" s="83">
        <v>65532</v>
      </c>
      <c r="J94" s="53">
        <f t="shared" si="27"/>
      </c>
      <c r="K94" s="54">
        <f t="shared" si="28"/>
      </c>
      <c r="L94" s="53">
        <f t="shared" si="30"/>
      </c>
      <c r="M94" s="55">
        <f t="shared" si="31"/>
      </c>
      <c r="N94" s="56"/>
      <c r="O94" s="57">
        <f t="shared" si="32"/>
        <v>28675.084693563287</v>
      </c>
      <c r="P94" s="58">
        <f t="shared" si="33"/>
        <v>22236.851034950796</v>
      </c>
    </row>
    <row r="95" spans="1:16" ht="12.75">
      <c r="A95" s="59" t="s">
        <v>101</v>
      </c>
      <c r="B95" s="45"/>
      <c r="C95" s="46"/>
      <c r="D95" s="47">
        <v>16</v>
      </c>
      <c r="E95" s="60">
        <v>139</v>
      </c>
      <c r="F95" s="49"/>
      <c r="G95" s="50"/>
      <c r="H95" s="51">
        <v>77</v>
      </c>
      <c r="I95" s="99">
        <v>4434</v>
      </c>
      <c r="J95" s="53">
        <f t="shared" si="27"/>
      </c>
      <c r="K95" s="54">
        <f t="shared" si="28"/>
      </c>
      <c r="L95" s="53">
        <f t="shared" si="30"/>
      </c>
      <c r="M95" s="55">
        <f t="shared" si="31"/>
      </c>
      <c r="N95" s="56"/>
      <c r="O95" s="57">
        <f t="shared" si="32"/>
        <v>4812.5</v>
      </c>
      <c r="P95" s="58">
        <f t="shared" si="33"/>
        <v>31899.280575539568</v>
      </c>
    </row>
    <row r="96" spans="1:16" ht="12.75">
      <c r="A96" s="59" t="s">
        <v>102</v>
      </c>
      <c r="B96" s="45"/>
      <c r="C96" s="46"/>
      <c r="D96" s="47">
        <v>241</v>
      </c>
      <c r="E96" s="60">
        <v>1408</v>
      </c>
      <c r="F96" s="49"/>
      <c r="G96" s="50"/>
      <c r="H96" s="51">
        <v>4230</v>
      </c>
      <c r="I96" s="99">
        <v>25980</v>
      </c>
      <c r="J96" s="53">
        <f t="shared" si="27"/>
      </c>
      <c r="K96" s="54">
        <f t="shared" si="28"/>
      </c>
      <c r="L96" s="53">
        <f t="shared" si="30"/>
      </c>
      <c r="M96" s="55">
        <f t="shared" si="31"/>
      </c>
      <c r="N96" s="56"/>
      <c r="O96" s="57">
        <f t="shared" si="32"/>
        <v>17551.867219917014</v>
      </c>
      <c r="P96" s="58">
        <f t="shared" si="33"/>
        <v>18451.704545454548</v>
      </c>
    </row>
    <row r="97" spans="1:16" ht="12.75">
      <c r="A97" s="59" t="s">
        <v>103</v>
      </c>
      <c r="B97" s="45"/>
      <c r="C97" s="46"/>
      <c r="D97" s="47">
        <v>2990</v>
      </c>
      <c r="E97" s="60">
        <v>1401</v>
      </c>
      <c r="F97" s="49"/>
      <c r="G97" s="50"/>
      <c r="H97" s="51">
        <v>88801</v>
      </c>
      <c r="I97" s="99">
        <v>35118</v>
      </c>
      <c r="J97" s="53">
        <f t="shared" si="27"/>
      </c>
      <c r="K97" s="54">
        <f t="shared" si="28"/>
      </c>
      <c r="L97" s="53">
        <f t="shared" si="30"/>
      </c>
      <c r="M97" s="55">
        <f t="shared" si="31"/>
      </c>
      <c r="N97" s="56"/>
      <c r="O97" s="57">
        <f t="shared" si="32"/>
        <v>29699.33110367893</v>
      </c>
      <c r="P97" s="58">
        <f t="shared" si="33"/>
        <v>25066.381156316915</v>
      </c>
    </row>
    <row r="98" spans="1:16" ht="12.75">
      <c r="A98" s="59" t="s">
        <v>104</v>
      </c>
      <c r="B98" s="45"/>
      <c r="C98" s="46"/>
      <c r="D98" s="47">
        <v>136</v>
      </c>
      <c r="E98" s="60">
        <v>91</v>
      </c>
      <c r="F98" s="49"/>
      <c r="G98" s="50"/>
      <c r="H98" s="51">
        <v>3412</v>
      </c>
      <c r="I98" s="99">
        <v>1368</v>
      </c>
      <c r="J98" s="53">
        <f t="shared" si="27"/>
      </c>
      <c r="K98" s="54">
        <f t="shared" si="28"/>
      </c>
      <c r="L98" s="53">
        <f t="shared" si="30"/>
      </c>
      <c r="M98" s="55">
        <f t="shared" si="31"/>
      </c>
      <c r="N98" s="56"/>
      <c r="O98" s="57">
        <f t="shared" si="32"/>
        <v>25088.235294117647</v>
      </c>
      <c r="P98" s="58">
        <f t="shared" si="33"/>
        <v>15032.967032967033</v>
      </c>
    </row>
    <row r="99" spans="1:16" ht="12.75">
      <c r="A99" s="59" t="s">
        <v>105</v>
      </c>
      <c r="B99" s="45"/>
      <c r="C99" s="46"/>
      <c r="D99" s="47">
        <v>361</v>
      </c>
      <c r="E99" s="60">
        <v>251</v>
      </c>
      <c r="F99" s="49"/>
      <c r="G99" s="50"/>
      <c r="H99" s="51">
        <v>16274</v>
      </c>
      <c r="I99" s="99">
        <v>11341</v>
      </c>
      <c r="J99" s="53">
        <f t="shared" si="27"/>
      </c>
      <c r="K99" s="54">
        <f t="shared" si="28"/>
      </c>
      <c r="L99" s="53">
        <f t="shared" si="30"/>
      </c>
      <c r="M99" s="55">
        <f t="shared" si="31"/>
      </c>
      <c r="N99" s="56"/>
      <c r="O99" s="57">
        <f t="shared" si="32"/>
        <v>45080.3324099723</v>
      </c>
      <c r="P99" s="58">
        <f t="shared" si="33"/>
        <v>45183.26693227092</v>
      </c>
    </row>
    <row r="100" spans="1:16" s="43" customFormat="1" ht="15.75">
      <c r="A100" s="29" t="s">
        <v>106</v>
      </c>
      <c r="B100" s="68"/>
      <c r="C100" s="69"/>
      <c r="D100" s="70"/>
      <c r="E100" s="71"/>
      <c r="F100" s="72"/>
      <c r="G100" s="73"/>
      <c r="H100" s="74"/>
      <c r="I100" s="75"/>
      <c r="J100" s="76">
        <f t="shared" si="27"/>
      </c>
      <c r="K100" s="77">
        <f t="shared" si="28"/>
      </c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/>
      <c r="D101" s="47">
        <v>3</v>
      </c>
      <c r="E101" s="60">
        <v>12</v>
      </c>
      <c r="F101" s="49">
        <v>6</v>
      </c>
      <c r="G101" s="50">
        <v>5</v>
      </c>
      <c r="H101" s="51">
        <v>1</v>
      </c>
      <c r="I101" s="82">
        <v>114</v>
      </c>
      <c r="J101" s="53">
        <f t="shared" si="27"/>
      </c>
      <c r="K101" s="54">
        <f>IF(OR(E104=0,C101=0),"",C101/E104*100-100)</f>
      </c>
      <c r="L101" s="53">
        <f aca="true" t="shared" si="34" ref="L101:L119">IF(OR(H101=0,G101=0),"",G101/H101*100-100)</f>
        <v>400</v>
      </c>
      <c r="M101" s="55">
        <f aca="true" t="shared" si="35" ref="M101:M119">IF(OR(I101=0,G101=0),"",G101/I101*100-100)</f>
        <v>-95.6140350877193</v>
      </c>
      <c r="N101" s="56"/>
      <c r="O101" s="57">
        <f aca="true" t="shared" si="36" ref="O101:O119">(H101/D101)*1000</f>
        <v>333.3333333333333</v>
      </c>
      <c r="P101" s="58">
        <f>(I101/E104)*1000</f>
        <v>465.3061224489796</v>
      </c>
    </row>
    <row r="102" spans="1:16" ht="12.75">
      <c r="A102" s="59" t="s">
        <v>108</v>
      </c>
      <c r="B102" s="45"/>
      <c r="C102" s="46"/>
      <c r="D102" s="47">
        <v>7</v>
      </c>
      <c r="E102" s="60">
        <v>20</v>
      </c>
      <c r="F102" s="49">
        <v>6</v>
      </c>
      <c r="G102" s="50">
        <v>46</v>
      </c>
      <c r="H102" s="51">
        <v>9</v>
      </c>
      <c r="I102" s="82">
        <v>107</v>
      </c>
      <c r="J102" s="53">
        <f t="shared" si="27"/>
      </c>
      <c r="K102" s="54">
        <f>IF(OR(E102=0,C102=0),"",C102/E102*100-100)</f>
      </c>
      <c r="L102" s="53">
        <f t="shared" si="34"/>
        <v>411.1111111111111</v>
      </c>
      <c r="M102" s="55">
        <f t="shared" si="35"/>
        <v>-57.00934579439252</v>
      </c>
      <c r="N102" s="56"/>
      <c r="O102" s="57">
        <f t="shared" si="36"/>
        <v>1285.7142857142858</v>
      </c>
      <c r="P102" s="58">
        <f aca="true" t="shared" si="37" ref="P102:P119">(I102/E102)*1000</f>
        <v>5350</v>
      </c>
    </row>
    <row r="103" spans="1:16" ht="12.75">
      <c r="A103" s="59" t="s">
        <v>109</v>
      </c>
      <c r="B103" s="45"/>
      <c r="C103" s="46"/>
      <c r="D103" s="47">
        <v>3</v>
      </c>
      <c r="E103" s="60">
        <v>4</v>
      </c>
      <c r="F103" s="49">
        <v>6</v>
      </c>
      <c r="G103" s="50">
        <v>15</v>
      </c>
      <c r="H103" s="51">
        <v>1</v>
      </c>
      <c r="I103" s="82">
        <v>4</v>
      </c>
      <c r="J103" s="53">
        <f t="shared" si="27"/>
      </c>
      <c r="K103" s="54">
        <f>IF(OR(E103=0,C103=0),"",C103/E103*100-100)</f>
      </c>
      <c r="L103" s="53">
        <f t="shared" si="34"/>
        <v>1400</v>
      </c>
      <c r="M103" s="55">
        <f t="shared" si="35"/>
        <v>275</v>
      </c>
      <c r="N103" s="56"/>
      <c r="O103" s="57">
        <f t="shared" si="36"/>
        <v>333.3333333333333</v>
      </c>
      <c r="P103" s="58">
        <f t="shared" si="37"/>
        <v>1000</v>
      </c>
    </row>
    <row r="104" spans="1:16" ht="12.75">
      <c r="A104" s="59" t="s">
        <v>110</v>
      </c>
      <c r="B104" s="45"/>
      <c r="C104" s="46"/>
      <c r="D104" s="47">
        <v>77</v>
      </c>
      <c r="E104" s="60">
        <v>245</v>
      </c>
      <c r="F104" s="49">
        <v>6</v>
      </c>
      <c r="G104" s="50">
        <v>540</v>
      </c>
      <c r="H104" s="51">
        <v>823</v>
      </c>
      <c r="I104" s="82">
        <v>3397</v>
      </c>
      <c r="J104" s="53">
        <f t="shared" si="27"/>
      </c>
      <c r="K104" s="54">
        <f>IF(OR(E104=0,C104=0),"",C104/E104*100-100)</f>
      </c>
      <c r="L104" s="53">
        <f t="shared" si="34"/>
        <v>-34.38639125151883</v>
      </c>
      <c r="M104" s="55">
        <f t="shared" si="35"/>
        <v>-84.10362084191934</v>
      </c>
      <c r="N104" s="56"/>
      <c r="O104" s="57">
        <f t="shared" si="36"/>
        <v>10688.311688311689</v>
      </c>
      <c r="P104" s="58">
        <f t="shared" si="37"/>
        <v>13865.30612244898</v>
      </c>
    </row>
    <row r="105" spans="1:16" ht="12.75">
      <c r="A105" s="59" t="s">
        <v>111</v>
      </c>
      <c r="B105" s="45"/>
      <c r="C105" s="46"/>
      <c r="D105" s="47">
        <v>13</v>
      </c>
      <c r="E105" s="60">
        <v>11</v>
      </c>
      <c r="F105" s="49">
        <v>6</v>
      </c>
      <c r="G105" s="50">
        <v>45</v>
      </c>
      <c r="H105" s="51">
        <v>15</v>
      </c>
      <c r="I105" s="82">
        <v>25</v>
      </c>
      <c r="J105" s="53">
        <f t="shared" si="27"/>
      </c>
      <c r="K105" s="54">
        <f>IF(OR(E105=0,C105=0),"",C105/E105*100-100)</f>
      </c>
      <c r="L105" s="53">
        <f t="shared" si="34"/>
        <v>200</v>
      </c>
      <c r="M105" s="55">
        <f t="shared" si="35"/>
        <v>80</v>
      </c>
      <c r="N105" s="56"/>
      <c r="O105" s="57">
        <f t="shared" si="36"/>
        <v>1153.8461538461538</v>
      </c>
      <c r="P105" s="58">
        <f t="shared" si="37"/>
        <v>2272.727272727273</v>
      </c>
    </row>
    <row r="106" spans="1:16" ht="12.75">
      <c r="A106" s="44" t="s">
        <v>112</v>
      </c>
      <c r="B106" s="45"/>
      <c r="C106" s="46"/>
      <c r="D106" s="47">
        <f>IF(OR(D107=0,D108=0),"",SUM(D107:D108))</f>
        <v>1542</v>
      </c>
      <c r="E106" s="60">
        <v>3071</v>
      </c>
      <c r="F106" s="49">
        <v>6</v>
      </c>
      <c r="G106" s="50">
        <f>IF(OR(G107=0,G108=0),"",SUM(G107:G108))</f>
        <v>24320</v>
      </c>
      <c r="H106" s="51">
        <f>IF(OR(H107=0,H108=0),"",SUM(H107:H108))</f>
        <v>27318</v>
      </c>
      <c r="I106" s="83">
        <v>53270</v>
      </c>
      <c r="J106" s="53"/>
      <c r="K106" s="54"/>
      <c r="L106" s="53">
        <f t="shared" si="34"/>
        <v>-10.974449081191878</v>
      </c>
      <c r="M106" s="53">
        <f t="shared" si="35"/>
        <v>-54.34578562042425</v>
      </c>
      <c r="N106" s="56"/>
      <c r="O106" s="57">
        <f t="shared" si="36"/>
        <v>17715.953307392996</v>
      </c>
      <c r="P106" s="58">
        <f t="shared" si="37"/>
        <v>17346.141322044936</v>
      </c>
    </row>
    <row r="107" spans="1:16" ht="12.75">
      <c r="A107" s="59" t="s">
        <v>113</v>
      </c>
      <c r="B107" s="45"/>
      <c r="C107" s="46"/>
      <c r="D107" s="47">
        <v>580</v>
      </c>
      <c r="E107" s="60">
        <v>1228</v>
      </c>
      <c r="F107" s="49">
        <v>6</v>
      </c>
      <c r="G107" s="50">
        <v>9500</v>
      </c>
      <c r="H107" s="51">
        <v>9153</v>
      </c>
      <c r="I107" s="82">
        <v>21128</v>
      </c>
      <c r="J107" s="53">
        <f aca="true" t="shared" si="38" ref="J107:J130">IF(OR(D107=0,C107=0),"",C107/D107*100-100)</f>
      </c>
      <c r="K107" s="54">
        <f aca="true" t="shared" si="39" ref="K107:K113">IF(OR(E107=0,C107=0),"",C107/E107*100-100)</f>
      </c>
      <c r="L107" s="53">
        <f t="shared" si="34"/>
        <v>3.7911067409592363</v>
      </c>
      <c r="M107" s="55">
        <f t="shared" si="35"/>
        <v>-55.03597122302158</v>
      </c>
      <c r="N107" s="56"/>
      <c r="O107" s="57">
        <f t="shared" si="36"/>
        <v>15781.034482758621</v>
      </c>
      <c r="P107" s="58">
        <f t="shared" si="37"/>
        <v>17205.211726384365</v>
      </c>
    </row>
    <row r="108" spans="1:16" ht="12.75">
      <c r="A108" s="59" t="s">
        <v>114</v>
      </c>
      <c r="B108" s="45"/>
      <c r="C108" s="46"/>
      <c r="D108" s="47">
        <v>962</v>
      </c>
      <c r="E108" s="60">
        <v>1843</v>
      </c>
      <c r="F108" s="49">
        <v>6</v>
      </c>
      <c r="G108" s="50">
        <v>14820</v>
      </c>
      <c r="H108" s="51">
        <v>18165</v>
      </c>
      <c r="I108" s="82">
        <v>32142</v>
      </c>
      <c r="J108" s="53">
        <f t="shared" si="38"/>
      </c>
      <c r="K108" s="54">
        <f t="shared" si="39"/>
      </c>
      <c r="L108" s="53">
        <f t="shared" si="34"/>
        <v>-18.414533443435175</v>
      </c>
      <c r="M108" s="55">
        <f t="shared" si="35"/>
        <v>-53.89210378943439</v>
      </c>
      <c r="N108" s="56"/>
      <c r="O108" s="57">
        <f t="shared" si="36"/>
        <v>18882.536382536382</v>
      </c>
      <c r="P108" s="58">
        <f t="shared" si="37"/>
        <v>17440.043407487792</v>
      </c>
    </row>
    <row r="109" spans="1:16" ht="12.75">
      <c r="A109" s="59" t="s">
        <v>115</v>
      </c>
      <c r="B109" s="45"/>
      <c r="C109" s="46"/>
      <c r="D109" s="47">
        <v>686</v>
      </c>
      <c r="E109" s="60">
        <v>934</v>
      </c>
      <c r="F109" s="49">
        <v>6</v>
      </c>
      <c r="G109" s="50">
        <v>12400</v>
      </c>
      <c r="H109" s="51">
        <v>11018</v>
      </c>
      <c r="I109" s="82">
        <v>17492</v>
      </c>
      <c r="J109" s="53">
        <f t="shared" si="38"/>
      </c>
      <c r="K109" s="54">
        <f t="shared" si="39"/>
      </c>
      <c r="L109" s="53">
        <f t="shared" si="34"/>
        <v>12.543111272463236</v>
      </c>
      <c r="M109" s="55">
        <f t="shared" si="35"/>
        <v>-29.110450491653324</v>
      </c>
      <c r="N109" s="56"/>
      <c r="O109" s="57">
        <f t="shared" si="36"/>
        <v>16061.224489795919</v>
      </c>
      <c r="P109" s="58">
        <f t="shared" si="37"/>
        <v>18728.051391862955</v>
      </c>
    </row>
    <row r="110" spans="1:16" ht="12.75">
      <c r="A110" s="59" t="s">
        <v>116</v>
      </c>
      <c r="B110" s="45"/>
      <c r="C110" s="46"/>
      <c r="D110" s="47">
        <v>74</v>
      </c>
      <c r="E110" s="60">
        <v>27</v>
      </c>
      <c r="F110" s="49">
        <v>6</v>
      </c>
      <c r="G110" s="50">
        <v>480</v>
      </c>
      <c r="H110" s="51">
        <v>121</v>
      </c>
      <c r="I110" s="82">
        <v>116</v>
      </c>
      <c r="J110" s="53">
        <f t="shared" si="38"/>
      </c>
      <c r="K110" s="54">
        <f t="shared" si="39"/>
      </c>
      <c r="L110" s="53">
        <f t="shared" si="34"/>
        <v>296.6942148760331</v>
      </c>
      <c r="M110" s="55">
        <f t="shared" si="35"/>
        <v>313.7931034482759</v>
      </c>
      <c r="N110" s="56"/>
      <c r="O110" s="57">
        <f t="shared" si="36"/>
        <v>1635.135135135135</v>
      </c>
      <c r="P110" s="58">
        <f t="shared" si="37"/>
        <v>4296.2962962962965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51">
        <v>0.01</v>
      </c>
      <c r="I111" s="82">
        <v>0</v>
      </c>
      <c r="J111" s="53">
        <f t="shared" si="38"/>
      </c>
      <c r="K111" s="54">
        <f t="shared" si="39"/>
      </c>
      <c r="L111" s="53">
        <f t="shared" si="34"/>
      </c>
      <c r="M111" s="55">
        <f t="shared" si="35"/>
      </c>
      <c r="N111" s="56"/>
      <c r="O111" s="57"/>
      <c r="P111" s="58"/>
    </row>
    <row r="112" spans="1:16" ht="12.75">
      <c r="A112" s="59" t="s">
        <v>118</v>
      </c>
      <c r="B112" s="45"/>
      <c r="C112" s="46"/>
      <c r="D112" s="47">
        <v>0.01</v>
      </c>
      <c r="E112" s="60">
        <v>3</v>
      </c>
      <c r="F112" s="49"/>
      <c r="G112" s="50"/>
      <c r="H112" s="51">
        <v>0.01</v>
      </c>
      <c r="I112" s="82">
        <v>0</v>
      </c>
      <c r="J112" s="53">
        <f t="shared" si="38"/>
      </c>
      <c r="K112" s="54">
        <f t="shared" si="39"/>
      </c>
      <c r="L112" s="53">
        <f t="shared" si="34"/>
      </c>
      <c r="M112" s="55">
        <f t="shared" si="35"/>
      </c>
      <c r="N112" s="56"/>
      <c r="O112" s="57"/>
      <c r="P112" s="58"/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51">
        <v>0.01</v>
      </c>
      <c r="I113" s="82">
        <v>0</v>
      </c>
      <c r="J113" s="53">
        <f t="shared" si="38"/>
      </c>
      <c r="K113" s="54">
        <f t="shared" si="39"/>
      </c>
      <c r="L113" s="53">
        <f t="shared" si="34"/>
        <v>0</v>
      </c>
      <c r="M113" s="55">
        <f t="shared" si="35"/>
      </c>
      <c r="N113" s="56"/>
      <c r="O113" s="57"/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51">
        <v>0.01</v>
      </c>
      <c r="I114" s="82">
        <v>0</v>
      </c>
      <c r="J114" s="53">
        <f t="shared" si="38"/>
      </c>
      <c r="K114" s="54"/>
      <c r="L114" s="53">
        <f t="shared" si="34"/>
      </c>
      <c r="M114" s="55">
        <f t="shared" si="35"/>
      </c>
      <c r="N114" s="56"/>
      <c r="O114" s="57"/>
      <c r="P114" s="58"/>
    </row>
    <row r="115" spans="1:16" ht="12.75">
      <c r="A115" s="59" t="s">
        <v>121</v>
      </c>
      <c r="B115" s="45"/>
      <c r="C115" s="46"/>
      <c r="D115" s="47">
        <v>11847</v>
      </c>
      <c r="E115" s="60">
        <v>10378</v>
      </c>
      <c r="F115" s="49">
        <v>6</v>
      </c>
      <c r="G115" s="50">
        <v>12511</v>
      </c>
      <c r="H115" s="51">
        <v>43429</v>
      </c>
      <c r="I115" s="82">
        <v>24072</v>
      </c>
      <c r="J115" s="53">
        <f t="shared" si="38"/>
      </c>
      <c r="K115" s="54">
        <f aca="true" t="shared" si="40" ref="K115:K130">IF(OR(E115=0,C115=0),"",C115/E115*100-100)</f>
      </c>
      <c r="L115" s="53">
        <f t="shared" si="34"/>
        <v>-71.19206060466509</v>
      </c>
      <c r="M115" s="55">
        <f t="shared" si="35"/>
        <v>-48.02675307411099</v>
      </c>
      <c r="N115" s="56"/>
      <c r="O115" s="57">
        <f t="shared" si="36"/>
        <v>3665.8225711150503</v>
      </c>
      <c r="P115" s="58">
        <f t="shared" si="37"/>
        <v>2319.5220659086526</v>
      </c>
    </row>
    <row r="116" spans="1:16" ht="12.75">
      <c r="A116" s="59" t="s">
        <v>122</v>
      </c>
      <c r="B116" s="45"/>
      <c r="C116" s="46"/>
      <c r="D116" s="47">
        <v>123</v>
      </c>
      <c r="E116" s="60">
        <v>32</v>
      </c>
      <c r="F116" s="49"/>
      <c r="G116" s="50"/>
      <c r="H116" s="51">
        <v>139</v>
      </c>
      <c r="I116" s="82">
        <v>24</v>
      </c>
      <c r="J116" s="53">
        <f t="shared" si="38"/>
      </c>
      <c r="K116" s="54">
        <f t="shared" si="40"/>
      </c>
      <c r="L116" s="53">
        <f t="shared" si="34"/>
      </c>
      <c r="M116" s="55">
        <f t="shared" si="35"/>
      </c>
      <c r="N116" s="56"/>
      <c r="O116" s="57">
        <f t="shared" si="36"/>
        <v>1130.0813008130083</v>
      </c>
      <c r="P116" s="58">
        <f t="shared" si="37"/>
        <v>750</v>
      </c>
    </row>
    <row r="117" spans="1:16" ht="12.75">
      <c r="A117" s="59" t="s">
        <v>123</v>
      </c>
      <c r="B117" s="45"/>
      <c r="C117" s="46"/>
      <c r="D117" s="47">
        <v>79</v>
      </c>
      <c r="E117" s="60">
        <v>196</v>
      </c>
      <c r="F117" s="49"/>
      <c r="G117" s="50"/>
      <c r="H117" s="51">
        <v>55</v>
      </c>
      <c r="I117" s="82">
        <v>103</v>
      </c>
      <c r="J117" s="53">
        <f t="shared" si="38"/>
      </c>
      <c r="K117" s="54">
        <f t="shared" si="40"/>
      </c>
      <c r="L117" s="53">
        <f t="shared" si="34"/>
      </c>
      <c r="M117" s="55">
        <f t="shared" si="35"/>
      </c>
      <c r="N117" s="56"/>
      <c r="O117" s="57">
        <f t="shared" si="36"/>
        <v>696.2025316455697</v>
      </c>
      <c r="P117" s="58">
        <f t="shared" si="37"/>
        <v>525.5102040816327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/>
      <c r="H118" s="51">
        <v>0.01</v>
      </c>
      <c r="I118" s="82">
        <v>0</v>
      </c>
      <c r="J118" s="53">
        <f t="shared" si="38"/>
      </c>
      <c r="K118" s="54">
        <f t="shared" si="40"/>
      </c>
      <c r="L118" s="53">
        <f t="shared" si="34"/>
      </c>
      <c r="M118" s="55">
        <f t="shared" si="35"/>
      </c>
      <c r="N118" s="56"/>
      <c r="O118" s="57"/>
      <c r="P118" s="58"/>
    </row>
    <row r="119" spans="1:16" ht="12.75">
      <c r="A119" s="59" t="s">
        <v>125</v>
      </c>
      <c r="B119" s="45"/>
      <c r="C119" s="46"/>
      <c r="D119" s="47">
        <v>20</v>
      </c>
      <c r="E119" s="60">
        <v>10</v>
      </c>
      <c r="F119" s="49">
        <v>6</v>
      </c>
      <c r="G119" s="50">
        <v>135</v>
      </c>
      <c r="H119" s="51">
        <v>160</v>
      </c>
      <c r="I119" s="82">
        <v>118</v>
      </c>
      <c r="J119" s="53">
        <f t="shared" si="38"/>
      </c>
      <c r="K119" s="54">
        <f t="shared" si="40"/>
      </c>
      <c r="L119" s="53">
        <f t="shared" si="34"/>
        <v>-15.625</v>
      </c>
      <c r="M119" s="55">
        <f t="shared" si="35"/>
        <v>14.406779661016955</v>
      </c>
      <c r="N119" s="56"/>
      <c r="O119" s="57">
        <f t="shared" si="36"/>
        <v>8000</v>
      </c>
      <c r="P119" s="58">
        <f t="shared" si="37"/>
        <v>11800</v>
      </c>
    </row>
    <row r="120" spans="1:16" s="43" customFormat="1" ht="15.75">
      <c r="A120" s="29" t="s">
        <v>126</v>
      </c>
      <c r="B120" s="68"/>
      <c r="C120" s="69"/>
      <c r="D120" s="70"/>
      <c r="E120" s="71"/>
      <c r="F120" s="72"/>
      <c r="G120" s="73"/>
      <c r="H120" s="74"/>
      <c r="I120" s="75"/>
      <c r="J120" s="76">
        <f t="shared" si="38"/>
      </c>
      <c r="K120" s="77">
        <f t="shared" si="40"/>
      </c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/>
      <c r="D121" s="47">
        <v>73550</v>
      </c>
      <c r="E121" s="60">
        <v>79958</v>
      </c>
      <c r="F121" s="49"/>
      <c r="G121" s="50"/>
      <c r="H121" s="51">
        <v>320916</v>
      </c>
      <c r="I121" s="82">
        <v>312006</v>
      </c>
      <c r="J121" s="53">
        <f t="shared" si="38"/>
      </c>
      <c r="K121" s="54">
        <f t="shared" si="40"/>
      </c>
      <c r="L121" s="53">
        <f aca="true" t="shared" si="41" ref="L121:L128">IF(OR(H121=0,G121=0),"",G121/H121*100-100)</f>
      </c>
      <c r="M121" s="55">
        <f aca="true" t="shared" si="42" ref="M121:M128">IF(OR(I121=0,G121=0),"",G121/I121*100-100)</f>
      </c>
      <c r="N121" s="56"/>
      <c r="O121" s="57">
        <f aca="true" t="shared" si="43" ref="N121:P122">(H121/D121)*1000</f>
        <v>4363.235893949694</v>
      </c>
      <c r="P121" s="58">
        <f t="shared" si="43"/>
        <v>3902.1236148978214</v>
      </c>
    </row>
    <row r="122" spans="1:16" ht="12.75">
      <c r="A122" s="59" t="s">
        <v>128</v>
      </c>
      <c r="B122" s="45"/>
      <c r="C122" s="46"/>
      <c r="D122" s="47">
        <v>177790</v>
      </c>
      <c r="E122" s="60">
        <v>168416</v>
      </c>
      <c r="F122" s="49"/>
      <c r="G122" s="50"/>
      <c r="H122" s="51">
        <v>654261</v>
      </c>
      <c r="I122" s="82">
        <v>637977</v>
      </c>
      <c r="J122" s="53">
        <f t="shared" si="38"/>
      </c>
      <c r="K122" s="54">
        <f t="shared" si="40"/>
      </c>
      <c r="L122" s="53">
        <f t="shared" si="41"/>
      </c>
      <c r="M122" s="55">
        <f t="shared" si="42"/>
      </c>
      <c r="N122" s="56"/>
      <c r="O122" s="57">
        <f t="shared" si="43"/>
        <v>3679.9651273974914</v>
      </c>
      <c r="P122" s="58">
        <f t="shared" si="43"/>
        <v>3788.102080562417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51">
        <v>106740</v>
      </c>
      <c r="I123" s="82">
        <v>113123</v>
      </c>
      <c r="J123" s="53">
        <f t="shared" si="38"/>
      </c>
      <c r="K123" s="54">
        <f t="shared" si="40"/>
      </c>
      <c r="L123" s="53">
        <f t="shared" si="41"/>
      </c>
      <c r="M123" s="55">
        <f t="shared" si="42"/>
      </c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70"/>
      <c r="E124" s="71"/>
      <c r="F124" s="72"/>
      <c r="G124" s="73"/>
      <c r="H124" s="74"/>
      <c r="I124" s="75"/>
      <c r="J124" s="76">
        <f t="shared" si="38"/>
      </c>
      <c r="K124" s="77">
        <f t="shared" si="40"/>
      </c>
      <c r="L124" s="76">
        <f t="shared" si="41"/>
      </c>
      <c r="M124" s="78">
        <f t="shared" si="42"/>
      </c>
      <c r="N124" s="79"/>
      <c r="O124" s="80"/>
      <c r="P124" s="81"/>
    </row>
    <row r="125" spans="1:16" ht="12.75">
      <c r="A125" s="59" t="s">
        <v>131</v>
      </c>
      <c r="B125" s="45"/>
      <c r="C125" s="46"/>
      <c r="D125" s="47">
        <v>265</v>
      </c>
      <c r="E125" s="60">
        <v>464</v>
      </c>
      <c r="F125" s="49">
        <v>6</v>
      </c>
      <c r="G125" s="50">
        <v>1640</v>
      </c>
      <c r="H125" s="51">
        <v>2240</v>
      </c>
      <c r="I125" s="82">
        <v>6647</v>
      </c>
      <c r="J125" s="53">
        <f t="shared" si="38"/>
      </c>
      <c r="K125" s="54">
        <f t="shared" si="40"/>
      </c>
      <c r="L125" s="53">
        <f t="shared" si="41"/>
        <v>-26.785714285714292</v>
      </c>
      <c r="M125" s="55">
        <f t="shared" si="42"/>
        <v>-75.32721528509101</v>
      </c>
      <c r="N125" s="56"/>
      <c r="O125" s="57">
        <f aca="true" t="shared" si="44" ref="N125:P126">(H125/D125)*1000</f>
        <v>8452.830188679245</v>
      </c>
      <c r="P125" s="58">
        <f t="shared" si="44"/>
        <v>14325.431034482757</v>
      </c>
    </row>
    <row r="126" spans="1:16" ht="12.75">
      <c r="A126" s="59" t="s">
        <v>132</v>
      </c>
      <c r="B126" s="45"/>
      <c r="C126" s="46"/>
      <c r="D126" s="47">
        <v>289</v>
      </c>
      <c r="E126" s="60">
        <v>521</v>
      </c>
      <c r="F126" s="49">
        <v>6</v>
      </c>
      <c r="G126" s="50">
        <v>652</v>
      </c>
      <c r="H126" s="51">
        <v>540</v>
      </c>
      <c r="I126" s="82">
        <v>1642</v>
      </c>
      <c r="J126" s="53">
        <f t="shared" si="38"/>
      </c>
      <c r="K126" s="54">
        <f t="shared" si="40"/>
      </c>
      <c r="L126" s="53">
        <f t="shared" si="41"/>
        <v>20.740740740740748</v>
      </c>
      <c r="M126" s="55">
        <f t="shared" si="42"/>
        <v>-60.292326431181486</v>
      </c>
      <c r="N126" s="56"/>
      <c r="O126" s="57">
        <f t="shared" si="44"/>
        <v>1868.5121107266436</v>
      </c>
      <c r="P126" s="58">
        <f t="shared" si="44"/>
        <v>3151.6314779270633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51">
        <v>0.01</v>
      </c>
      <c r="I127" s="82">
        <v>0</v>
      </c>
      <c r="J127" s="53">
        <f t="shared" si="38"/>
      </c>
      <c r="K127" s="54">
        <f t="shared" si="40"/>
      </c>
      <c r="L127" s="53">
        <f t="shared" si="41"/>
      </c>
      <c r="M127" s="55">
        <f t="shared" si="42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>
        <v>6</v>
      </c>
      <c r="G128" s="50">
        <v>6664</v>
      </c>
      <c r="H128" s="51">
        <v>3700</v>
      </c>
      <c r="I128" s="82">
        <v>11750</v>
      </c>
      <c r="J128" s="53">
        <f t="shared" si="38"/>
      </c>
      <c r="K128" s="54">
        <f t="shared" si="40"/>
      </c>
      <c r="L128" s="53">
        <f t="shared" si="41"/>
        <v>80.1081081081081</v>
      </c>
      <c r="M128" s="55">
        <f t="shared" si="42"/>
        <v>-43.285106382978725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70"/>
      <c r="E129" s="71"/>
      <c r="F129" s="72"/>
      <c r="G129" s="73"/>
      <c r="H129" s="74"/>
      <c r="I129" s="75"/>
      <c r="J129" s="76">
        <f t="shared" si="38"/>
      </c>
      <c r="K129" s="77">
        <f t="shared" si="40"/>
      </c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119">
        <v>4</v>
      </c>
      <c r="E130" s="120">
        <v>3</v>
      </c>
      <c r="F130" s="107"/>
      <c r="G130" s="108">
        <v>2</v>
      </c>
      <c r="H130" s="109">
        <v>4</v>
      </c>
      <c r="I130" s="110">
        <v>2</v>
      </c>
      <c r="J130" s="111">
        <f t="shared" si="38"/>
      </c>
      <c r="K130" s="112">
        <f t="shared" si="40"/>
      </c>
      <c r="L130" s="111">
        <f>IF(OR(H130=0,G130=0),"",G130/H130*100-100)</f>
        <v>-50</v>
      </c>
      <c r="M130" s="113">
        <f>IF(OR(I130=0,G130=0),"",G130/I130*100-100)</f>
        <v>0</v>
      </c>
      <c r="N130" s="114"/>
      <c r="O130" s="115">
        <f>(H130/D130)*1000</f>
        <v>1000</v>
      </c>
      <c r="P130" s="116">
        <f>(I130/E130)*1000</f>
        <v>666.6666666666666</v>
      </c>
    </row>
    <row r="131" ht="13.5" thickTop="1">
      <c r="A131" s="1" t="s">
        <v>137</v>
      </c>
    </row>
    <row r="132" ht="12.75"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600" verticalDpi="600" orientation="portrait" paperSize="9" scale="70" r:id="rId1"/>
  <headerFooter alignWithMargins="0">
    <oddHeader xml:space="preserve">&amp;L&amp;"Arial,Normal"&amp;12AVANCE DE SUPERFICIES Y PRODUCCIONES A 30   DE  JUNIO  DEL AÑO 2.021&amp;C&amp;"Arial,Normal"&amp;11                   
                     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130" zoomScaleNormal="130" zoomScaleSheetLayoutView="95" workbookViewId="0" topLeftCell="A118">
      <selection activeCell="E152" sqref="E152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10.37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152</v>
      </c>
      <c r="B1" s="165" t="s">
        <v>1</v>
      </c>
      <c r="C1" s="165"/>
      <c r="D1" s="165"/>
      <c r="E1" s="165"/>
      <c r="F1" s="166" t="s">
        <v>2</v>
      </c>
      <c r="G1" s="166"/>
      <c r="H1" s="166"/>
      <c r="I1" s="166"/>
      <c r="J1" s="167" t="s">
        <v>3</v>
      </c>
      <c r="K1" s="167"/>
      <c r="L1" s="167"/>
      <c r="M1" s="167"/>
      <c r="N1" s="4"/>
      <c r="O1" s="5"/>
      <c r="P1" s="6"/>
    </row>
    <row r="2" spans="1:16" ht="15.75">
      <c r="A2" s="162" t="s">
        <v>170</v>
      </c>
      <c r="B2" s="8"/>
      <c r="C2" s="9"/>
      <c r="D2" s="9"/>
      <c r="E2" s="10" t="s">
        <v>4</v>
      </c>
      <c r="F2" s="11"/>
      <c r="G2" s="12"/>
      <c r="H2" s="12"/>
      <c r="I2" s="13" t="s">
        <v>4</v>
      </c>
      <c r="J2" s="168" t="s">
        <v>5</v>
      </c>
      <c r="K2" s="168"/>
      <c r="L2" s="169" t="s">
        <v>6</v>
      </c>
      <c r="M2" s="169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2021</v>
      </c>
      <c r="D3" s="19">
        <v>2020</v>
      </c>
      <c r="E3" s="20" t="s">
        <v>167</v>
      </c>
      <c r="F3" s="21" t="s">
        <v>9</v>
      </c>
      <c r="G3" s="19">
        <v>2021</v>
      </c>
      <c r="H3" s="19">
        <v>2020</v>
      </c>
      <c r="I3" s="20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2021</v>
      </c>
      <c r="O3" s="26">
        <v>2020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1"/>
      <c r="E4" s="118"/>
      <c r="F4" s="34"/>
      <c r="G4" s="31"/>
      <c r="H4" s="31"/>
      <c r="I4" s="35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6</v>
      </c>
      <c r="C5" s="46">
        <f>IF(OR(Almería!C5=0,Cádiz!C5=0,Córdoba!C5=0,Granada!C5=0,Huelva!C5=0,Jaén!C5=0,Málaga!C5=0,Sevilla!C5=0),"",Almería!C5+Cádiz!C5+Córdoba!C5+Granada!C5+Huelva!C5+Jaén!C5+Málaga!C5+Sevilla!C5)</f>
        <v>308864</v>
      </c>
      <c r="D5" s="47">
        <f>IF(OR(Almería!D5=0,Cádiz!D5=0,Córdoba!D5=0,Granada!D5=0,Huelva!D5=0,Jaén!D5=0,Málaga!D5=0,Sevilla!D5=0),"",Almería!D5+Cádiz!D5+Córdoba!D5+Granada!D5+Huelva!D5+Jaén!D5+Málaga!D5+Sevilla!D5)</f>
        <v>314283</v>
      </c>
      <c r="E5" s="48">
        <v>349710</v>
      </c>
      <c r="F5" s="49">
        <v>6</v>
      </c>
      <c r="G5" s="50">
        <f>IF(OR(Almería!G5=0,Cádiz!G5=0,Córdoba!G5=0,Granada!G5=0,Huelva!G5=0,Jaén!G5=0,Málaga!G5=0,Sevilla!G5=0),"",Almería!G5+Cádiz!G5+Córdoba!G5+Granada!G5+Huelva!G5+Jaén!G5+Málaga!G5+Sevilla!G5)</f>
        <v>915917</v>
      </c>
      <c r="H5" s="51">
        <f>IF(OR(Almería!H5=0,Cádiz!H5=0,Córdoba!H5=0,Granada!H5=0,Huelva!H5=0,Jaén!H5=0,Málaga!H5=0,Sevilla!H5=0),"",Almería!H5+Cádiz!H5+Córdoba!H5+Granada!H5+Huelva!H5+Jaén!H5+Málaga!H5+Sevilla!H5)</f>
        <v>1063107</v>
      </c>
      <c r="I5" s="122">
        <v>1013194</v>
      </c>
      <c r="J5" s="53">
        <f aca="true" t="shared" si="0" ref="J5:J16">IF(OR(D5=0,C5=0),"",C5/D5*100-100)</f>
        <v>-1.7242421639095937</v>
      </c>
      <c r="K5" s="54">
        <f aca="true" t="shared" si="1" ref="K5:K16">IF(OR(E5=0,C5=0),"",C5/E5*100-100)</f>
        <v>-11.679963398244269</v>
      </c>
      <c r="L5" s="53">
        <f aca="true" t="shared" si="2" ref="L5:L16">IF(OR(H5=0,G5=0),"",G5/H5*100-100)</f>
        <v>-13.845266751136052</v>
      </c>
      <c r="M5" s="55">
        <f aca="true" t="shared" si="3" ref="M5:M16">IF(OR(I5=0,G5=0),"",G5/I5*100-100)</f>
        <v>-9.601024088180537</v>
      </c>
      <c r="N5" s="56">
        <f aca="true" t="shared" si="4" ref="N5:N16">(G5*1000)/C5</f>
        <v>2965.4378626191465</v>
      </c>
      <c r="O5" s="57">
        <f aca="true" t="shared" si="5" ref="O5:O16">(H5*1000)/D5</f>
        <v>3382.6423955479618</v>
      </c>
      <c r="P5" s="58">
        <f aca="true" t="shared" si="6" ref="P5:P16">(I5*1000)/E5</f>
        <v>2897.2405707586286</v>
      </c>
    </row>
    <row r="6" spans="1:16" ht="12.75">
      <c r="A6" s="59" t="s">
        <v>12</v>
      </c>
      <c r="B6" s="45">
        <v>6</v>
      </c>
      <c r="C6" s="46">
        <f>IF(OR(Almería!C6=0,Cádiz!C6=0,Córdoba!C6=0,Granada!C6=0,Huelva!C6=0,Jaén!C6=0,Málaga!C6=0,Sevilla!C6=0),"",Almería!C6+Cádiz!C6+Córdoba!C6+Granada!C6+Huelva!C6+Jaén!C6+Málaga!C6+Sevilla!C6)</f>
        <v>132364</v>
      </c>
      <c r="D6" s="47">
        <f>IF(OR(Almería!D6=0,Cádiz!D6=0,Córdoba!D6=0,Granada!D6=0,Huelva!D6=0,Jaén!D6=0,Málaga!D6=0,Sevilla!D6=0),"",Almería!D6+Cádiz!D6+Córdoba!D6+Granada!D6+Huelva!D6+Jaén!D6+Málaga!D6+Sevilla!D6)</f>
        <v>133995</v>
      </c>
      <c r="E6" s="60">
        <v>106195</v>
      </c>
      <c r="F6" s="49">
        <v>6</v>
      </c>
      <c r="G6" s="50">
        <f>IF(OR(Almería!G6=0,Cádiz!G6=0,Córdoba!G6=0,Granada!G6=0,Huelva!G6=0,Jaén!G6=0,Málaga!G6=0,Sevilla!G6=0),"",Almería!G6+Cádiz!G6+Córdoba!G6+Granada!G6+Huelva!G6+Jaén!G6+Málaga!G6+Sevilla!G6)</f>
        <v>396646</v>
      </c>
      <c r="H6" s="51">
        <f>IF(OR(Almería!H6=0,Cádiz!H6=0,Córdoba!H6=0,Granada!H6=0,Huelva!H6=0,Jaén!H6=0,Málaga!H6=0,Sevilla!H6=0),"",Almería!H6+Cádiz!H6+Córdoba!H6+Granada!H6+Huelva!H6+Jaén!H6+Málaga!H6+Sevilla!H6)</f>
        <v>450193</v>
      </c>
      <c r="I6" s="123">
        <v>298590</v>
      </c>
      <c r="J6" s="53">
        <f t="shared" si="0"/>
        <v>-1.2172095973730421</v>
      </c>
      <c r="K6" s="54">
        <f t="shared" si="1"/>
        <v>24.642403126324226</v>
      </c>
      <c r="L6" s="53">
        <f t="shared" si="2"/>
        <v>-11.894232029374066</v>
      </c>
      <c r="M6" s="55">
        <f t="shared" si="3"/>
        <v>32.83967982852741</v>
      </c>
      <c r="N6" s="56">
        <f t="shared" si="4"/>
        <v>2996.6305037623524</v>
      </c>
      <c r="O6" s="57">
        <f t="shared" si="5"/>
        <v>3359.7746184559123</v>
      </c>
      <c r="P6" s="58">
        <f t="shared" si="6"/>
        <v>2811.7142991666274</v>
      </c>
    </row>
    <row r="7" spans="1:16" ht="12.75">
      <c r="A7" s="62" t="s">
        <v>13</v>
      </c>
      <c r="B7" s="45">
        <v>6</v>
      </c>
      <c r="C7" s="46">
        <f>IF(OR(Almería!C7=0,Cádiz!C7=0,Córdoba!C7=0,Granada!C7=0,Huelva!C7=0,Jaén!C7=0,Málaga!C7=0,Sevilla!C7=0),"",Almería!C7+Cádiz!C7+Córdoba!C7+Granada!C7+Huelva!C7+Jaén!C7+Málaga!C7+Sevilla!C7)</f>
        <v>176500</v>
      </c>
      <c r="D7" s="47">
        <f>IF(OR(Almería!D7=0,Cádiz!D7=0,Córdoba!D7=0,Granada!D7=0,Huelva!D7=0,Jaén!D7=0,Málaga!D7=0,Sevilla!D7=0),"",Almería!D7+Cádiz!D7+Córdoba!D7+Granada!D7+Huelva!D7+Jaén!D7+Málaga!D7+Sevilla!D7)</f>
        <v>180288</v>
      </c>
      <c r="E7" s="60">
        <v>243515</v>
      </c>
      <c r="F7" s="49">
        <v>6</v>
      </c>
      <c r="G7" s="50">
        <f>IF(OR(Almería!G7=0,Cádiz!G7=0,Córdoba!G7=0,Granada!G7=0,Huelva!G7=0,Jaén!G7=0,Málaga!G7=0,Sevilla!G7=0),"",Almería!G7+Cádiz!G7+Córdoba!G7+Granada!G7+Huelva!G7+Jaén!G7+Málaga!G7+Sevilla!G7)</f>
        <v>519271</v>
      </c>
      <c r="H7" s="51">
        <f>IF(OR(Almería!H7=0,Cádiz!H7=0,Córdoba!H7=0,Granada!H7=0,Huelva!H7=0,Jaén!H7=0,Málaga!H7=0,Sevilla!H7=0),"",Almería!H7+Cádiz!H7+Córdoba!H7+Granada!H7+Huelva!H7+Jaén!H7+Málaga!H7+Sevilla!H7)</f>
        <v>612914</v>
      </c>
      <c r="I7" s="123">
        <v>714604</v>
      </c>
      <c r="J7" s="53">
        <f t="shared" si="0"/>
        <v>-2.101082712105068</v>
      </c>
      <c r="K7" s="54">
        <f t="shared" si="1"/>
        <v>-27.51986530603864</v>
      </c>
      <c r="L7" s="53">
        <f t="shared" si="2"/>
        <v>-15.278326159950666</v>
      </c>
      <c r="M7" s="55">
        <f t="shared" si="3"/>
        <v>-27.33443977363686</v>
      </c>
      <c r="N7" s="56">
        <f t="shared" si="4"/>
        <v>2942.045325779037</v>
      </c>
      <c r="O7" s="57">
        <f t="shared" si="5"/>
        <v>3399.638356407526</v>
      </c>
      <c r="P7" s="58">
        <f t="shared" si="6"/>
        <v>2934.537913475556</v>
      </c>
    </row>
    <row r="8" spans="1:16" ht="12.75">
      <c r="A8" s="44" t="s">
        <v>14</v>
      </c>
      <c r="B8" s="45">
        <v>6</v>
      </c>
      <c r="C8" s="46">
        <f>IF(OR(Almería!C8=0,Cádiz!C8=0,Córdoba!C8=0,Granada!C8=0,Huelva!C8=0,Jaén!C8=0,Málaga!C8=0,Sevilla!C8=0),"",Almería!C8+Cádiz!C8+Córdoba!C8+Granada!C8+Huelva!C8+Jaén!C8+Málaga!C8+Sevilla!C8)</f>
        <v>114411.01000000001</v>
      </c>
      <c r="D8" s="47">
        <f>IF(OR(Almería!D8=0,Cádiz!D8=0,Córdoba!D8=0,Granada!D8=0,Huelva!D8=0,Jaén!D8=0,Málaga!D8=0,Sevilla!D8=0),"",Almería!D8+Cádiz!D8+Córdoba!D8+Granada!D8+Huelva!D8+Jaén!D8+Málaga!D8+Sevilla!D8)</f>
        <v>139642.01</v>
      </c>
      <c r="E8" s="48">
        <v>124425</v>
      </c>
      <c r="F8" s="49">
        <v>6</v>
      </c>
      <c r="G8" s="63">
        <f>IF(OR(Almería!G8=0,Cádiz!G8=0,Córdoba!G8=0,Granada!G8=0,Huelva!G8=0,Jaén!G8=0,Málaga!G8=0,Sevilla!G8=0),"",Almería!G8+Cádiz!G8+Córdoba!G8+Granada!G8+Huelva!G8+Jaén!G8+Málaga!G8+Sevilla!G8)</f>
        <v>265311.01</v>
      </c>
      <c r="H8" s="64">
        <f>IF(OR(Almería!H8=0,Cádiz!H8=0,Córdoba!H8=0,Granada!H8=0,Huelva!H8=0,Jaén!H8=0,Málaga!H8=0,Sevilla!H8=0),"",Almería!H8+Cádiz!H8+Córdoba!H8+Granada!H8+Huelva!H8+Jaén!H8+Málaga!H8+Sevilla!H8)</f>
        <v>363632.01</v>
      </c>
      <c r="I8" s="124">
        <v>279273</v>
      </c>
      <c r="J8" s="53">
        <f t="shared" si="0"/>
        <v>-18.0683449056627</v>
      </c>
      <c r="K8" s="54">
        <f t="shared" si="1"/>
        <v>-8.04821378340364</v>
      </c>
      <c r="L8" s="53">
        <f t="shared" si="2"/>
        <v>-27.03859871962318</v>
      </c>
      <c r="M8" s="55">
        <f t="shared" si="3"/>
        <v>-4.999405599538804</v>
      </c>
      <c r="N8" s="56">
        <f t="shared" si="4"/>
        <v>2318.9290086679594</v>
      </c>
      <c r="O8" s="57">
        <f t="shared" si="5"/>
        <v>2604.0301912010573</v>
      </c>
      <c r="P8" s="58">
        <f t="shared" si="6"/>
        <v>2244.5087402049426</v>
      </c>
    </row>
    <row r="9" spans="1:16" ht="12.75">
      <c r="A9" s="59" t="s">
        <v>15</v>
      </c>
      <c r="B9" s="45">
        <v>6</v>
      </c>
      <c r="C9" s="46">
        <f>IF(OR(Almería!C9=0,Cádiz!C9=0,Córdoba!C9=0,Granada!C9=0,Huelva!C9=0,Jaén!C9=0,Málaga!C9=0,Sevilla!C9=0),"",Almería!C9+Cádiz!C9+Córdoba!C9+Granada!C9+Huelva!C9+Jaén!C9+Málaga!C9+Sevilla!C9)</f>
        <v>71152.01000000001</v>
      </c>
      <c r="D9" s="46">
        <f>IF(OR(Almería!D9=0,Cádiz!D9=0,Córdoba!D9=0,Granada!D9=0,Huelva!D9=0,Jaén!D9=0,Málaga!D9=0,Sevilla!D9=0),"",Almería!D9+Cádiz!D9+Córdoba!D9+Granada!D9+Huelva!D9+Jaén!D9+Málaga!D9+Sevilla!D9)</f>
        <v>102151.01000000001</v>
      </c>
      <c r="E9" s="48">
        <v>68229</v>
      </c>
      <c r="F9" s="49">
        <v>6</v>
      </c>
      <c r="G9" s="50">
        <f>IF(OR(Almería!G9=0,Cádiz!G9=0,Córdoba!G9=0,Granada!G9=0,Huelva!G9=0,Jaén!G9=0,Málaga!G9=0,Sevilla!G9=0),"",Almería!G9+Cádiz!G9+Córdoba!G9+Granada!G9+Huelva!G9+Jaén!G9+Málaga!G9+Sevilla!G9)</f>
        <v>173394.01</v>
      </c>
      <c r="H9" s="51">
        <f>IF(OR(Almería!H9=0,Cádiz!H9=0,Córdoba!H9=0,Granada!H9=0,Huelva!H9=0,Jaén!H9=0,Málaga!H9=0,Sevilla!H9=0),"",Almería!H9+Cádiz!H9+Córdoba!H9+Granada!H9+Huelva!H9+Jaén!H9+Málaga!H9+Sevilla!H9)</f>
        <v>257394.01</v>
      </c>
      <c r="I9" s="123">
        <v>171679</v>
      </c>
      <c r="J9" s="53">
        <f t="shared" si="0"/>
        <v>-30.346249146239472</v>
      </c>
      <c r="K9" s="54">
        <f t="shared" si="1"/>
        <v>4.284116724559951</v>
      </c>
      <c r="L9" s="53">
        <f t="shared" si="2"/>
        <v>-32.63479208393389</v>
      </c>
      <c r="M9" s="55">
        <f t="shared" si="3"/>
        <v>0.9989631812860011</v>
      </c>
      <c r="N9" s="56">
        <f t="shared" si="4"/>
        <v>2436.951675715134</v>
      </c>
      <c r="O9" s="57">
        <f t="shared" si="5"/>
        <v>2519.7402355591</v>
      </c>
      <c r="P9" s="58">
        <f t="shared" si="6"/>
        <v>2516.2174441952834</v>
      </c>
    </row>
    <row r="10" spans="1:16" ht="12.75">
      <c r="A10" s="62" t="s">
        <v>16</v>
      </c>
      <c r="B10" s="45">
        <v>6</v>
      </c>
      <c r="C10" s="46">
        <f>IF(OR(Almería!C10=0,Cádiz!C10=0,Córdoba!C10=0,Granada!C10=0,Huelva!C10=0,Jaén!C10=0,Málaga!C10=0,Sevilla!C10=0),"",Almería!C10+Cádiz!C10+Córdoba!C10+Granada!C10+Huelva!C10+Jaén!C10+Málaga!C10+Sevilla!C10)</f>
        <v>43259</v>
      </c>
      <c r="D10" s="46">
        <f>IF(OR(Almería!D10=0,Cádiz!D10=0,Córdoba!D10=0,Granada!D10=0,Huelva!D10=0,Jaén!D10=0,Málaga!D10=0,Sevilla!D10=0),"",Almería!D10+Cádiz!D10+Córdoba!D10+Granada!D10+Huelva!D10+Jaén!D10+Málaga!D10+Sevilla!D10)</f>
        <v>37491</v>
      </c>
      <c r="E10" s="101">
        <v>56196</v>
      </c>
      <c r="F10" s="49">
        <v>6</v>
      </c>
      <c r="G10" s="50">
        <f>IF(OR(Almería!G10=0,Cádiz!G10=0,Córdoba!G10=0,Granada!G10=0,Huelva!G10=0,Jaén!G10=0,Málaga!G10=0,Sevilla!G10=0),"",Almería!G10+Cádiz!G10+Córdoba!G10+Granada!G10+Huelva!G10+Jaén!G10+Málaga!G10+Sevilla!G10)</f>
        <v>91917</v>
      </c>
      <c r="H10" s="51">
        <f>IF(OR(Almería!H10=0,Cádiz!H10=0,Córdoba!H10=0,Granada!H10=0,Huelva!H10=0,Jaén!H10=0,Málaga!H10=0,Sevilla!H10=0),"",Almería!H10+Cádiz!H10+Córdoba!H10+Granada!H10+Huelva!H10+Jaén!H10+Málaga!H10+Sevilla!H10)</f>
        <v>106238</v>
      </c>
      <c r="I10" s="123">
        <v>107594</v>
      </c>
      <c r="J10" s="53">
        <f t="shared" si="0"/>
        <v>15.385025739510809</v>
      </c>
      <c r="K10" s="54">
        <f t="shared" si="1"/>
        <v>-23.021211474126275</v>
      </c>
      <c r="L10" s="53">
        <f t="shared" si="2"/>
        <v>-13.480110694854957</v>
      </c>
      <c r="M10" s="55">
        <f t="shared" si="3"/>
        <v>-14.57051508448427</v>
      </c>
      <c r="N10" s="56">
        <f t="shared" si="4"/>
        <v>2124.806398668485</v>
      </c>
      <c r="O10" s="57">
        <f t="shared" si="5"/>
        <v>2833.6934197540745</v>
      </c>
      <c r="P10" s="58">
        <f t="shared" si="6"/>
        <v>1914.620257669585</v>
      </c>
    </row>
    <row r="11" spans="1:16" ht="12.75">
      <c r="A11" s="59" t="s">
        <v>17</v>
      </c>
      <c r="B11" s="45">
        <v>6</v>
      </c>
      <c r="C11" s="46">
        <f>IF(OR(Almería!C11=0,Cádiz!C11=0,Córdoba!C11=0,Granada!C11=0,Huelva!C11=0,Jaén!C11=0,Málaga!C11=0,Sevilla!C11=0),"",Almería!C11+Cádiz!C11+Córdoba!C11+Granada!C11+Huelva!C11+Jaén!C11+Málaga!C11+Sevilla!C11)</f>
        <v>99024</v>
      </c>
      <c r="D11" s="46">
        <f>IF(OR(Almería!D11=0,Cádiz!D11=0,Córdoba!D11=0,Granada!D11=0,Huelva!D11=0,Jaén!D11=0,Málaga!D11=0,Sevilla!D11=0),"",Almería!D11+Cádiz!D11+Córdoba!D11+Granada!D11+Huelva!D11+Jaén!D11+Málaga!D11+Sevilla!D11)</f>
        <v>100116</v>
      </c>
      <c r="E11" s="101">
        <v>98718</v>
      </c>
      <c r="F11" s="49">
        <v>6</v>
      </c>
      <c r="G11" s="50">
        <f>IF(OR(Almería!G11=0,Cádiz!G11=0,Córdoba!G11=0,Granada!G11=0,Huelva!G11=0,Jaén!G11=0,Málaga!G11=0,Sevilla!G11=0),"",Almería!G11+Cádiz!G11+Córdoba!G11+Granada!G11+Huelva!G11+Jaén!G11+Málaga!G11+Sevilla!G11)</f>
        <v>173699</v>
      </c>
      <c r="H11" s="51">
        <f>IF(OR(Almería!H11=0,Cádiz!H11=0,Córdoba!H11=0,Granada!H11=0,Huelva!H11=0,Jaén!H11=0,Málaga!H11=0,Sevilla!H11=0),"",Almería!H11+Cádiz!H11+Córdoba!H11+Granada!H11+Huelva!H11+Jaén!H11+Málaga!H11+Sevilla!H11)</f>
        <v>179268</v>
      </c>
      <c r="I11" s="123">
        <v>184363</v>
      </c>
      <c r="J11" s="53">
        <f t="shared" si="0"/>
        <v>-1.0907347476926788</v>
      </c>
      <c r="K11" s="54">
        <f t="shared" si="1"/>
        <v>0.30997386494864543</v>
      </c>
      <c r="L11" s="53">
        <f t="shared" si="2"/>
        <v>-3.1065220786754963</v>
      </c>
      <c r="M11" s="55">
        <f t="shared" si="3"/>
        <v>-5.784240872626285</v>
      </c>
      <c r="N11" s="56">
        <f t="shared" si="4"/>
        <v>1754.110114719664</v>
      </c>
      <c r="O11" s="57">
        <f t="shared" si="5"/>
        <v>1790.602900635263</v>
      </c>
      <c r="P11" s="58">
        <f t="shared" si="6"/>
        <v>1867.5722765858304</v>
      </c>
    </row>
    <row r="12" spans="1:16" ht="12.75">
      <c r="A12" s="59" t="s">
        <v>18</v>
      </c>
      <c r="B12" s="45">
        <v>6</v>
      </c>
      <c r="C12" s="46">
        <f>IF(OR(Almería!C12=0,Cádiz!C12=0,Córdoba!C12=0,Granada!C12=0,Huelva!C12=0,Jaén!C12=0,Málaga!C12=0,Sevilla!C12=0),"",Almería!C12+Cádiz!C12+Córdoba!C12+Granada!C12+Huelva!C12+Jaén!C12+Málaga!C12+Sevilla!C12)</f>
        <v>1022.03</v>
      </c>
      <c r="D12" s="46">
        <f>IF(OR(Almería!D12=0,Cádiz!D12=0,Córdoba!D12=0,Granada!D12=0,Huelva!D12=0,Jaén!D12=0,Málaga!D12=0,Sevilla!D12=0),"",Almería!D12+Cádiz!D12+Córdoba!D12+Granada!D12+Huelva!D12+Jaén!D12+Málaga!D12+Sevilla!D12)</f>
        <v>1069.02</v>
      </c>
      <c r="E12" s="101">
        <v>1037</v>
      </c>
      <c r="F12" s="49">
        <v>6</v>
      </c>
      <c r="G12" s="50">
        <f>IF(OR(Almería!G12=0,Cádiz!G12=0,Córdoba!G12=0,Granada!G12=0,Huelva!G12=0,Jaén!G12=0,Málaga!G12=0,Sevilla!G12=0),"",Almería!G12+Cádiz!G12+Córdoba!G12+Granada!G12+Huelva!G12+Jaén!G12+Málaga!G12+Sevilla!G12)</f>
        <v>1512.03</v>
      </c>
      <c r="H12" s="51">
        <f>IF(OR(Almería!H12=0,Cádiz!H12=0,Córdoba!H12=0,Granada!H12=0,Huelva!H12=0,Jaén!H12=0,Málaga!H12=0,Sevilla!H12=0),"",Almería!H12+Cádiz!H12+Córdoba!H12+Granada!H12+Huelva!H12+Jaén!H12+Málaga!H12+Sevilla!H12)</f>
        <v>1860.02</v>
      </c>
      <c r="I12" s="123">
        <v>1289</v>
      </c>
      <c r="J12" s="53">
        <f t="shared" si="0"/>
        <v>-4.395614675123014</v>
      </c>
      <c r="K12" s="54">
        <f t="shared" si="1"/>
        <v>-1.443587270973964</v>
      </c>
      <c r="L12" s="53">
        <f t="shared" si="2"/>
        <v>-18.70893861356329</v>
      </c>
      <c r="M12" s="55">
        <f t="shared" si="3"/>
        <v>17.302560124127226</v>
      </c>
      <c r="N12" s="56">
        <f t="shared" si="4"/>
        <v>1479.4379812725654</v>
      </c>
      <c r="O12" s="57">
        <f t="shared" si="5"/>
        <v>1739.9300293726965</v>
      </c>
      <c r="P12" s="58">
        <f t="shared" si="6"/>
        <v>1243.0086788813887</v>
      </c>
    </row>
    <row r="13" spans="1:16" ht="12.75">
      <c r="A13" s="62" t="s">
        <v>19</v>
      </c>
      <c r="B13" s="45">
        <v>6</v>
      </c>
      <c r="C13" s="66">
        <f>IF(OR(Almería!C13=0,Cádiz!C13=0,Córdoba!C13=0,Granada!C13=0,Huelva!C13=0,Jaén!C13=0,Málaga!C13=0,Sevilla!C13=0),"",Almería!C13+Cádiz!C13+Córdoba!C13+Granada!C13+Huelva!C13+Jaén!C13+Málaga!C13+Sevilla!C13)</f>
        <v>61742</v>
      </c>
      <c r="D13" s="66">
        <f>IF(OR(Almería!D13=0,Cádiz!D13=0,Córdoba!D13=0,Granada!D13=0,Huelva!D13=0,Jaén!D13=0,Málaga!D13=0,Sevilla!D13=0),"",Almería!D13+Cádiz!D13+Córdoba!D13+Granada!D13+Huelva!D13+Jaén!D13+Málaga!D13+Sevilla!D13)</f>
        <v>58252</v>
      </c>
      <c r="E13" s="101">
        <v>48356</v>
      </c>
      <c r="F13" s="49">
        <v>6</v>
      </c>
      <c r="G13" s="50">
        <f>IF(OR(Almería!G13=0,Cádiz!G13=0,Córdoba!G13=0,Granada!G13=0,Huelva!G13=0,Jaén!G13=0,Málaga!G13=0,Sevilla!G13=0),"",Almería!G13+Cádiz!G13+Córdoba!G13+Granada!G13+Huelva!G13+Jaén!G13+Málaga!G13+Sevilla!G13)</f>
        <v>203495</v>
      </c>
      <c r="H13" s="51">
        <f>IF(OR(Almería!H13=0,Cádiz!H13=0,Córdoba!H13=0,Granada!H13=0,Huelva!H13=0,Jaén!H13=0,Málaga!H13=0,Sevilla!H13=0),"",Almería!H13+Cádiz!H13+Córdoba!H13+Granada!H13+Huelva!H13+Jaén!H13+Málaga!H13+Sevilla!H13)</f>
        <v>212428</v>
      </c>
      <c r="I13" s="123">
        <v>140441</v>
      </c>
      <c r="J13" s="53">
        <f t="shared" si="0"/>
        <v>5.991210602211083</v>
      </c>
      <c r="K13" s="54">
        <f t="shared" si="1"/>
        <v>27.682190421043913</v>
      </c>
      <c r="L13" s="53">
        <f t="shared" si="2"/>
        <v>-4.205189523038399</v>
      </c>
      <c r="M13" s="55">
        <f t="shared" si="3"/>
        <v>44.897145420496855</v>
      </c>
      <c r="N13" s="56">
        <f t="shared" si="4"/>
        <v>3295.8925852742054</v>
      </c>
      <c r="O13" s="57">
        <f t="shared" si="5"/>
        <v>3646.7074091876675</v>
      </c>
      <c r="P13" s="58">
        <f t="shared" si="6"/>
        <v>2904.3138390272147</v>
      </c>
    </row>
    <row r="14" spans="1:16" ht="12.75">
      <c r="A14" s="59" t="s">
        <v>20</v>
      </c>
      <c r="B14" s="45">
        <v>6</v>
      </c>
      <c r="C14" s="46">
        <f>IF(OR(Almería!C14=0,Cádiz!C14=0,Córdoba!C14=0,Granada!C14=0,Huelva!C14=0,Jaén!C14=0,Málaga!C14=0,Sevilla!C14=0),"",Almería!C14+Cádiz!C14+Córdoba!C14+Granada!C14+Huelva!C14+Jaén!C14+Málaga!C14+Sevilla!C14)</f>
        <v>22209.05</v>
      </c>
      <c r="D14" s="46">
        <f>IF(OR(Almería!D14=0,Cádiz!D14=0,Córdoba!D14=0,Granada!D14=0,Huelva!D14=0,Jaén!D14=0,Málaga!D14=0,Sevilla!D14=0),"",Almería!D14+Cádiz!D14+Córdoba!D14+Granada!D14+Huelva!D14+Jaén!D14+Málaga!D14+Sevilla!D14)</f>
        <v>37922.05</v>
      </c>
      <c r="E14" s="101">
        <v>39528</v>
      </c>
      <c r="F14" s="49"/>
      <c r="G14" s="50">
        <f>IF(OR(Almería!G14=0,Cádiz!G14=0,Córdoba!G14=0,Granada!G14=0,Huelva!G14=0,Jaén!G14=0,Málaga!G14=0,Sevilla!G14=0),"",Almería!G14+Cádiz!G14+Córdoba!G14+Granada!G14+Huelva!G14+Jaén!G14+Málaga!G14+Sevilla!G14)</f>
      </c>
      <c r="H14" s="51">
        <f>IF(OR(Almería!H14=0,Cádiz!H14=0,Córdoba!H14=0,Granada!H14=0,Huelva!H14=0,Jaén!H14=0,Málaga!H14=0,Sevilla!H14=0),"",Almería!H14+Cádiz!H14+Córdoba!H14+Granada!H14+Huelva!H14+Jaén!H14+Málaga!H14+Sevilla!H14)</f>
        <v>328393.05</v>
      </c>
      <c r="I14" s="123">
        <v>350633</v>
      </c>
      <c r="J14" s="53">
        <f t="shared" si="0"/>
        <v>-41.43499626206917</v>
      </c>
      <c r="K14" s="54">
        <f t="shared" si="1"/>
        <v>-43.81438473993119</v>
      </c>
      <c r="L14" s="53"/>
      <c r="M14" s="55"/>
      <c r="N14" s="56"/>
      <c r="O14" s="57">
        <f t="shared" si="5"/>
        <v>8659.686119289436</v>
      </c>
      <c r="P14" s="58">
        <f t="shared" si="6"/>
        <v>8870.496862983202</v>
      </c>
    </row>
    <row r="15" spans="1:16" ht="12.75">
      <c r="A15" s="59" t="s">
        <v>21</v>
      </c>
      <c r="B15" s="45">
        <v>6</v>
      </c>
      <c r="C15" s="46">
        <f>IF(OR(Almería!C15=0,Cádiz!C15=0,Córdoba!C15=0,Granada!C15=0,Huelva!C15=0,Jaén!C15=0,Málaga!C15=0,Sevilla!C15=0),"",Almería!C15+Cádiz!C15+Córdoba!C15+Granada!C15+Huelva!C15+Jaén!C15+Málaga!C15+Sevilla!C15)</f>
        <v>7782</v>
      </c>
      <c r="D15" s="46">
        <f>IF(OR(Almería!D15=0,Cádiz!D15=0,Córdoba!D15=0,Granada!D15=0,Huelva!D15=0,Jaén!D15=0,Málaga!D15=0,Sevilla!D15=0),"",Almería!D15+Cádiz!D15+Córdoba!D15+Granada!D15+Huelva!D15+Jaén!D15+Málaga!D15+Sevilla!D15)</f>
        <v>9012</v>
      </c>
      <c r="E15" s="101">
        <v>16047</v>
      </c>
      <c r="F15" s="49"/>
      <c r="G15" s="50">
        <f>IF(OR(Almería!G15=0,Cádiz!G15=0,Córdoba!G15=0,Granada!G15=0,Huelva!G15=0,Jaén!G15=0,Málaga!G15=0,Sevilla!G15=0),"",Almería!G15+Cádiz!G15+Córdoba!G15+Granada!G15+Huelva!G15+Jaén!G15+Málaga!G15+Sevilla!G15)</f>
      </c>
      <c r="H15" s="51">
        <f>IF(OR(Almería!H15=0,Cádiz!H15=0,Córdoba!H15=0,Granada!H15=0,Huelva!H15=0,Jaén!H15=0,Málaga!H15=0,Sevilla!H15=0),"",Almería!H15+Cádiz!H15+Córdoba!H15+Granada!H15+Huelva!H15+Jaén!H15+Málaga!H15+Sevilla!H15)</f>
        <v>110227</v>
      </c>
      <c r="I15" s="123">
        <v>197144</v>
      </c>
      <c r="J15" s="53">
        <f t="shared" si="0"/>
        <v>-13.648468708388819</v>
      </c>
      <c r="K15" s="54">
        <f t="shared" si="1"/>
        <v>-51.504954197046175</v>
      </c>
      <c r="L15" s="53"/>
      <c r="M15" s="55"/>
      <c r="N15" s="56"/>
      <c r="O15" s="57">
        <f t="shared" si="5"/>
        <v>12231.136262760763</v>
      </c>
      <c r="P15" s="58">
        <f t="shared" si="6"/>
        <v>12285.411603414968</v>
      </c>
    </row>
    <row r="16" spans="1:16" ht="12.75">
      <c r="A16" s="59" t="s">
        <v>22</v>
      </c>
      <c r="B16" s="45">
        <v>6</v>
      </c>
      <c r="C16" s="46">
        <f>IF(OR(Almería!C16=0,Cádiz!C16=0,Córdoba!C16=0,Granada!C16=0,Huelva!C16=0,Jaén!C16=0,Málaga!C16=0,Sevilla!C16=0),"",Almería!C16+Cádiz!C16+Córdoba!C16+Granada!C16+Huelva!C16+Jaén!C16+Málaga!C16+Sevilla!C16)</f>
        <v>2550</v>
      </c>
      <c r="D16" s="46">
        <f>IF(OR(Almería!D16=0,Cádiz!D16=0,Córdoba!D16=0,Granada!D16=0,Huelva!D16=0,Jaén!D16=0,Málaga!D16=0,Sevilla!D16=0),"",Almería!D16+Cádiz!D16+Córdoba!D16+Granada!D16+Huelva!D16+Jaén!D16+Málaga!D16+Sevilla!D16)</f>
        <v>2776</v>
      </c>
      <c r="E16" s="101">
        <v>3128</v>
      </c>
      <c r="F16" s="49">
        <v>6</v>
      </c>
      <c r="G16" s="50">
        <f>IF(OR(Almería!G16=0,Cádiz!G16=0,Córdoba!G16=0,Granada!G16=0,Huelva!G16=0,Jaén!G16=0,Málaga!G16=0,Sevilla!G16=0),"",Almería!G16+Cádiz!G16+Córdoba!G16+Granada!G16+Huelva!G16+Jaén!G16+Málaga!G16+Sevilla!G16)</f>
        <v>10210</v>
      </c>
      <c r="H16" s="51">
        <f>IF(OR(Almería!H16=0,Cádiz!H16=0,Córdoba!H16=0,Granada!H16=0,Huelva!H16=0,Jaén!H16=0,Málaga!H16=0,Sevilla!H16=0),"",Almería!H16+Cádiz!H16+Córdoba!H16+Granada!H16+Huelva!H16+Jaén!H16+Málaga!H16+Sevilla!H16)</f>
        <v>11165</v>
      </c>
      <c r="I16" s="123">
        <v>12330</v>
      </c>
      <c r="J16" s="53">
        <f t="shared" si="0"/>
        <v>-8.141210374639769</v>
      </c>
      <c r="K16" s="54">
        <f t="shared" si="1"/>
        <v>-18.47826086956522</v>
      </c>
      <c r="L16" s="53">
        <f t="shared" si="2"/>
        <v>-8.553515450067167</v>
      </c>
      <c r="M16" s="55">
        <f t="shared" si="3"/>
        <v>-17.193836171938358</v>
      </c>
      <c r="N16" s="56">
        <f t="shared" si="4"/>
        <v>4003.921568627451</v>
      </c>
      <c r="O16" s="57">
        <f t="shared" si="5"/>
        <v>4021.974063400576</v>
      </c>
      <c r="P16" s="58">
        <f t="shared" si="6"/>
        <v>3941.8158567774935</v>
      </c>
    </row>
    <row r="17" spans="1:16" s="43" customFormat="1" ht="15.75">
      <c r="A17" s="29" t="s">
        <v>23</v>
      </c>
      <c r="B17" s="68"/>
      <c r="C17" s="69"/>
      <c r="D17" s="69"/>
      <c r="E17" s="102"/>
      <c r="F17" s="72"/>
      <c r="G17" s="73"/>
      <c r="H17" s="73"/>
      <c r="I17" s="125"/>
      <c r="J17" s="76"/>
      <c r="K17" s="77"/>
      <c r="L17" s="76"/>
      <c r="M17" s="78"/>
      <c r="N17" s="79"/>
      <c r="O17" s="80"/>
      <c r="P17" s="81"/>
    </row>
    <row r="18" spans="1:16" ht="12.75">
      <c r="A18" s="59" t="s">
        <v>24</v>
      </c>
      <c r="B18" s="45">
        <v>6</v>
      </c>
      <c r="C18" s="46">
        <f>IF(OR(Almería!C18=0,Cádiz!C18=0,Córdoba!C18=0,Granada!C18=0,Huelva!C18=0,Jaén!C18=0,Málaga!C18=0,Sevilla!C18=0),"",Almería!C18+Cádiz!C18+Córdoba!C18+Granada!C18+Huelva!C18+Jaén!C18+Málaga!C18+Sevilla!C18)</f>
        <v>31.050000000000004</v>
      </c>
      <c r="D18" s="46">
        <f>IF(OR(Almería!D18=0,Cádiz!D18=0,Córdoba!D18=0,Granada!D18=0,Huelva!D18=0,Jaén!D18=0,Málaga!D18=0,Sevilla!D18=0),"",Almería!D18+Cádiz!D18+Córdoba!D18+Granada!D18+Huelva!D18+Jaén!D18+Málaga!D18+Sevilla!D18)</f>
        <v>43.05</v>
      </c>
      <c r="E18" s="101">
        <v>47</v>
      </c>
      <c r="F18" s="49">
        <v>6</v>
      </c>
      <c r="G18" s="50">
        <f>IF(OR(Almería!G18=0,Cádiz!G18=0,Córdoba!G18=0,Granada!G18=0,Huelva!G18=0,Jaén!G18=0,Málaga!G18=0,Sevilla!G18=0),"",Almería!G18+Cádiz!G18+Córdoba!G18+Granada!G18+Huelva!G18+Jaén!G18+Málaga!G18+Sevilla!G18)</f>
        <v>28.049999999999997</v>
      </c>
      <c r="H18" s="50">
        <f>IF(OR(Almería!H18=0,Cádiz!H18=0,Córdoba!H18=0,Granada!H18=0,Huelva!H18=0,Jaén!H18=0,Málaga!H18=0,Sevilla!H18=0),"",Almería!H18+Cádiz!H18+Córdoba!H18+Granada!H18+Huelva!H18+Jaén!H18+Málaga!H18+Sevilla!H18)</f>
        <v>52.04999999999999</v>
      </c>
      <c r="I18" s="126">
        <v>64</v>
      </c>
      <c r="J18" s="53">
        <f aca="true" t="shared" si="7" ref="J18:J25">IF(OR(D18=0,C18=0),"",C18/D18*100-100)</f>
        <v>-27.874564459930298</v>
      </c>
      <c r="K18" s="54">
        <f aca="true" t="shared" si="8" ref="K18:K25">IF(OR(E18=0,C18=0),"",C18/E18*100-100)</f>
        <v>-33.936170212765944</v>
      </c>
      <c r="L18" s="53">
        <f aca="true" t="shared" si="9" ref="L18:L25">IF(OR(H18=0,G18=0),"",G18/H18*100-100)</f>
        <v>-46.10951008645533</v>
      </c>
      <c r="M18" s="55">
        <f aca="true" t="shared" si="10" ref="M18:M25">IF(OR(I18=0,G18=0),"",G18/I18*100-100)</f>
        <v>-56.17187500000001</v>
      </c>
      <c r="N18" s="56">
        <f aca="true" t="shared" si="11" ref="N18:N25">(G18*1000)/C18</f>
        <v>903.3816425120771</v>
      </c>
      <c r="O18" s="57">
        <f aca="true" t="shared" si="12" ref="O18:O25">(H18*1000)/D18</f>
        <v>1209.0592334494772</v>
      </c>
      <c r="P18" s="58">
        <f aca="true" t="shared" si="13" ref="P18:P25">(I18*1000)/E18</f>
        <v>1361.7021276595744</v>
      </c>
    </row>
    <row r="19" spans="1:16" ht="12.75">
      <c r="A19" s="59" t="s">
        <v>25</v>
      </c>
      <c r="B19" s="45">
        <v>6</v>
      </c>
      <c r="C19" s="46">
        <f>IF(OR(Almería!C19=0,Cádiz!C19=0,Córdoba!C19=0,Granada!C19=0,Huelva!C19=0,Jaén!C19=0,Málaga!C19=0,Sevilla!C19=0),"",Almería!C19+Cádiz!C19+Córdoba!C19+Granada!C19+Huelva!C19+Jaén!C19+Málaga!C19+Sevilla!C19)</f>
        <v>24589</v>
      </c>
      <c r="D19" s="46">
        <f>IF(OR(Almería!D19=0,Cádiz!D19=0,Córdoba!D19=0,Granada!D19=0,Huelva!D19=0,Jaén!D19=0,Málaga!D19=0,Sevilla!D19=0),"",Almería!D19+Cádiz!D19+Córdoba!D19+Granada!D19+Huelva!D19+Jaén!D19+Málaga!D19+Sevilla!D19)</f>
        <v>22085</v>
      </c>
      <c r="E19" s="101">
        <v>34183</v>
      </c>
      <c r="F19" s="49">
        <v>6</v>
      </c>
      <c r="G19" s="50">
        <f>IF(OR(Almería!G19=0,Cádiz!G19=0,Córdoba!G19=0,Granada!G19=0,Huelva!G19=0,Jaén!G19=0,Málaga!G19=0,Sevilla!G19=0),"",Almería!G19+Cádiz!G19+Córdoba!G19+Granada!G19+Huelva!G19+Jaén!G19+Málaga!G19+Sevilla!G19)</f>
        <v>23723</v>
      </c>
      <c r="H19" s="50">
        <f>IF(OR(Almería!H19=0,Cádiz!H19=0,Córdoba!H19=0,Granada!H19=0,Huelva!H19=0,Jaén!H19=0,Málaga!H19=0,Sevilla!H19=0),"",Almería!H19+Cádiz!H19+Córdoba!H19+Granada!H19+Huelva!H19+Jaén!H19+Málaga!H19+Sevilla!H19)</f>
        <v>29045</v>
      </c>
      <c r="I19" s="126">
        <v>45658</v>
      </c>
      <c r="J19" s="53">
        <f t="shared" si="7"/>
        <v>11.33801222549242</v>
      </c>
      <c r="K19" s="54">
        <f t="shared" si="8"/>
        <v>-28.066582804317946</v>
      </c>
      <c r="L19" s="53">
        <f t="shared" si="9"/>
        <v>-18.323291444310556</v>
      </c>
      <c r="M19" s="55">
        <f t="shared" si="10"/>
        <v>-48.04196416838232</v>
      </c>
      <c r="N19" s="56">
        <f t="shared" si="11"/>
        <v>964.7809996339827</v>
      </c>
      <c r="O19" s="57">
        <f t="shared" si="12"/>
        <v>1315.1460267149648</v>
      </c>
      <c r="P19" s="58">
        <f t="shared" si="13"/>
        <v>1335.6931808208758</v>
      </c>
    </row>
    <row r="20" spans="1:16" ht="12.75">
      <c r="A20" s="59" t="s">
        <v>26</v>
      </c>
      <c r="B20" s="45">
        <v>6</v>
      </c>
      <c r="C20" s="46">
        <f>IF(OR(Almería!C20=0,Cádiz!C20=0,Córdoba!C20=0,Granada!C20=0,Huelva!C20=0,Jaén!C20=0,Málaga!C20=0,Sevilla!C20=0),"",Almería!C20+Cádiz!C20+Córdoba!C20+Granada!C20+Huelva!C20+Jaén!C20+Málaga!C20+Sevilla!C20)</f>
        <v>122.06000000000002</v>
      </c>
      <c r="D20" s="46">
        <f>IF(OR(Almería!D20=0,Cádiz!D20=0,Córdoba!D20=0,Granada!D20=0,Huelva!D20=0,Jaén!D20=0,Málaga!D20=0,Sevilla!D20=0),"",Almería!D20+Cádiz!D20+Córdoba!D20+Granada!D20+Huelva!D20+Jaén!D20+Málaga!D20+Sevilla!D20)</f>
        <v>125.05000000000001</v>
      </c>
      <c r="E20" s="101">
        <v>112</v>
      </c>
      <c r="F20" s="49">
        <v>6</v>
      </c>
      <c r="G20" s="50">
        <f>IF(OR(Almería!G20=0,Cádiz!G20=0,Córdoba!G20=0,Granada!G20=0,Huelva!G20=0,Jaén!G20=0,Málaga!G20=0,Sevilla!G20=0),"",Almería!G20+Cádiz!G20+Córdoba!G20+Granada!G20+Huelva!G20+Jaén!G20+Málaga!G20+Sevilla!G20)</f>
        <v>119.06000000000003</v>
      </c>
      <c r="H20" s="50">
        <f>IF(OR(Almería!H20=0,Cádiz!H20=0,Córdoba!H20=0,Granada!H20=0,Huelva!H20=0,Jaén!H20=0,Málaga!H20=0,Sevilla!H20=0),"",Almería!H20+Cádiz!H20+Córdoba!H20+Granada!H20+Huelva!H20+Jaén!H20+Málaga!H20+Sevilla!H20)</f>
        <v>95.05000000000001</v>
      </c>
      <c r="I20" s="126">
        <v>67</v>
      </c>
      <c r="J20" s="53">
        <f t="shared" si="7"/>
        <v>-2.391043582566965</v>
      </c>
      <c r="K20" s="54">
        <f t="shared" si="8"/>
        <v>8.982142857142875</v>
      </c>
      <c r="L20" s="53">
        <f t="shared" si="9"/>
        <v>25.26038926880591</v>
      </c>
      <c r="M20" s="55">
        <f t="shared" si="10"/>
        <v>77.7014925373135</v>
      </c>
      <c r="N20" s="56">
        <f t="shared" si="11"/>
        <v>975.4219236441096</v>
      </c>
      <c r="O20" s="57">
        <f t="shared" si="12"/>
        <v>760.0959616153539</v>
      </c>
      <c r="P20" s="58">
        <f t="shared" si="13"/>
        <v>598.2142857142857</v>
      </c>
    </row>
    <row r="21" spans="1:16" ht="12.75">
      <c r="A21" s="59" t="s">
        <v>27</v>
      </c>
      <c r="B21" s="45">
        <v>6</v>
      </c>
      <c r="C21" s="46">
        <f>IF(OR(Almería!C21=0,Cádiz!C21=0,Córdoba!C21=0,Granada!C21=0,Huelva!C21=0,Jaén!C21=0,Málaga!C21=0,Sevilla!C21=0),"",Almería!C21+Cádiz!C21+Córdoba!C21+Granada!C21+Huelva!C21+Jaén!C21+Málaga!C21+Sevilla!C21)</f>
        <v>12735</v>
      </c>
      <c r="D21" s="46">
        <f>IF(OR(Almería!D21=0,Cádiz!D21=0,Córdoba!D21=0,Granada!D21=0,Huelva!D21=0,Jaén!D21=0,Málaga!D21=0,Sevilla!D21=0),"",Almería!D21+Cádiz!D21+Córdoba!D21+Granada!D21+Huelva!D21+Jaén!D21+Málaga!D21+Sevilla!D21)</f>
        <v>13865</v>
      </c>
      <c r="E21" s="101">
        <v>22106</v>
      </c>
      <c r="F21" s="49">
        <v>6</v>
      </c>
      <c r="G21" s="50">
        <f>IF(OR(Almería!G21=0,Cádiz!G21=0,Córdoba!G21=0,Granada!G21=0,Huelva!G21=0,Jaén!G21=0,Málaga!G21=0,Sevilla!G21=0),"",Almería!G21+Cádiz!G21+Córdoba!G21+Granada!G21+Huelva!G21+Jaén!G21+Málaga!G21+Sevilla!G21)</f>
        <v>14615</v>
      </c>
      <c r="H21" s="50">
        <f>IF(OR(Almería!H21=0,Cádiz!H21=0,Córdoba!H21=0,Granada!H21=0,Huelva!H21=0,Jaén!H21=0,Málaga!H21=0,Sevilla!H21=0),"",Almería!H21+Cádiz!H21+Córdoba!H21+Granada!H21+Huelva!H21+Jaén!H21+Málaga!H21+Sevilla!H21)</f>
        <v>21240</v>
      </c>
      <c r="I21" s="126">
        <v>24996</v>
      </c>
      <c r="J21" s="53">
        <f t="shared" si="7"/>
        <v>-8.150018031013346</v>
      </c>
      <c r="K21" s="54">
        <f t="shared" si="8"/>
        <v>-42.3912060074188</v>
      </c>
      <c r="L21" s="53">
        <f t="shared" si="9"/>
        <v>-31.191148775894533</v>
      </c>
      <c r="M21" s="55">
        <f t="shared" si="10"/>
        <v>-41.53064490318451</v>
      </c>
      <c r="N21" s="56">
        <f t="shared" si="11"/>
        <v>1147.6246564585788</v>
      </c>
      <c r="O21" s="57">
        <f t="shared" si="12"/>
        <v>1531.9148936170213</v>
      </c>
      <c r="P21" s="58">
        <f t="shared" si="13"/>
        <v>1130.733737446847</v>
      </c>
    </row>
    <row r="22" spans="1:16" ht="12.75">
      <c r="A22" s="59" t="s">
        <v>28</v>
      </c>
      <c r="B22" s="45">
        <v>6</v>
      </c>
      <c r="C22" s="46">
        <f>IF(OR(Almería!C22=0,Cádiz!C22=0,Córdoba!C22=0,Granada!C22=0,Huelva!C22=0,Jaén!C22=0,Málaga!C22=0,Sevilla!C22=0),"",Almería!C22+Cádiz!C22+Córdoba!C22+Granada!C22+Huelva!C22+Jaén!C22+Málaga!C22+Sevilla!C22)</f>
        <v>16375</v>
      </c>
      <c r="D22" s="46">
        <f>IF(OR(Almería!D22=0,Cádiz!D22=0,Córdoba!D22=0,Granada!D22=0,Huelva!D22=0,Jaén!D22=0,Málaga!D22=0,Sevilla!D22=0),"",Almería!D22+Cádiz!D22+Córdoba!D22+Granada!D22+Huelva!D22+Jaén!D22+Málaga!D22+Sevilla!D22)</f>
        <v>14552</v>
      </c>
      <c r="E22" s="101">
        <v>14916</v>
      </c>
      <c r="F22" s="49">
        <v>6</v>
      </c>
      <c r="G22" s="50">
        <f>IF(OR(Almería!G22=0,Cádiz!G22=0,Córdoba!G22=0,Granada!G22=0,Huelva!G22=0,Jaén!G22=0,Málaga!G22=0,Sevilla!G22=0),"",Almería!G22+Cádiz!G22+Córdoba!G22+Granada!G22+Huelva!G22+Jaén!G22+Málaga!G22+Sevilla!G22)</f>
        <v>17801</v>
      </c>
      <c r="H22" s="50">
        <f>IF(OR(Almería!H22=0,Cádiz!H22=0,Córdoba!H22=0,Granada!H22=0,Huelva!H22=0,Jaén!H22=0,Málaga!H22=0,Sevilla!H22=0),"",Almería!H22+Cádiz!H22+Córdoba!H22+Granada!H22+Huelva!H22+Jaén!H22+Málaga!H22+Sevilla!H22)</f>
        <v>21925</v>
      </c>
      <c r="I22" s="126">
        <v>17590</v>
      </c>
      <c r="J22" s="53">
        <f t="shared" si="7"/>
        <v>12.527487630566242</v>
      </c>
      <c r="K22" s="54">
        <f t="shared" si="8"/>
        <v>9.781442746044505</v>
      </c>
      <c r="L22" s="53">
        <f t="shared" si="9"/>
        <v>-18.809578107183583</v>
      </c>
      <c r="M22" s="55">
        <f t="shared" si="10"/>
        <v>1.1995451961341672</v>
      </c>
      <c r="N22" s="56">
        <f t="shared" si="11"/>
        <v>1087.0839694656488</v>
      </c>
      <c r="O22" s="57">
        <f t="shared" si="12"/>
        <v>1506.6657504123145</v>
      </c>
      <c r="P22" s="58">
        <f t="shared" si="13"/>
        <v>1179.2705819254493</v>
      </c>
    </row>
    <row r="23" spans="1:16" ht="12.75">
      <c r="A23" s="59" t="s">
        <v>29</v>
      </c>
      <c r="B23" s="45">
        <v>6</v>
      </c>
      <c r="C23" s="46">
        <f>IF(OR(Almería!C23=0,Cádiz!C23=0,Córdoba!C23=0,Granada!C23=0,Huelva!C23=0,Jaén!C23=0,Málaga!C23=0,Sevilla!C23=0),"",Almería!C23+Cádiz!C23+Córdoba!C23+Granada!C23+Huelva!C23+Jaén!C23+Málaga!C23+Sevilla!C23)</f>
        <v>10103</v>
      </c>
      <c r="D23" s="46">
        <f>IF(OR(Almería!D23=0,Cádiz!D23=0,Córdoba!D23=0,Granada!D23=0,Huelva!D23=0,Jaén!D23=0,Málaga!D23=0,Sevilla!D23=0),"",Almería!D23+Cádiz!D23+Córdoba!D23+Granada!D23+Huelva!D23+Jaén!D23+Málaga!D23+Sevilla!D23)</f>
        <v>7638</v>
      </c>
      <c r="E23" s="101">
        <v>6641</v>
      </c>
      <c r="F23" s="49">
        <v>6</v>
      </c>
      <c r="G23" s="50">
        <f>IF(OR(Almería!G23=0,Cádiz!G23=0,Córdoba!G23=0,Granada!G23=0,Huelva!G23=0,Jaén!G23=0,Málaga!G23=0,Sevilla!G23=0),"",Almería!G23+Cádiz!G23+Córdoba!G23+Granada!G23+Huelva!G23+Jaén!G23+Málaga!G23+Sevilla!G23)</f>
        <v>10454</v>
      </c>
      <c r="H23" s="50">
        <f>IF(OR(Almería!H23=0,Cádiz!H23=0,Córdoba!H23=0,Granada!H23=0,Huelva!H23=0,Jaén!H23=0,Málaga!H23=0,Sevilla!H23=0),"",Almería!H23+Cádiz!H23+Córdoba!H23+Granada!H23+Huelva!H23+Jaén!H23+Málaga!H23+Sevilla!H23)</f>
        <v>8765</v>
      </c>
      <c r="I23" s="126">
        <v>6794</v>
      </c>
      <c r="J23" s="53">
        <f t="shared" si="7"/>
        <v>32.27284629484157</v>
      </c>
      <c r="K23" s="54">
        <f t="shared" si="8"/>
        <v>52.13070320734829</v>
      </c>
      <c r="L23" s="53">
        <f t="shared" si="9"/>
        <v>19.26982316029664</v>
      </c>
      <c r="M23" s="55">
        <f t="shared" si="10"/>
        <v>53.87106270238448</v>
      </c>
      <c r="N23" s="56">
        <f t="shared" si="11"/>
        <v>1034.7421557953082</v>
      </c>
      <c r="O23" s="57">
        <f t="shared" si="12"/>
        <v>1147.5517151086672</v>
      </c>
      <c r="P23" s="58">
        <f t="shared" si="13"/>
        <v>1023.0386989911158</v>
      </c>
    </row>
    <row r="24" spans="1:16" ht="12.75">
      <c r="A24" s="59" t="s">
        <v>30</v>
      </c>
      <c r="B24" s="45">
        <v>6</v>
      </c>
      <c r="C24" s="46">
        <f>IF(OR(Almería!C24=0,Cádiz!C24=0,Córdoba!C24=0,Granada!C24=0,Huelva!C24=0,Jaén!C24=0,Málaga!C24=0,Sevilla!C24=0),"",Almería!C24+Cádiz!C24+Córdoba!C24+Granada!C24+Huelva!C24+Jaén!C24+Málaga!C24+Sevilla!C24)</f>
        <v>792.02</v>
      </c>
      <c r="D24" s="46">
        <f>IF(OR(Almería!D24=0,Cádiz!D24=0,Córdoba!D24=0,Granada!D24=0,Huelva!D24=0,Jaén!D24=0,Málaga!D24=0,Sevilla!D24=0),"",Almería!D24+Cádiz!D24+Córdoba!D24+Granada!D24+Huelva!D24+Jaén!D24+Málaga!D24+Sevilla!D24)</f>
        <v>667.01</v>
      </c>
      <c r="E24" s="101">
        <v>1056</v>
      </c>
      <c r="F24" s="49">
        <v>6</v>
      </c>
      <c r="G24" s="50">
        <f>IF(OR(Almería!G24=0,Cádiz!G24=0,Córdoba!G24=0,Granada!G24=0,Huelva!G24=0,Jaén!G24=0,Málaga!G24=0,Sevilla!G24=0),"",Almería!G24+Cádiz!G24+Córdoba!G24+Granada!G24+Huelva!G24+Jaén!G24+Málaga!G24+Sevilla!G24)</f>
        <v>943.02</v>
      </c>
      <c r="H24" s="50">
        <f>IF(OR(Almería!H24=0,Cádiz!H24=0,Córdoba!H24=0,Granada!H24=0,Huelva!H24=0,Jaén!H24=0,Málaga!H24=0,Sevilla!H24=0),"",Almería!H24+Cádiz!H24+Córdoba!H24+Granada!H24+Huelva!H24+Jaén!H24+Málaga!H24+Sevilla!H24)</f>
        <v>683.01</v>
      </c>
      <c r="I24" s="126">
        <v>664</v>
      </c>
      <c r="J24" s="53">
        <f t="shared" si="7"/>
        <v>18.741847948306628</v>
      </c>
      <c r="K24" s="54">
        <f t="shared" si="8"/>
        <v>-24.998106060606062</v>
      </c>
      <c r="L24" s="53">
        <f t="shared" si="9"/>
        <v>38.068256687310566</v>
      </c>
      <c r="M24" s="55">
        <f t="shared" si="10"/>
        <v>42.02108433734938</v>
      </c>
      <c r="N24" s="56">
        <f t="shared" si="11"/>
        <v>1190.6517512184037</v>
      </c>
      <c r="O24" s="57">
        <f t="shared" si="12"/>
        <v>1023.9876463621235</v>
      </c>
      <c r="P24" s="58">
        <f t="shared" si="13"/>
        <v>628.7878787878788</v>
      </c>
    </row>
    <row r="25" spans="1:16" ht="12.75">
      <c r="A25" s="59" t="s">
        <v>31</v>
      </c>
      <c r="B25" s="45">
        <v>6</v>
      </c>
      <c r="C25" s="46">
        <f>IF(OR(Almería!C25=0,Cádiz!C25=0,Córdoba!C25=0,Granada!C25=0,Huelva!C25=0,Jaén!C25=0,Málaga!C25=0,Sevilla!C25=0),"",Almería!C25+Cádiz!C25+Córdoba!C25+Granada!C25+Huelva!C25+Jaén!C25+Málaga!C25+Sevilla!C25)</f>
        <v>1281.04</v>
      </c>
      <c r="D25" s="46">
        <f>IF(OR(Almería!D25=0,Cádiz!D25=0,Córdoba!D25=0,Granada!D25=0,Huelva!D25=0,Jaén!D25=0,Málaga!D25=0,Sevilla!D25=0),"",Almería!D25+Cádiz!D25+Córdoba!D25+Granada!D25+Huelva!D25+Jaén!D25+Málaga!D25+Sevilla!D25)</f>
        <v>971.04</v>
      </c>
      <c r="E25" s="101">
        <v>1387</v>
      </c>
      <c r="F25" s="49">
        <v>6</v>
      </c>
      <c r="G25" s="50">
        <f>IF(OR(Almería!G25=0,Cádiz!G25=0,Córdoba!G25=0,Granada!G25=0,Huelva!G25=0,Jaén!G25=0,Málaga!G25=0,Sevilla!G25=0),"",Almería!G25+Cádiz!G25+Córdoba!G25+Granada!G25+Huelva!G25+Jaén!G25+Málaga!G25+Sevilla!G25)</f>
        <v>1164.04</v>
      </c>
      <c r="H25" s="50">
        <f>IF(OR(Almería!H25=0,Cádiz!H25=0,Córdoba!H25=0,Granada!H25=0,Huelva!H25=0,Jaén!H25=0,Málaga!H25=0,Sevilla!H25=0),"",Almería!H25+Cádiz!H25+Córdoba!H25+Granada!H25+Huelva!H25+Jaén!H25+Málaga!H25+Sevilla!H25)</f>
        <v>1037.04</v>
      </c>
      <c r="I25" s="126">
        <v>1577</v>
      </c>
      <c r="J25" s="53">
        <f t="shared" si="7"/>
        <v>31.92453451969024</v>
      </c>
      <c r="K25" s="54">
        <f t="shared" si="8"/>
        <v>-7.639509733237205</v>
      </c>
      <c r="L25" s="53">
        <f t="shared" si="9"/>
        <v>12.246393581732633</v>
      </c>
      <c r="M25" s="55">
        <f t="shared" si="10"/>
        <v>-26.186429930247314</v>
      </c>
      <c r="N25" s="56">
        <f t="shared" si="11"/>
        <v>908.6679572847062</v>
      </c>
      <c r="O25" s="57">
        <f t="shared" si="12"/>
        <v>1067.9683638161148</v>
      </c>
      <c r="P25" s="58">
        <f t="shared" si="13"/>
        <v>1136.986301369863</v>
      </c>
    </row>
    <row r="26" spans="1:16" s="43" customFormat="1" ht="15.75">
      <c r="A26" s="29" t="s">
        <v>32</v>
      </c>
      <c r="B26" s="68"/>
      <c r="C26" s="69"/>
      <c r="D26" s="69"/>
      <c r="E26" s="102"/>
      <c r="F26" s="72"/>
      <c r="G26" s="73"/>
      <c r="H26" s="73"/>
      <c r="I26" s="125"/>
      <c r="J26" s="76"/>
      <c r="K26" s="77"/>
      <c r="L26" s="76"/>
      <c r="M26" s="78"/>
      <c r="N26" s="79"/>
      <c r="O26" s="80"/>
      <c r="P26" s="81"/>
    </row>
    <row r="27" spans="1:16" ht="12.75">
      <c r="A27" s="44" t="s">
        <v>33</v>
      </c>
      <c r="B27" s="45">
        <v>5</v>
      </c>
      <c r="C27" s="46">
        <f>IF(OR(Almería!C27=0,Cádiz!C27=0,Córdoba!C27=0,Granada!C27=0,Huelva!C27=0,Jaén!C27=0,Málaga!C27=0,Sevilla!C27=0),"",Almería!C27+Cádiz!C27+Córdoba!C27+Granada!C27+Huelva!C27+Jaén!C27+Málaga!C27+Sevilla!C27)</f>
        <v>9641.02</v>
      </c>
      <c r="D27" s="47">
        <f>IF(OR(Almería!D27=0,Cádiz!D27=0,Córdoba!D27=0,Granada!D27=0,Huelva!D27=0,Jaén!D27=0,Málaga!D27=0,Sevilla!D27=0),"",Almería!D27+Cádiz!D27+Córdoba!D27+Granada!D27+Huelva!D27+Jaén!D27+Málaga!D27+Sevilla!D27)</f>
        <v>9782.02</v>
      </c>
      <c r="E27" s="48">
        <v>10210</v>
      </c>
      <c r="F27" s="49"/>
      <c r="G27" s="50"/>
      <c r="H27" s="51">
        <f>IF(OR(Almería!H27=0,Cádiz!H27=0,Córdoba!H27=0,Granada!H27=0,Huelva!H27=0,Jaén!H27=0,Málaga!H27=0,Sevilla!H27=0),"",Almería!H27+Cádiz!H27+Córdoba!H27+Granada!H27+Huelva!H27+Jaén!H27+Málaga!H27+Sevilla!H27)</f>
        <v>329703.02</v>
      </c>
      <c r="I27" s="83">
        <v>292235</v>
      </c>
      <c r="J27" s="53">
        <f>IF(OR(D27=0,C27=0),"",C27/D27*100-100)</f>
        <v>-1.4414200747902726</v>
      </c>
      <c r="K27" s="54">
        <f>IF(OR(E27=0,C27=0),"",C27/E27*100-100)</f>
        <v>-5.572771792360427</v>
      </c>
      <c r="L27" s="53"/>
      <c r="M27" s="53"/>
      <c r="N27" s="56"/>
      <c r="O27" s="57">
        <f aca="true" t="shared" si="14" ref="N27:P31">(H27*1000)/D27</f>
        <v>33705.00366999863</v>
      </c>
      <c r="P27" s="58">
        <f t="shared" si="14"/>
        <v>28622.428991185112</v>
      </c>
    </row>
    <row r="28" spans="1:16" ht="12.75">
      <c r="A28" s="59" t="s">
        <v>34</v>
      </c>
      <c r="B28" s="45">
        <v>4</v>
      </c>
      <c r="C28" s="46">
        <f>IF(OR(Almería!C28=0,Cádiz!C28=0,Córdoba!C28=0,Granada!C28=0,Huelva!C28=0,Jaén!C28=0,Málaga!C28=0,Sevilla!C28=0),"",Almería!C28+Cádiz!C28+Córdoba!C28+Granada!C28+Huelva!C28+Jaén!C28+Málaga!C28+Sevilla!C28)</f>
        <v>936.02</v>
      </c>
      <c r="D28" s="46">
        <f>IF(OR(Almería!D28=0,Cádiz!D28=0,Córdoba!D28=0,Granada!D28=0,Huelva!D28=0,Jaén!D28=0,Málaga!D28=0,Sevilla!D28=0),"",Almería!D28+Cádiz!D28+Córdoba!D28+Granada!D28+Huelva!D28+Jaén!D28+Málaga!D28+Sevilla!D28)</f>
        <v>1097.02</v>
      </c>
      <c r="E28" s="101">
        <v>1031</v>
      </c>
      <c r="F28" s="49">
        <v>5</v>
      </c>
      <c r="G28" s="50">
        <f>IF(OR(Almería!G28=0,Cádiz!G28=0,Córdoba!G28=0,Granada!G28=0,Huelva!G28=0,Jaén!G28=0,Málaga!G28=0,Sevilla!G28=0),"",Almería!G28+Cádiz!G28+Córdoba!G28+Granada!G28+Huelva!G28+Jaén!G28+Málaga!G28+Sevilla!G28)</f>
        <v>23397.52</v>
      </c>
      <c r="H28" s="51">
        <f>IF(OR(Almería!H28=0,Cádiz!H28=0,Córdoba!H28=0,Granada!H28=0,Huelva!H28=0,Jaén!H28=0,Málaga!H28=0,Sevilla!H28=0),"",Almería!H28+Cádiz!H28+Córdoba!H28+Granada!H28+Huelva!H28+Jaén!H28+Málaga!H28+Sevilla!H28)</f>
        <v>28634.02</v>
      </c>
      <c r="I28" s="126">
        <v>24869</v>
      </c>
      <c r="J28" s="53">
        <f>IF(OR(D28=0,C28=0),"",C28/D28*100-100)</f>
        <v>-14.676122586643814</v>
      </c>
      <c r="K28" s="54">
        <f>IF(OR(E28=0,C28=0),"",C28/E28*100-100)</f>
        <v>-9.212415130940826</v>
      </c>
      <c r="L28" s="53">
        <f>IF(OR(H28=0,G28=0),"",G28/H28*100-100)</f>
        <v>-18.28768716373041</v>
      </c>
      <c r="M28" s="55">
        <f>IF(OR(I28=0,G28=0),"",G28/I28*100-100)</f>
        <v>-5.916924685351248</v>
      </c>
      <c r="N28" s="56">
        <f t="shared" si="14"/>
        <v>24996.81630734386</v>
      </c>
      <c r="O28" s="57">
        <f t="shared" si="14"/>
        <v>26101.638985615577</v>
      </c>
      <c r="P28" s="58">
        <f t="shared" si="14"/>
        <v>24121.241513094083</v>
      </c>
    </row>
    <row r="29" spans="1:16" ht="12.75">
      <c r="A29" s="59" t="s">
        <v>35</v>
      </c>
      <c r="B29" s="45">
        <v>6</v>
      </c>
      <c r="C29" s="46">
        <f>IF(OR(Almería!C29=0,Cádiz!C29=0,Córdoba!C29=0,Granada!C29=0,Huelva!C29=0,Jaén!C29=0,Málaga!C29=0,Sevilla!C29=0),"",Almería!C29+Cádiz!C29+Córdoba!C29+Granada!C29+Huelva!C29+Jaén!C29+Málaga!C29+Sevilla!C29)</f>
        <v>5296</v>
      </c>
      <c r="D29" s="46">
        <f>IF(OR(Almería!D29=0,Cádiz!D29=0,Córdoba!D29=0,Granada!D29=0,Huelva!D29=0,Jaén!D29=0,Málaga!D29=0,Sevilla!D29=0),"",Almería!D29+Cádiz!D29+Córdoba!D29+Granada!D29+Huelva!D29+Jaén!D29+Málaga!D29+Sevilla!D29)</f>
        <v>5324</v>
      </c>
      <c r="E29" s="101">
        <v>5717</v>
      </c>
      <c r="F29" s="49">
        <v>6</v>
      </c>
      <c r="G29" s="50">
        <f>IF(OR(Almería!G29=0,Cádiz!G29=0,Córdoba!G29=0,Granada!G29=0,Huelva!G29=0,Jaén!G29=0,Málaga!G29=0,Sevilla!G29=0),"",Almería!G29+Cádiz!G29+Córdoba!G29+Granada!G29+Huelva!G29+Jaén!G29+Málaga!G29+Sevilla!G29)</f>
        <v>182288</v>
      </c>
      <c r="H29" s="51">
        <f>IF(OR(Almería!H29=0,Cádiz!H29=0,Córdoba!H29=0,Granada!H29=0,Huelva!H29=0,Jaén!H29=0,Málaga!H29=0,Sevilla!H29=0),"",Almería!H29+Cádiz!H29+Córdoba!H29+Granada!H29+Huelva!H29+Jaén!H29+Málaga!H29+Sevilla!H29)</f>
        <v>194571</v>
      </c>
      <c r="I29" s="126">
        <v>168394</v>
      </c>
      <c r="J29" s="53">
        <f>IF(OR(D29=0,C29=0),"",C29/D29*100-100)</f>
        <v>-0.5259203606311047</v>
      </c>
      <c r="K29" s="54">
        <f>IF(OR(E29=0,C29=0),"",C29/E29*100-100)</f>
        <v>-7.364002099002974</v>
      </c>
      <c r="L29" s="53">
        <f>IF(OR(H29=0,G29=0),"",G29/H29*100-100)</f>
        <v>-6.312862656819362</v>
      </c>
      <c r="M29" s="55">
        <f>IF(OR(I29=0,G29=0),"",G29/I29*100-100)</f>
        <v>8.250887798852673</v>
      </c>
      <c r="N29" s="56">
        <f t="shared" si="14"/>
        <v>34419.93957703927</v>
      </c>
      <c r="O29" s="57">
        <f t="shared" si="14"/>
        <v>36546.01803155522</v>
      </c>
      <c r="P29" s="58">
        <f t="shared" si="14"/>
        <v>29454.9588945251</v>
      </c>
    </row>
    <row r="30" spans="1:16" ht="12.75">
      <c r="A30" s="59" t="s">
        <v>36</v>
      </c>
      <c r="B30" s="45">
        <v>6</v>
      </c>
      <c r="C30" s="46">
        <f>IF(OR(Almería!C30=0,Cádiz!C30=0,Córdoba!C30=0,Granada!C30=0,Huelva!C30=0,Jaén!C30=0,Málaga!C30=0,Sevilla!C30=0),"",Almería!C30+Cádiz!C30+Córdoba!C30+Granada!C30+Huelva!C30+Jaén!C30+Málaga!C30+Sevilla!C30)</f>
        <v>2413</v>
      </c>
      <c r="D30" s="46">
        <f>IF(OR(Almería!D30=0,Cádiz!D30=0,Córdoba!D30=0,Granada!D30=0,Huelva!D30=0,Jaén!D30=0,Málaga!D30=0,Sevilla!D30=0),"",Almería!D30+Cádiz!D30+Córdoba!D30+Granada!D30+Huelva!D30+Jaén!D30+Málaga!D30+Sevilla!D30)</f>
        <v>2247</v>
      </c>
      <c r="E30" s="101">
        <v>2194</v>
      </c>
      <c r="F30" s="49">
        <v>6</v>
      </c>
      <c r="G30" s="50">
        <f>IF(OR(Almería!G30=0,Cádiz!G30=0,Córdoba!G30=0,Granada!G30=0,Huelva!G30=0,Jaén!G30=0,Málaga!G30=0,Sevilla!G30=0),"",Almería!G30+Cádiz!G30+Córdoba!G30+Granada!G30+Huelva!G30+Jaén!G30+Málaga!G30+Sevilla!G30)</f>
        <v>81661</v>
      </c>
      <c r="H30" s="51">
        <f>IF(OR(Almería!H30=0,Cádiz!H30=0,Córdoba!H30=0,Granada!H30=0,Huelva!H30=0,Jaén!H30=0,Málaga!H30=0,Sevilla!H30=0),"",Almería!H30+Cádiz!H30+Córdoba!H30+Granada!H30+Huelva!H30+Jaén!H30+Málaga!H30+Sevilla!H30)</f>
        <v>79126</v>
      </c>
      <c r="I30" s="126">
        <v>67940</v>
      </c>
      <c r="J30" s="53">
        <f>IF(OR(D30=0,C30=0),"",C30/D30*100-100)</f>
        <v>7.3876279483756235</v>
      </c>
      <c r="K30" s="54">
        <f>IF(OR(E30=0,C30=0),"",C30/E30*100-100)</f>
        <v>9.981768459434818</v>
      </c>
      <c r="L30" s="53">
        <f>IF(OR(H30=0,G30=0),"",G30/H30*100-100)</f>
        <v>3.20375097945049</v>
      </c>
      <c r="M30" s="55">
        <f>IF(OR(I30=0,G30=0),"",G30/I30*100-100)</f>
        <v>20.195760965557838</v>
      </c>
      <c r="N30" s="56">
        <f t="shared" si="14"/>
        <v>33842.10526315789</v>
      </c>
      <c r="O30" s="57">
        <f t="shared" si="14"/>
        <v>35214.06319537161</v>
      </c>
      <c r="P30" s="58">
        <f t="shared" si="14"/>
        <v>30966.271649954422</v>
      </c>
    </row>
    <row r="31" spans="1:16" ht="12.75">
      <c r="A31" s="59" t="s">
        <v>37</v>
      </c>
      <c r="B31" s="45">
        <v>6</v>
      </c>
      <c r="C31" s="46">
        <f>IF(OR(Almería!C31=0,Cádiz!C31=0,Córdoba!C31=0,Granada!C31=0,Huelva!C31=0,Jaén!C31=0,Málaga!C31=0,Sevilla!C31=0),"",Almería!C31+Cádiz!C31+Córdoba!C31+Granada!C31+Huelva!C31+Jaén!C31+Málaga!C31+Sevilla!C31)</f>
        <v>996</v>
      </c>
      <c r="D31" s="46">
        <f>IF(OR(Almería!D31=0,Cádiz!D31=0,Córdoba!D31=0,Granada!D31=0,Huelva!D31=0,Jaén!D31=0,Málaga!D31=0,Sevilla!D31=0),"",Almería!D31+Cádiz!D31+Córdoba!D31+Granada!D31+Huelva!D31+Jaén!D31+Málaga!D31+Sevilla!D31)</f>
        <v>1114</v>
      </c>
      <c r="E31" s="101">
        <v>1268</v>
      </c>
      <c r="F31" s="49"/>
      <c r="G31" s="50">
        <f>IF(OR(Almería!G31=0,Cádiz!G31=0,Córdoba!G31=0,Granada!G31=0,Huelva!G31=0,Jaén!G31=0,Málaga!G31=0,Sevilla!G31=0),"",Almería!G31+Cádiz!G31+Córdoba!G31+Granada!G31+Huelva!G31+Jaén!G31+Málaga!G31+Sevilla!G31)</f>
      </c>
      <c r="H31" s="51">
        <f>IF(OR(Almería!H31=0,Cádiz!H31=0,Córdoba!H31=0,Granada!H31=0,Huelva!H31=0,Jaén!H31=0,Málaga!H31=0,Sevilla!H31=0),"",Almería!H31+Cádiz!H31+Córdoba!H31+Granada!H31+Huelva!H31+Jaén!H31+Málaga!H31+Sevilla!H31)</f>
        <v>27372</v>
      </c>
      <c r="I31" s="126">
        <v>31032</v>
      </c>
      <c r="J31" s="53">
        <f>IF(OR(D31=0,C31=0),"",C31/D31*100-100)</f>
        <v>-10.592459605026932</v>
      </c>
      <c r="K31" s="54">
        <f>IF(OR(E31=0,C31=0),"",C31/E31*100-100)</f>
        <v>-21.451104100946367</v>
      </c>
      <c r="L31" s="53"/>
      <c r="M31" s="55"/>
      <c r="N31" s="56"/>
      <c r="O31" s="57">
        <f t="shared" si="14"/>
        <v>24570.915619389587</v>
      </c>
      <c r="P31" s="58">
        <f t="shared" si="14"/>
        <v>24473.18611987382</v>
      </c>
    </row>
    <row r="32" spans="1:16" s="43" customFormat="1" ht="15.75">
      <c r="A32" s="29" t="s">
        <v>38</v>
      </c>
      <c r="B32" s="68"/>
      <c r="C32" s="69">
        <f>IF(OR(Almería!C32=0,Cádiz!C32=0,Córdoba!C32=0,Granada!C32=0,Huelva!C32=0,Jaén!C32=0,Málaga!C32=0,Sevilla!C32=0),"",Almería!C32+Cádiz!C32+Córdoba!C32+Granada!C32+Huelva!C32+Jaén!C32+Málaga!C32+Sevilla!C32)</f>
      </c>
      <c r="D32" s="69">
        <f>IF(OR(Almería!D32=0,Cádiz!D32=0,Córdoba!D32=0,Granada!D32=0,Huelva!D32=0,Jaén!D32=0,Málaga!D32=0,Sevilla!D32=0),"",Almería!D32+Cádiz!D32+Córdoba!D32+Granada!D32+Huelva!D32+Jaén!D32+Málaga!D32+Sevilla!D32)</f>
      </c>
      <c r="E32" s="102"/>
      <c r="F32" s="72"/>
      <c r="G32" s="73"/>
      <c r="H32" s="73"/>
      <c r="I32" s="125"/>
      <c r="J32" s="76"/>
      <c r="K32" s="77"/>
      <c r="L32" s="76"/>
      <c r="M32" s="78"/>
      <c r="N32" s="79"/>
      <c r="O32" s="80"/>
      <c r="P32" s="81"/>
    </row>
    <row r="33" spans="1:16" ht="12.75">
      <c r="A33" s="59" t="s">
        <v>39</v>
      </c>
      <c r="B33" s="45">
        <v>6</v>
      </c>
      <c r="C33" s="46">
        <f>IF(OR(Almería!C33=0,Cádiz!C33=0,Córdoba!C33=0,Granada!C33=0,Huelva!C33=0,Jaén!C33=0,Málaga!C33=0,Sevilla!C33=0),"",Almería!C33+Cádiz!C33+Córdoba!C33+Granada!C33+Huelva!C33+Jaén!C33+Málaga!C33+Sevilla!C33)</f>
        <v>8913.04</v>
      </c>
      <c r="D33" s="46">
        <f>IF(OR(Almería!D33=0,Cádiz!D33=0,Córdoba!D33=0,Granada!D33=0,Huelva!D33=0,Jaén!D33=0,Málaga!D33=0,Sevilla!D33=0),"",Almería!D33+Cádiz!D33+Córdoba!D33+Granada!D33+Huelva!D33+Jaén!D33+Málaga!D33+Sevilla!D33)</f>
        <v>6759.040000000001</v>
      </c>
      <c r="E33" s="101">
        <v>7152</v>
      </c>
      <c r="F33" s="49">
        <v>6</v>
      </c>
      <c r="G33" s="50">
        <f>IF(OR(Almería!G33=0,Cádiz!G33=0,Córdoba!G33=0,Granada!G33=0,Huelva!G33=0,Jaén!G33=0,Málaga!G33=0,Sevilla!G33=0),"",Almería!G33+Cádiz!G33+Córdoba!G33+Granada!G33+Huelva!G33+Jaén!G33+Málaga!G33+Sevilla!G33)</f>
        <v>792815.04</v>
      </c>
      <c r="H33" s="50">
        <f>IF(OR(Almería!H33=0,Cádiz!H33=0,Córdoba!H33=0,Granada!H33=0,Huelva!H33=0,Jaén!H33=0,Málaga!H33=0,Sevilla!H33=0),"",Almería!H33+Cádiz!H33+Córdoba!H33+Granada!H33+Huelva!H33+Jaén!H33+Málaga!H33+Sevilla!H33)</f>
        <v>599171.04</v>
      </c>
      <c r="I33" s="126">
        <v>624003</v>
      </c>
      <c r="J33" s="53">
        <f aca="true" t="shared" si="15" ref="J33:J39">IF(OR(D33=0,C33=0),"",C33/D33*100-100)</f>
        <v>31.868431019789767</v>
      </c>
      <c r="K33" s="54">
        <f aca="true" t="shared" si="16" ref="K33:K39">IF(OR(E33=0,C33=0),"",C33/E33*100-100)</f>
        <v>24.623042505592863</v>
      </c>
      <c r="L33" s="53">
        <f aca="true" t="shared" si="17" ref="L33:L39">IF(OR(H33=0,G33=0),"",G33/H33*100-100)</f>
        <v>32.318651448841706</v>
      </c>
      <c r="M33" s="55">
        <f aca="true" t="shared" si="18" ref="M33:M39">IF(OR(I33=0,G33=0),"",G33/I33*100-100)</f>
        <v>27.05308147556984</v>
      </c>
      <c r="N33" s="56">
        <f aca="true" t="shared" si="19" ref="N33:N39">(G33*1000)/C33</f>
        <v>88950.01480976187</v>
      </c>
      <c r="O33" s="57">
        <f aca="true" t="shared" si="20" ref="O33:O39">(H33*1000)/D33</f>
        <v>88647.35820471545</v>
      </c>
      <c r="P33" s="58">
        <f aca="true" t="shared" si="21" ref="P33:P39">(I33*1000)/E33</f>
        <v>87248.74161073826</v>
      </c>
    </row>
    <row r="34" spans="1:16" ht="12.75">
      <c r="A34" s="59" t="s">
        <v>40</v>
      </c>
      <c r="B34" s="45">
        <v>6</v>
      </c>
      <c r="C34" s="46">
        <f>IF(OR(Almería!C34=0,Cádiz!C34=0,Córdoba!C34=0,Granada!C34=0,Huelva!C34=0,Jaén!C34=0,Málaga!C34=0,Sevilla!C34=0),"",Almería!C34+Cádiz!C34+Córdoba!C34+Granada!C34+Huelva!C34+Jaén!C34+Málaga!C34+Sevilla!C34)</f>
        <v>57110.03</v>
      </c>
      <c r="D34" s="46">
        <f>IF(OR(Almería!D34=0,Cádiz!D34=0,Córdoba!D34=0,Granada!D34=0,Huelva!D34=0,Jaén!D34=0,Málaga!D34=0,Sevilla!D34=0),"",Almería!D34+Cádiz!D34+Córdoba!D34+Granada!D34+Huelva!D34+Jaén!D34+Málaga!D34+Sevilla!D34)</f>
        <v>61634.03</v>
      </c>
      <c r="E34" s="101">
        <v>63943</v>
      </c>
      <c r="F34" s="49"/>
      <c r="G34" s="50">
        <f>IF(OR(Almería!G34=0,Cádiz!G34=0,Córdoba!G34=0,Granada!G34=0,Huelva!G34=0,Jaén!G34=0,Málaga!G34=0,Sevilla!G34=0),"",Almería!G34+Cádiz!G34+Córdoba!G34+Granada!G34+Huelva!G34+Jaén!G34+Málaga!G34+Sevilla!G34)</f>
      </c>
      <c r="H34" s="50">
        <f>IF(OR(Almería!H34=0,Cádiz!H34=0,Córdoba!H34=0,Granada!H34=0,Huelva!H34=0,Jaén!H34=0,Málaga!H34=0,Sevilla!H34=0),"",Almería!H34+Cádiz!H34+Córdoba!H34+Granada!H34+Huelva!H34+Jaén!H34+Málaga!H34+Sevilla!H34)</f>
        <v>187869.03</v>
      </c>
      <c r="I34" s="126">
        <v>196592</v>
      </c>
      <c r="J34" s="53">
        <f t="shared" si="15"/>
        <v>-7.34010091503022</v>
      </c>
      <c r="K34" s="54">
        <f t="shared" si="16"/>
        <v>-10.686032873027543</v>
      </c>
      <c r="L34" s="53"/>
      <c r="M34" s="55"/>
      <c r="N34" s="56"/>
      <c r="O34" s="57">
        <f t="shared" si="20"/>
        <v>3048.1380172609192</v>
      </c>
      <c r="P34" s="58">
        <f t="shared" si="21"/>
        <v>3074.488216067435</v>
      </c>
    </row>
    <row r="35" spans="1:16" ht="12.75">
      <c r="A35" s="59" t="s">
        <v>41</v>
      </c>
      <c r="B35" s="45">
        <v>6</v>
      </c>
      <c r="C35" s="46">
        <f>IF(OR(Almería!C35=0,Cádiz!C35=0,Córdoba!C35=0,Granada!C35=0,Huelva!C35=0,Jaén!C35=0,Málaga!C35=0,Sevilla!C35=0),"",Almería!C35+Cádiz!C35+Córdoba!C35+Granada!C35+Huelva!C35+Jaén!C35+Málaga!C35+Sevilla!C35)</f>
        <v>194035</v>
      </c>
      <c r="D35" s="46">
        <f>IF(OR(Almería!D35=0,Cádiz!D35=0,Córdoba!D35=0,Granada!D35=0,Huelva!D35=0,Jaén!D35=0,Málaga!D35=0,Sevilla!D35=0),"",Almería!D35+Cádiz!D35+Córdoba!D35+Granada!D35+Huelva!D35+Jaén!D35+Málaga!D35+Sevilla!D35)</f>
        <v>197892.01</v>
      </c>
      <c r="E35" s="101">
        <v>222627</v>
      </c>
      <c r="F35" s="49">
        <v>6</v>
      </c>
      <c r="G35" s="50">
        <f>IF(OR(Almería!G35=0,Cádiz!G35=0,Córdoba!G35=0,Granada!G35=0,Huelva!G35=0,Jaén!G35=0,Málaga!G35=0,Sevilla!G35=0),"",Almería!G35+Cádiz!G35+Córdoba!G35+Granada!G35+Huelva!G35+Jaén!G35+Málaga!G35+Sevilla!G35)</f>
        <v>296171</v>
      </c>
      <c r="H35" s="50">
        <f>IF(OR(Almería!H35=0,Cádiz!H35=0,Córdoba!H35=0,Granada!H35=0,Huelva!H35=0,Jaén!H35=0,Málaga!H35=0,Sevilla!H35=0),"",Almería!H35+Cádiz!H35+Córdoba!H35+Granada!H35+Huelva!H35+Jaén!H35+Málaga!H35+Sevilla!H35)</f>
        <v>335492.01</v>
      </c>
      <c r="I35" s="126">
        <v>319871</v>
      </c>
      <c r="J35" s="53">
        <f t="shared" si="15"/>
        <v>-1.9490478670664828</v>
      </c>
      <c r="K35" s="54">
        <f t="shared" si="16"/>
        <v>-12.843006463726326</v>
      </c>
      <c r="L35" s="53">
        <f t="shared" si="17"/>
        <v>-11.720401329378902</v>
      </c>
      <c r="M35" s="55">
        <f t="shared" si="18"/>
        <v>-7.409236848604593</v>
      </c>
      <c r="N35" s="56">
        <f t="shared" si="19"/>
        <v>1526.3792614734455</v>
      </c>
      <c r="O35" s="57">
        <f t="shared" si="20"/>
        <v>1695.3287300482723</v>
      </c>
      <c r="P35" s="58">
        <f t="shared" si="21"/>
        <v>1436.8023644930759</v>
      </c>
    </row>
    <row r="36" spans="1:16" ht="12.75">
      <c r="A36" s="59" t="s">
        <v>42</v>
      </c>
      <c r="B36" s="45">
        <v>5</v>
      </c>
      <c r="C36" s="46">
        <f>IF(OR(Almería!C36=0,Cádiz!C36=0,Córdoba!C36=0,Granada!C36=0,Huelva!C36=0,Jaén!C36=0,Málaga!C36=0,Sevilla!C36=0),"",Almería!C36+Cádiz!C36+Córdoba!C36+Granada!C36+Huelva!C36+Jaén!C36+Málaga!C36+Sevilla!C36)</f>
        <v>5.059999999999999</v>
      </c>
      <c r="D36" s="46">
        <f>IF(OR(Almería!D36=0,Cádiz!D36=0,Córdoba!D36=0,Granada!D36=0,Huelva!D36=0,Jaén!D36=0,Málaga!D36=0,Sevilla!D36=0),"",Almería!D36+Cádiz!D36+Córdoba!D36+Granada!D36+Huelva!D36+Jaén!D36+Málaga!D36+Sevilla!D36)</f>
        <v>8.059999999999999</v>
      </c>
      <c r="E36" s="101">
        <v>7</v>
      </c>
      <c r="F36" s="49">
        <v>6</v>
      </c>
      <c r="G36" s="50">
        <f>IF(OR(Almería!G36=0,Cádiz!G36=0,Córdoba!G36=0,Granada!G36=0,Huelva!G36=0,Jaén!G36=0,Málaga!G36=0,Sevilla!G36=0),"",Almería!G36+Cádiz!G36+Córdoba!G36+Granada!G36+Huelva!G36+Jaén!G36+Málaga!G36+Sevilla!G36)</f>
        <v>12.059999999999999</v>
      </c>
      <c r="H36" s="50">
        <f>IF(OR(Almería!H36=0,Cádiz!H36=0,Córdoba!H36=0,Granada!H36=0,Huelva!H36=0,Jaén!H36=0,Málaga!H36=0,Sevilla!H36=0),"",Almería!H36+Cádiz!H36+Córdoba!H36+Granada!H36+Huelva!H36+Jaén!H36+Málaga!H36+Sevilla!H36)</f>
        <v>11.059999999999999</v>
      </c>
      <c r="I36" s="126">
        <v>10</v>
      </c>
      <c r="J36" s="53">
        <f t="shared" si="15"/>
        <v>-37.22084367245658</v>
      </c>
      <c r="K36" s="54">
        <f t="shared" si="16"/>
        <v>-27.714285714285737</v>
      </c>
      <c r="L36" s="53">
        <f t="shared" si="17"/>
        <v>9.041591320072342</v>
      </c>
      <c r="M36" s="55">
        <f t="shared" si="18"/>
        <v>20.599999999999994</v>
      </c>
      <c r="N36" s="56">
        <f t="shared" si="19"/>
        <v>2383.3992094861665</v>
      </c>
      <c r="O36" s="57">
        <f t="shared" si="20"/>
        <v>1372.2084367245657</v>
      </c>
      <c r="P36" s="58">
        <f t="shared" si="21"/>
        <v>1428.5714285714287</v>
      </c>
    </row>
    <row r="37" spans="1:16" ht="12.75">
      <c r="A37" s="59" t="s">
        <v>43</v>
      </c>
      <c r="B37" s="45">
        <v>6</v>
      </c>
      <c r="C37" s="46">
        <f>IF(OR(Almería!C37=0,Cádiz!C37=0,Córdoba!C37=0,Granada!C37=0,Huelva!C37=0,Jaén!C37=0,Málaga!C37=0,Sevilla!C37=0),"",Almería!C37+Cádiz!C37+Córdoba!C37+Granada!C37+Huelva!C37+Jaén!C37+Málaga!C37+Sevilla!C37)</f>
        <v>2687</v>
      </c>
      <c r="D37" s="46">
        <f>IF(OR(Almería!D37=0,Cádiz!D37=0,Córdoba!D37=0,Granada!D37=0,Huelva!D37=0,Jaén!D37=0,Málaga!D37=0,Sevilla!D37=0),"",Almería!D37+Cádiz!D37+Córdoba!D37+Granada!D37+Huelva!D37+Jaén!D37+Málaga!D37+Sevilla!D37)</f>
        <v>1087.01</v>
      </c>
      <c r="E37" s="101">
        <v>863</v>
      </c>
      <c r="F37" s="49"/>
      <c r="G37" s="50">
        <f>IF(OR(Almería!G37=0,Cádiz!G37=0,Córdoba!G37=0,Granada!G37=0,Huelva!G37=0,Jaén!G37=0,Málaga!G37=0,Sevilla!G37=0),"",Almería!G37+Cádiz!G37+Córdoba!G37+Granada!G37+Huelva!G37+Jaén!G37+Málaga!G37+Sevilla!G37)</f>
      </c>
      <c r="H37" s="50">
        <f>IF(OR(Almería!H37=0,Cádiz!H37=0,Córdoba!H37=0,Granada!H37=0,Huelva!H37=0,Jaén!H37=0,Málaga!H37=0,Sevilla!H37=0),"",Almería!H37+Cádiz!H37+Córdoba!H37+Granada!H37+Huelva!H37+Jaén!H37+Málaga!H37+Sevilla!H37)</f>
        <v>1571.01</v>
      </c>
      <c r="I37" s="126">
        <v>875</v>
      </c>
      <c r="J37" s="53">
        <f t="shared" si="15"/>
        <v>147.19183816156246</v>
      </c>
      <c r="K37" s="54">
        <f t="shared" si="16"/>
        <v>211.3557358053302</v>
      </c>
      <c r="L37" s="53"/>
      <c r="M37" s="55"/>
      <c r="N37" s="56"/>
      <c r="O37" s="57">
        <f t="shared" si="20"/>
        <v>1445.2580933018096</v>
      </c>
      <c r="P37" s="58">
        <f t="shared" si="21"/>
        <v>1013.9049826187718</v>
      </c>
    </row>
    <row r="38" spans="1:16" ht="12.75">
      <c r="A38" s="59" t="s">
        <v>44</v>
      </c>
      <c r="B38" s="45">
        <v>1</v>
      </c>
      <c r="C38" s="46">
        <f>IF(OR(Almería!C38=0,Cádiz!C38=0,Córdoba!C38=0,Granada!C38=0,Huelva!C38=0,Jaén!C38=0,Málaga!C38=0,Sevilla!C38=0),"",Almería!C38+Cádiz!C38+Córdoba!C38+Granada!C38+Huelva!C38+Jaén!C38+Málaga!C38+Sevilla!C38)</f>
        <v>2952.01</v>
      </c>
      <c r="D38" s="46">
        <f>IF(OR(Almería!D38=0,Cádiz!D38=0,Córdoba!D38=0,Granada!D38=0,Huelva!D38=0,Jaén!D38=0,Málaga!D38=0,Sevilla!D38=0),"",Almería!D38+Cádiz!D38+Córdoba!D38+Granada!D38+Huelva!D38+Jaén!D38+Málaga!D38+Sevilla!D38)</f>
        <v>3225.01</v>
      </c>
      <c r="E38" s="101">
        <v>12563</v>
      </c>
      <c r="F38" s="49">
        <v>6</v>
      </c>
      <c r="G38" s="50">
        <f>IF(OR(Almería!G38=0,Cádiz!G38=0,Córdoba!G38=0,Granada!G38=0,Huelva!G38=0,Jaén!G38=0,Málaga!G38=0,Sevilla!G38=0),"",Almería!G38+Cádiz!G38+Córdoba!G38+Granada!G38+Huelva!G38+Jaén!G38+Málaga!G38+Sevilla!G38)</f>
        <v>3936.01</v>
      </c>
      <c r="H38" s="50">
        <f>IF(OR(Almería!H38=0,Cádiz!H38=0,Córdoba!H38=0,Granada!H38=0,Huelva!H38=0,Jaén!H38=0,Málaga!H38=0,Sevilla!H38=0),"",Almería!H38+Cádiz!H38+Córdoba!H38+Granada!H38+Huelva!H38+Jaén!H38+Málaga!H38+Sevilla!H38)</f>
        <v>5180.01</v>
      </c>
      <c r="I38" s="126">
        <v>19292</v>
      </c>
      <c r="J38" s="53">
        <f t="shared" si="15"/>
        <v>-8.46509003072859</v>
      </c>
      <c r="K38" s="54">
        <f t="shared" si="16"/>
        <v>-76.50234816524716</v>
      </c>
      <c r="L38" s="53">
        <f t="shared" si="17"/>
        <v>-24.015397653672494</v>
      </c>
      <c r="M38" s="55">
        <f t="shared" si="18"/>
        <v>-79.5977088948787</v>
      </c>
      <c r="N38" s="56">
        <f t="shared" si="19"/>
        <v>1333.3322041591998</v>
      </c>
      <c r="O38" s="57">
        <f t="shared" si="20"/>
        <v>1606.1996706986954</v>
      </c>
      <c r="P38" s="58">
        <f t="shared" si="21"/>
        <v>1535.6204728170023</v>
      </c>
    </row>
    <row r="39" spans="1:16" ht="12.75">
      <c r="A39" s="59" t="s">
        <v>45</v>
      </c>
      <c r="B39" s="45">
        <v>5</v>
      </c>
      <c r="C39" s="46">
        <f>IF(OR(Almería!C39=0,Cádiz!C39=0,Córdoba!C39=0,Granada!C39=0,Huelva!C39=0,Jaén!C39=0,Málaga!C39=0,Sevilla!C39=0),"",Almería!C39+Cádiz!C39+Córdoba!C39+Granada!C39+Huelva!C39+Jaén!C39+Málaga!C39+Sevilla!C39)</f>
        <v>56.059999999999995</v>
      </c>
      <c r="D39" s="46">
        <f>IF(OR(Almería!D39=0,Cádiz!D39=0,Córdoba!D39=0,Granada!D39=0,Huelva!D39=0,Jaén!D39=0,Málaga!D39=0,Sevilla!D39=0),"",Almería!D39+Cádiz!D39+Córdoba!D39+Granada!D39+Huelva!D39+Jaén!D39+Málaga!D39+Sevilla!D39)</f>
        <v>56.059999999999995</v>
      </c>
      <c r="E39" s="101">
        <v>102</v>
      </c>
      <c r="F39" s="49"/>
      <c r="G39" s="50">
        <f>IF(OR(Almería!G39=0,Cádiz!G39=0,Córdoba!G39=0,Granada!G39=0,Huelva!G39=0,Jaén!G39=0,Málaga!G39=0,Sevilla!G39=0),"",Almería!G39+Cádiz!G39+Córdoba!G39+Granada!G39+Huelva!G39+Jaén!G39+Málaga!G39+Sevilla!G39)</f>
      </c>
      <c r="H39" s="50">
        <f>IF(OR(Almería!H39=0,Cádiz!H39=0,Córdoba!H39=0,Granada!H39=0,Huelva!H39=0,Jaén!H39=0,Málaga!H39=0,Sevilla!H39=0),"",Almería!H39+Cádiz!H39+Córdoba!H39+Granada!H39+Huelva!H39+Jaén!H39+Málaga!H39+Sevilla!H39)</f>
        <v>198.05999999999997</v>
      </c>
      <c r="I39" s="126">
        <v>401</v>
      </c>
      <c r="J39" s="53">
        <f t="shared" si="15"/>
        <v>0</v>
      </c>
      <c r="K39" s="54">
        <f t="shared" si="16"/>
        <v>-45.03921568627452</v>
      </c>
      <c r="L39" s="53"/>
      <c r="M39" s="55"/>
      <c r="N39" s="56"/>
      <c r="O39" s="57">
        <f t="shared" si="20"/>
        <v>3533.0003567606136</v>
      </c>
      <c r="P39" s="58">
        <f t="shared" si="21"/>
        <v>3931.372549019608</v>
      </c>
    </row>
    <row r="40" spans="1:16" s="43" customFormat="1" ht="15.75">
      <c r="A40" s="29" t="s">
        <v>46</v>
      </c>
      <c r="B40" s="68"/>
      <c r="C40" s="69"/>
      <c r="D40" s="69"/>
      <c r="E40" s="102"/>
      <c r="F40" s="72"/>
      <c r="G40" s="73"/>
      <c r="H40" s="73"/>
      <c r="I40" s="125"/>
      <c r="J40" s="76"/>
      <c r="K40" s="77"/>
      <c r="L40" s="76"/>
      <c r="M40" s="78"/>
      <c r="N40" s="79"/>
      <c r="O40" s="80"/>
      <c r="P40" s="81"/>
    </row>
    <row r="41" spans="1:16" ht="12.75">
      <c r="A41" s="59" t="s">
        <v>47</v>
      </c>
      <c r="B41" s="45">
        <v>5</v>
      </c>
      <c r="C41" s="46">
        <f>IF(OR(Almería!C41=0,Cádiz!C41=0,Córdoba!C41=0,Granada!C41=0,Huelva!C41=0,Jaén!C41=0,Málaga!C41=0,Sevilla!C41=0),"",Almería!C41+Cádiz!C41+Córdoba!C41+Granada!C41+Huelva!C41+Jaén!C41+Málaga!C41+Sevilla!C41)</f>
        <v>1260.01</v>
      </c>
      <c r="D41" s="46">
        <f>IF(OR(Almería!D41=0,Cádiz!D41=0,Córdoba!D41=0,Granada!D41=0,Huelva!D41=0,Jaén!D41=0,Málaga!D41=0,Sevilla!D41=0),"",Almería!D41+Cádiz!D41+Córdoba!D41+Granada!D41+Huelva!D41+Jaén!D41+Málaga!D41+Sevilla!D41)</f>
        <v>1201.01</v>
      </c>
      <c r="E41" s="101">
        <v>1531</v>
      </c>
      <c r="F41" s="49"/>
      <c r="G41" s="50">
        <f>IF(OR(Almería!G41=0,Cádiz!G41=0,Córdoba!G41=0,Granada!G41=0,Huelva!G41=0,Jaén!G41=0,Málaga!G41=0,Sevilla!G41=0),"",Almería!G41+Cádiz!G41+Córdoba!G41+Granada!G41+Huelva!G41+Jaén!G41+Málaga!G41+Sevilla!G41)</f>
      </c>
      <c r="H41" s="50">
        <f>IF(OR(Almería!H41=0,Cádiz!H41=0,Córdoba!H41=0,Granada!H41=0,Huelva!H41=0,Jaén!H41=0,Málaga!H41=0,Sevilla!H41=0),"",Almería!H41+Cádiz!H41+Córdoba!H41+Granada!H41+Huelva!H41+Jaén!H41+Málaga!H41+Sevilla!H41)</f>
        <v>49089.009999999995</v>
      </c>
      <c r="I41" s="126">
        <v>57807</v>
      </c>
      <c r="J41" s="53">
        <f>IF(OR(D41=0,C41=0),"",C41/D41*100-100)</f>
        <v>4.912531952273497</v>
      </c>
      <c r="K41" s="54">
        <f>IF(OR(E41=0,C41=0),"",C41/E41*100-100)</f>
        <v>-17.700195950359245</v>
      </c>
      <c r="L41" s="53"/>
      <c r="M41" s="55"/>
      <c r="N41" s="56"/>
      <c r="O41" s="57">
        <f aca="true" t="shared" si="22" ref="N41:P43">(H41*1000)/D41</f>
        <v>40873.10680177517</v>
      </c>
      <c r="P41" s="58">
        <f t="shared" si="22"/>
        <v>37757.67472240366</v>
      </c>
    </row>
    <row r="42" spans="1:16" ht="12.75">
      <c r="A42" s="59" t="s">
        <v>48</v>
      </c>
      <c r="B42" s="45">
        <v>5</v>
      </c>
      <c r="C42" s="46">
        <f>IF(OR(Almería!C42=0,Cádiz!C42=0,Córdoba!C42=0,Granada!C42=0,Huelva!C42=0,Jaén!C42=0,Málaga!C42=0,Sevilla!C42=0),"",Almería!C42+Cádiz!C42+Córdoba!C42+Granada!C42+Huelva!C42+Jaén!C42+Málaga!C42+Sevilla!C42)</f>
        <v>8768</v>
      </c>
      <c r="D42" s="46">
        <f>IF(OR(Almería!D42=0,Cádiz!D42=0,Córdoba!D42=0,Granada!D42=0,Huelva!D42=0,Jaén!D42=0,Málaga!D42=0,Sevilla!D42=0),"",Almería!D42+Cádiz!D42+Córdoba!D42+Granada!D42+Huelva!D42+Jaén!D42+Málaga!D42+Sevilla!D42)</f>
        <v>8616</v>
      </c>
      <c r="E42" s="101">
        <v>10109</v>
      </c>
      <c r="F42" s="49">
        <v>5</v>
      </c>
      <c r="G42" s="50">
        <f>IF(OR(Almería!G42=0,Cádiz!G42=0,Córdoba!G42=0,Granada!G42=0,Huelva!G42=0,Jaén!G42=0,Málaga!G42=0,Sevilla!G42=0),"",Almería!G42+Cádiz!G42+Córdoba!G42+Granada!G42+Huelva!G42+Jaén!G42+Málaga!G42+Sevilla!G42)</f>
        <v>346098</v>
      </c>
      <c r="H42" s="50">
        <f>IF(OR(Almería!H42=0,Cádiz!H42=0,Córdoba!H42=0,Granada!H42=0,Huelva!H42=0,Jaén!H42=0,Málaga!H42=0,Sevilla!H42=0),"",Almería!H42+Cádiz!H42+Córdoba!H42+Granada!H42+Huelva!H42+Jaén!H42+Málaga!H42+Sevilla!H42)</f>
        <v>385624</v>
      </c>
      <c r="I42" s="126">
        <v>459515</v>
      </c>
      <c r="J42" s="53">
        <f>IF(OR(D42=0,C42=0),"",C42/D42*100-100)</f>
        <v>1.7641597028783735</v>
      </c>
      <c r="K42" s="54">
        <f>IF(OR(E42=0,C42=0),"",C42/E42*100-100)</f>
        <v>-13.265407063013157</v>
      </c>
      <c r="L42" s="53">
        <f aca="true" t="shared" si="23" ref="L41:L88">IF(OR(H42=0,G42=0),"",G42/H42*100-100)</f>
        <v>-10.249880712818708</v>
      </c>
      <c r="M42" s="55">
        <f aca="true" t="shared" si="24" ref="M41:M88">IF(OR(I42=0,G42=0),"",G42/I42*100-100)</f>
        <v>-24.681892865303638</v>
      </c>
      <c r="N42" s="56">
        <f t="shared" si="22"/>
        <v>39472.85583941606</v>
      </c>
      <c r="O42" s="57">
        <f t="shared" si="22"/>
        <v>44756.73166202414</v>
      </c>
      <c r="P42" s="58">
        <f t="shared" si="22"/>
        <v>45456.029280838855</v>
      </c>
    </row>
    <row r="43" spans="1:16" ht="12.75">
      <c r="A43" s="59" t="s">
        <v>49</v>
      </c>
      <c r="B43" s="45">
        <v>5</v>
      </c>
      <c r="C43" s="46">
        <f>IF(OR(Almería!C43=0,Cádiz!C43=0,Córdoba!C43=0,Granada!C43=0,Huelva!C43=0,Jaén!C43=0,Málaga!C43=0,Sevilla!C43=0),"",Almería!C43+Cádiz!C43+Córdoba!C43+Granada!C43+Huelva!C43+Jaén!C43+Málaga!C43+Sevilla!C43)</f>
        <v>6935</v>
      </c>
      <c r="D43" s="46">
        <f>IF(OR(Almería!D43=0,Cádiz!D43=0,Córdoba!D43=0,Granada!D43=0,Huelva!D43=0,Jaén!D43=0,Málaga!D43=0,Sevilla!D43=0),"",Almería!D43+Cádiz!D43+Córdoba!D43+Granada!D43+Huelva!D43+Jaén!D43+Málaga!D43+Sevilla!D43)</f>
        <v>7132</v>
      </c>
      <c r="E43" s="101">
        <v>5475</v>
      </c>
      <c r="F43" s="49">
        <v>5</v>
      </c>
      <c r="G43" s="50">
        <f>IF(OR(Almería!G43=0,Cádiz!G43=0,Córdoba!G43=0,Granada!G43=0,Huelva!G43=0,Jaén!G43=0,Málaga!G43=0,Sevilla!G43=0),"",Almería!G43+Cádiz!G43+Córdoba!G43+Granada!G43+Huelva!G43+Jaén!G43+Málaga!G43+Sevilla!G43)</f>
        <v>108369</v>
      </c>
      <c r="H43" s="50">
        <f>IF(OR(Almería!H43=0,Cádiz!H43=0,Córdoba!H43=0,Granada!H43=0,Huelva!H43=0,Jaén!H43=0,Málaga!H43=0,Sevilla!H43=0),"",Almería!H43+Cádiz!H43+Córdoba!H43+Granada!H43+Huelva!H43+Jaén!H43+Málaga!H43+Sevilla!H43)</f>
        <v>110003</v>
      </c>
      <c r="I43" s="126">
        <v>44826</v>
      </c>
      <c r="J43" s="53">
        <f>IF(OR(D43=0,C43=0),"",C43/D43*100-100)</f>
        <v>-2.762198541783505</v>
      </c>
      <c r="K43" s="54">
        <f>IF(OR(E43=0,C43=0),"",C43/E43*100-100)</f>
        <v>26.666666666666657</v>
      </c>
      <c r="L43" s="53">
        <f t="shared" si="23"/>
        <v>-1.4854140341627016</v>
      </c>
      <c r="M43" s="55">
        <f t="shared" si="24"/>
        <v>141.75478516932137</v>
      </c>
      <c r="N43" s="56">
        <f t="shared" si="22"/>
        <v>15626.387887527037</v>
      </c>
      <c r="O43" s="57">
        <f t="shared" si="22"/>
        <v>15423.864273696017</v>
      </c>
      <c r="P43" s="58">
        <f t="shared" si="22"/>
        <v>8187.397260273972</v>
      </c>
    </row>
    <row r="44" spans="1:16" s="84" customFormat="1" ht="15.75">
      <c r="A44" s="29" t="s">
        <v>50</v>
      </c>
      <c r="B44" s="68"/>
      <c r="C44" s="69"/>
      <c r="D44" s="69"/>
      <c r="E44" s="102"/>
      <c r="F44" s="72"/>
      <c r="G44" s="73"/>
      <c r="H44" s="73"/>
      <c r="I44" s="125"/>
      <c r="J44" s="76"/>
      <c r="K44" s="77"/>
      <c r="L44" s="76">
        <f t="shared" si="23"/>
      </c>
      <c r="M44" s="78">
        <f t="shared" si="24"/>
      </c>
      <c r="N44" s="79"/>
      <c r="O44" s="80"/>
      <c r="P44" s="81"/>
    </row>
    <row r="45" spans="1:16" ht="12.75">
      <c r="A45" s="59" t="s">
        <v>51</v>
      </c>
      <c r="B45" s="45"/>
      <c r="C45" s="46">
        <f>IF(OR(Almería!C45=0,Cádiz!C45=0,Córdoba!C45=0,Granada!C45=0,Huelva!C45=0,Jaén!C45=0,Málaga!C45=0,Sevilla!C45=0),"",Almería!C45+Cádiz!C45+Córdoba!C45+Granada!C45+Huelva!C45+Jaén!C45+Málaga!C45+Sevilla!C45)</f>
      </c>
      <c r="D45" s="46">
        <f>IF(OR(Almería!D45=0,Cádiz!D45=0,Córdoba!D45=0,Granada!D45=0,Huelva!D45=0,Jaén!D45=0,Málaga!D45=0,Sevilla!D45=0),"",Almería!D45+Cádiz!D45+Córdoba!D45+Granada!D45+Huelva!D45+Jaén!D45+Málaga!D45+Sevilla!D45)</f>
        <v>915</v>
      </c>
      <c r="E45" s="101">
        <v>733</v>
      </c>
      <c r="F45" s="49"/>
      <c r="G45" s="50">
        <f>IF(OR(Almería!G45=0,Cádiz!G45=0,Córdoba!G45=0,Granada!G45=0,Huelva!G45=0,Jaén!G45=0,Málaga!G45=0,Sevilla!G45=0),"",Almería!G45+Cádiz!G45+Córdoba!G45+Granada!G45+Huelva!G45+Jaén!G45+Málaga!G45+Sevilla!G45)</f>
      </c>
      <c r="H45" s="50">
        <f>IF(OR(Almería!H45=0,Cádiz!H45=0,Córdoba!H45=0,Granada!H45=0,Huelva!H45=0,Jaén!H45=0,Málaga!H45=0,Sevilla!H45=0),"",Almería!H45+Cádiz!H45+Córdoba!H45+Granada!H45+Huelva!H45+Jaén!H45+Málaga!H45+Sevilla!H45)</f>
        <v>28990</v>
      </c>
      <c r="I45" s="126">
        <v>23583</v>
      </c>
      <c r="J45" s="53"/>
      <c r="K45" s="54"/>
      <c r="L45" s="53"/>
      <c r="M45" s="55"/>
      <c r="N45" s="56"/>
      <c r="O45" s="57">
        <f aca="true" t="shared" si="25" ref="O45:O88">(H45*1000)/D45</f>
        <v>31683.060109289618</v>
      </c>
      <c r="P45" s="58">
        <f aca="true" t="shared" si="26" ref="P45:P88">(I45*1000)/E45</f>
        <v>32173.26057298772</v>
      </c>
    </row>
    <row r="46" spans="1:16" ht="12.75">
      <c r="A46" s="59" t="s">
        <v>52</v>
      </c>
      <c r="B46" s="45"/>
      <c r="C46" s="46">
        <f>IF(OR(Almería!C46=0,Cádiz!C46=0,Córdoba!C46=0,Granada!C46=0,Huelva!C46=0,Jaén!C46=0,Málaga!C46=0,Sevilla!C46=0),"",Almería!C46+Cádiz!C46+Córdoba!C46+Granada!C46+Huelva!C46+Jaén!C46+Málaga!C46+Sevilla!C46)</f>
      </c>
      <c r="D46" s="46">
        <f>IF(OR(Almería!D46=0,Cádiz!D46=0,Córdoba!D46=0,Granada!D46=0,Huelva!D46=0,Jaén!D46=0,Málaga!D46=0,Sevilla!D46=0),"",Almería!D46+Cádiz!D46+Córdoba!D46+Granada!D46+Huelva!D46+Jaén!D46+Málaga!D46+Sevilla!D46)</f>
        <v>2709.0200000000004</v>
      </c>
      <c r="E46" s="101">
        <v>2587</v>
      </c>
      <c r="F46" s="49"/>
      <c r="G46" s="50">
        <f>IF(OR(Almería!G46=0,Cádiz!G46=0,Córdoba!G46=0,Granada!G46=0,Huelva!G46=0,Jaén!G46=0,Málaga!G46=0,Sevilla!G46=0),"",Almería!G46+Cádiz!G46+Córdoba!G46+Granada!G46+Huelva!G46+Jaén!G46+Málaga!G46+Sevilla!G46)</f>
      </c>
      <c r="H46" s="50">
        <f>IF(OR(Almería!H46=0,Cádiz!H46=0,Córdoba!H46=0,Granada!H46=0,Huelva!H46=0,Jaén!H46=0,Málaga!H46=0,Sevilla!H46=0),"",Almería!H46+Cádiz!H46+Córdoba!H46+Granada!H46+Huelva!H46+Jaén!H46+Málaga!H46+Sevilla!H46)</f>
        <v>62408.02</v>
      </c>
      <c r="I46" s="126">
        <v>61383</v>
      </c>
      <c r="J46" s="53"/>
      <c r="K46" s="54"/>
      <c r="L46" s="53"/>
      <c r="M46" s="55"/>
      <c r="N46" s="56"/>
      <c r="O46" s="57">
        <f t="shared" si="25"/>
        <v>23037.12043469594</v>
      </c>
      <c r="P46" s="58">
        <f t="shared" si="26"/>
        <v>23727.483571704677</v>
      </c>
    </row>
    <row r="47" spans="1:16" ht="12.75">
      <c r="A47" s="59" t="s">
        <v>53</v>
      </c>
      <c r="B47" s="45">
        <v>6</v>
      </c>
      <c r="C47" s="46">
        <f>IF(OR(Almería!C47=0,Cádiz!C47=0,Córdoba!C47=0,Granada!C47=0,Huelva!C47=0,Jaén!C47=0,Málaga!C47=0,Sevilla!C47=0),"",Almería!C47+Cádiz!C47+Córdoba!C47+Granada!C47+Huelva!C47+Jaén!C47+Málaga!C47+Sevilla!C47)</f>
        <v>10008</v>
      </c>
      <c r="D47" s="46">
        <f>IF(OR(Almería!D47=0,Cádiz!D47=0,Córdoba!D47=0,Granada!D47=0,Huelva!D47=0,Jaén!D47=0,Málaga!D47=0,Sevilla!D47=0),"",Almería!D47+Cádiz!D47+Córdoba!D47+Granada!D47+Huelva!D47+Jaén!D47+Málaga!D47+Sevilla!D47)</f>
        <v>9608</v>
      </c>
      <c r="E47" s="101">
        <v>9355</v>
      </c>
      <c r="F47" s="49">
        <v>6</v>
      </c>
      <c r="G47" s="50">
        <f>IF(OR(Almería!G47=0,Cádiz!G47=0,Córdoba!G47=0,Granada!G47=0,Huelva!G47=0,Jaén!G47=0,Málaga!G47=0,Sevilla!G47=0),"",Almería!G47+Cádiz!G47+Córdoba!G47+Granada!G47+Huelva!G47+Jaén!G47+Málaga!G47+Sevilla!G47)</f>
        <v>45259</v>
      </c>
      <c r="H47" s="50">
        <f>IF(OR(Almería!H47=0,Cádiz!H47=0,Córdoba!H47=0,Granada!H47=0,Huelva!H47=0,Jaén!H47=0,Málaga!H47=0,Sevilla!H47=0),"",Almería!H47+Cádiz!H47+Córdoba!H47+Granada!H47+Huelva!H47+Jaén!H47+Málaga!H47+Sevilla!H47)</f>
        <v>45163</v>
      </c>
      <c r="I47" s="126">
        <v>43127</v>
      </c>
      <c r="J47" s="53">
        <f aca="true" t="shared" si="27" ref="J45:J88">IF(OR(D47=0,C47=0),"",C47/D47*100-100)</f>
        <v>4.163197335553704</v>
      </c>
      <c r="K47" s="54">
        <f aca="true" t="shared" si="28" ref="K45:K88">IF(OR(E47=0,C47=0),"",C47/E47*100-100)</f>
        <v>6.980224478888289</v>
      </c>
      <c r="L47" s="53">
        <f t="shared" si="23"/>
        <v>0.21256338152912235</v>
      </c>
      <c r="M47" s="55">
        <f t="shared" si="24"/>
        <v>4.94353885037215</v>
      </c>
      <c r="N47" s="56">
        <f aca="true" t="shared" si="29" ref="N45:N88">(G47*1000)/C47</f>
        <v>4522.282174260591</v>
      </c>
      <c r="O47" s="57">
        <f t="shared" si="25"/>
        <v>4700.5620316403</v>
      </c>
      <c r="P47" s="58">
        <f t="shared" si="26"/>
        <v>4610.04810261892</v>
      </c>
    </row>
    <row r="48" spans="1:16" ht="12.75">
      <c r="A48" s="59" t="s">
        <v>54</v>
      </c>
      <c r="B48" s="45"/>
      <c r="C48" s="46">
        <f>IF(OR(Almería!C48=0,Cádiz!C48=0,Córdoba!C48=0,Granada!C48=0,Huelva!C48=0,Jaén!C48=0,Málaga!C48=0,Sevilla!C48=0),"",Almería!C48+Cádiz!C48+Córdoba!C48+Granada!C48+Huelva!C48+Jaén!C48+Málaga!C48+Sevilla!C48)</f>
      </c>
      <c r="D48" s="46">
        <f>IF(OR(Almería!D48=0,Cádiz!D48=0,Córdoba!D48=0,Granada!D48=0,Huelva!D48=0,Jaén!D48=0,Málaga!D48=0,Sevilla!D48=0),"",Almería!D48+Cádiz!D48+Córdoba!D48+Granada!D48+Huelva!D48+Jaén!D48+Málaga!D48+Sevilla!D48)</f>
        <v>156.02</v>
      </c>
      <c r="E48" s="101">
        <v>156</v>
      </c>
      <c r="F48" s="49"/>
      <c r="G48" s="50">
        <f>IF(OR(Almería!G48=0,Cádiz!G48=0,Córdoba!G48=0,Granada!G48=0,Huelva!G48=0,Jaén!G48=0,Málaga!G48=0,Sevilla!G48=0),"",Almería!G48+Cádiz!G48+Córdoba!G48+Granada!G48+Huelva!G48+Jaén!G48+Málaga!G48+Sevilla!G48)</f>
      </c>
      <c r="H48" s="50">
        <f>IF(OR(Almería!H48=0,Cádiz!H48=0,Córdoba!H48=0,Granada!H48=0,Huelva!H48=0,Jaén!H48=0,Málaga!H48=0,Sevilla!H48=0),"",Almería!H48+Cádiz!H48+Córdoba!H48+Granada!H48+Huelva!H48+Jaén!H48+Málaga!H48+Sevilla!H48)</f>
        <v>4756.02</v>
      </c>
      <c r="I48" s="126">
        <v>5002</v>
      </c>
      <c r="J48" s="53"/>
      <c r="K48" s="54"/>
      <c r="L48" s="53"/>
      <c r="M48" s="55"/>
      <c r="N48" s="56"/>
      <c r="O48" s="57">
        <f t="shared" si="25"/>
        <v>30483.39956415844</v>
      </c>
      <c r="P48" s="58">
        <f t="shared" si="26"/>
        <v>32064.102564102563</v>
      </c>
    </row>
    <row r="49" spans="1:16" ht="12.75">
      <c r="A49" s="62" t="s">
        <v>55</v>
      </c>
      <c r="B49" s="45">
        <v>5</v>
      </c>
      <c r="C49" s="46">
        <f>IF(OR(Almería!C49=0,Cádiz!C49=0,Córdoba!C49=0,Granada!C49=0,Huelva!C49=0,Jaén!C49=0,Málaga!C49=0,Sevilla!C49=0),"",Almería!C49+Cádiz!C49+Córdoba!C49+Granada!C49+Huelva!C49+Jaén!C49+Málaga!C49+Sevilla!C49)</f>
        <v>10737</v>
      </c>
      <c r="D49" s="46">
        <f>IF(OR(Almería!D49=0,Cádiz!D49=0,Córdoba!D49=0,Granada!D49=0,Huelva!D49=0,Jaén!D49=0,Málaga!D49=0,Sevilla!D49=0),"",Almería!D49+Cádiz!D49+Córdoba!D49+Granada!D49+Huelva!D49+Jaén!D49+Málaga!D49+Sevilla!D49)</f>
        <v>10800</v>
      </c>
      <c r="E49" s="101">
        <v>11146</v>
      </c>
      <c r="F49" s="49">
        <v>5</v>
      </c>
      <c r="G49" s="50">
        <f>IF(OR(Almería!G49=0,Cádiz!G49=0,Córdoba!G49=0,Granada!G49=0,Huelva!G49=0,Jaén!G49=0,Málaga!G49=0,Sevilla!G49=0),"",Almería!G49+Cádiz!G49+Córdoba!G49+Granada!G49+Huelva!G49+Jaén!G49+Málaga!G49+Sevilla!G49)</f>
        <v>349775</v>
      </c>
      <c r="H49" s="50">
        <f>IF(OR(Almería!H49=0,Cádiz!H49=0,Córdoba!H49=0,Granada!H49=0,Huelva!H49=0,Jaén!H49=0,Málaga!H49=0,Sevilla!H49=0),"",Almería!H49+Cádiz!H49+Córdoba!H49+Granada!H49+Huelva!H49+Jaén!H49+Málaga!H49+Sevilla!H49)</f>
        <v>308560</v>
      </c>
      <c r="I49" s="126">
        <v>292891</v>
      </c>
      <c r="J49" s="53">
        <f t="shared" si="27"/>
        <v>-0.5833333333333428</v>
      </c>
      <c r="K49" s="54">
        <f t="shared" si="28"/>
        <v>-3.669477839583706</v>
      </c>
      <c r="L49" s="53">
        <f t="shared" si="23"/>
        <v>13.357207674358307</v>
      </c>
      <c r="M49" s="55">
        <f t="shared" si="24"/>
        <v>19.421559556285445</v>
      </c>
      <c r="N49" s="56">
        <f t="shared" si="29"/>
        <v>32576.604265623544</v>
      </c>
      <c r="O49" s="57">
        <f t="shared" si="25"/>
        <v>28570.37037037037</v>
      </c>
      <c r="P49" s="58">
        <f t="shared" si="26"/>
        <v>26277.678090794903</v>
      </c>
    </row>
    <row r="50" spans="1:16" ht="12.75">
      <c r="A50" s="62" t="s">
        <v>56</v>
      </c>
      <c r="B50" s="45">
        <v>6</v>
      </c>
      <c r="C50" s="46">
        <f>IF(OR(Almería!C50=0,Cádiz!C50=0,Córdoba!C50=0,Granada!C50=0,Huelva!C50=0,Jaén!C50=0,Málaga!C50=0,Sevilla!C50=0),"",Almería!C50+Cádiz!C50+Córdoba!C50+Granada!C50+Huelva!C50+Jaén!C50+Málaga!C50+Sevilla!C50)</f>
        <v>1059.04</v>
      </c>
      <c r="D50" s="46">
        <f>IF(OR(Almería!D50=0,Cádiz!D50=0,Córdoba!D50=0,Granada!D50=0,Huelva!D50=0,Jaén!D50=0,Málaga!D50=0,Sevilla!D50=0),"",Almería!D50+Cádiz!D50+Córdoba!D50+Granada!D50+Huelva!D50+Jaén!D50+Málaga!D50+Sevilla!D50)</f>
        <v>1037.02</v>
      </c>
      <c r="E50" s="101">
        <v>562</v>
      </c>
      <c r="F50" s="49"/>
      <c r="G50" s="50">
        <f>IF(OR(Almería!G50=0,Cádiz!G50=0,Córdoba!G50=0,Granada!G50=0,Huelva!G50=0,Jaén!G50=0,Málaga!G50=0,Sevilla!G50=0),"",Almería!G50+Cádiz!G50+Córdoba!G50+Granada!G50+Huelva!G50+Jaén!G50+Málaga!G50+Sevilla!G50)</f>
      </c>
      <c r="H50" s="50">
        <f>IF(OR(Almería!H50=0,Cádiz!H50=0,Córdoba!H50=0,Granada!H50=0,Huelva!H50=0,Jaén!H50=0,Málaga!H50=0,Sevilla!H50=0),"",Almería!H50+Cádiz!H50+Córdoba!H50+Granada!H50+Huelva!H50+Jaén!H50+Málaga!H50+Sevilla!H50)</f>
        <v>38819.02</v>
      </c>
      <c r="I50" s="126">
        <v>17293</v>
      </c>
      <c r="J50" s="53">
        <f t="shared" si="27"/>
        <v>2.123392027154722</v>
      </c>
      <c r="K50" s="54">
        <f t="shared" si="28"/>
        <v>88.44128113879003</v>
      </c>
      <c r="L50" s="53"/>
      <c r="M50" s="55"/>
      <c r="N50" s="56"/>
      <c r="O50" s="57">
        <f t="shared" si="25"/>
        <v>37433.241403251624</v>
      </c>
      <c r="P50" s="58">
        <f t="shared" si="26"/>
        <v>30770.462633451956</v>
      </c>
    </row>
    <row r="51" spans="1:16" ht="12.75">
      <c r="A51" s="62" t="s">
        <v>57</v>
      </c>
      <c r="B51" s="45">
        <v>6</v>
      </c>
      <c r="C51" s="46">
        <f>IF(OR(Almería!C51=0,Cádiz!C51=0,Córdoba!C51=0,Granada!C51=0,Huelva!C51=0,Jaén!C51=0,Málaga!C51=0,Sevilla!C51=0),"",Almería!C51+Cádiz!C51+Córdoba!C51+Granada!C51+Huelva!C51+Jaén!C51+Málaga!C51+Sevilla!C51)</f>
        <v>1375.01</v>
      </c>
      <c r="D51" s="46">
        <f>IF(OR(Almería!D51=0,Cádiz!D51=0,Córdoba!D51=0,Granada!D51=0,Huelva!D51=0,Jaén!D51=0,Málaga!D51=0,Sevilla!D51=0),"",Almería!D51+Cádiz!D51+Córdoba!D51+Granada!D51+Huelva!D51+Jaén!D51+Málaga!D51+Sevilla!D51)</f>
        <v>1277.01</v>
      </c>
      <c r="E51" s="101">
        <v>821</v>
      </c>
      <c r="F51" s="49">
        <v>6</v>
      </c>
      <c r="G51" s="50">
        <f>IF(OR(Almería!G51=0,Cádiz!G51=0,Córdoba!G51=0,Granada!G51=0,Huelva!G51=0,Jaén!G51=0,Málaga!G51=0,Sevilla!G51=0),"",Almería!G51+Cádiz!G51+Córdoba!G51+Granada!G51+Huelva!G51+Jaén!G51+Málaga!G51+Sevilla!G51)</f>
        <v>14772.01</v>
      </c>
      <c r="H51" s="50">
        <f>IF(OR(Almería!H51=0,Cádiz!H51=0,Córdoba!H51=0,Granada!H51=0,Huelva!H51=0,Jaén!H51=0,Málaga!H51=0,Sevilla!H51=0),"",Almería!H51+Cádiz!H51+Córdoba!H51+Granada!H51+Huelva!H51+Jaén!H51+Málaga!H51+Sevilla!H51)</f>
        <v>15095.01</v>
      </c>
      <c r="I51" s="126">
        <v>11332</v>
      </c>
      <c r="J51" s="53">
        <f t="shared" si="27"/>
        <v>7.67417639642602</v>
      </c>
      <c r="K51" s="54">
        <f t="shared" si="28"/>
        <v>67.47990255785626</v>
      </c>
      <c r="L51" s="53">
        <f t="shared" si="23"/>
        <v>-2.1397799670222213</v>
      </c>
      <c r="M51" s="55">
        <f t="shared" si="24"/>
        <v>30.356600776561947</v>
      </c>
      <c r="N51" s="56">
        <f t="shared" si="29"/>
        <v>10743.201867622782</v>
      </c>
      <c r="O51" s="57">
        <f t="shared" si="25"/>
        <v>11820.588718960696</v>
      </c>
      <c r="P51" s="58">
        <f t="shared" si="26"/>
        <v>13802.679658952497</v>
      </c>
    </row>
    <row r="52" spans="1:16" ht="12.75">
      <c r="A52" s="62" t="s">
        <v>58</v>
      </c>
      <c r="B52" s="45"/>
      <c r="C52" s="46">
        <f>IF(OR(Almería!C52=0,Cádiz!C52=0,Córdoba!C52=0,Granada!C52=0,Huelva!C52=0,Jaén!C52=0,Málaga!C52=0,Sevilla!C52=0),"",Almería!C52+Cádiz!C52+Córdoba!C52+Granada!C52+Huelva!C52+Jaén!C52+Málaga!C52+Sevilla!C52)</f>
        <v>0.08</v>
      </c>
      <c r="D52" s="46">
        <f>IF(OR(Almería!D52=0,Cádiz!D52=0,Córdoba!D52=0,Granada!D52=0,Huelva!D52=0,Jaén!D52=0,Málaga!D52=0,Sevilla!D52=0),"",Almería!D52+Cádiz!D52+Córdoba!D52+Granada!D52+Huelva!D52+Jaén!D52+Málaga!D52+Sevilla!D52)</f>
        <v>0.08</v>
      </c>
      <c r="E52" s="101">
        <v>2</v>
      </c>
      <c r="F52" s="49"/>
      <c r="G52" s="50">
        <f>IF(OR(Almería!G52=0,Cádiz!G52=0,Córdoba!G52=0,Granada!G52=0,Huelva!G52=0,Jaén!G52=0,Málaga!G52=0,Sevilla!G52=0),"",Almería!G52+Cádiz!G52+Córdoba!G52+Granada!G52+Huelva!G52+Jaén!G52+Málaga!G52+Sevilla!G52)</f>
      </c>
      <c r="H52" s="51">
        <f>IF(OR(Almería!H52=0,Cádiz!H52=0,Córdoba!H52=0,Granada!H52=0,Huelva!H52=0,Jaén!H52=0,Málaga!H52=0,Sevilla!H52=0),"",Almería!H52+Cádiz!H52+Córdoba!H52+Granada!H52+Huelva!H52+Jaén!H52+Málaga!H52+Sevilla!H52)</f>
        <v>0.08</v>
      </c>
      <c r="I52" s="82">
        <v>0</v>
      </c>
      <c r="J52" s="53">
        <f t="shared" si="27"/>
        <v>0</v>
      </c>
      <c r="K52" s="54">
        <f t="shared" si="28"/>
        <v>-96</v>
      </c>
      <c r="L52" s="53"/>
      <c r="M52" s="55">
        <f t="shared" si="24"/>
      </c>
      <c r="N52" s="56"/>
      <c r="O52" s="57">
        <f t="shared" si="25"/>
        <v>1000</v>
      </c>
      <c r="P52" s="58">
        <f t="shared" si="26"/>
        <v>0</v>
      </c>
    </row>
    <row r="53" spans="1:16" ht="12.75">
      <c r="A53" s="59" t="s">
        <v>59</v>
      </c>
      <c r="B53" s="45">
        <v>4</v>
      </c>
      <c r="C53" s="46">
        <f>IF(OR(Almería!C53=0,Cádiz!C53=0,Córdoba!C53=0,Granada!C53=0,Huelva!C53=0,Jaén!C53=0,Málaga!C53=0,Sevilla!C53=0),"",Almería!C53+Cádiz!C53+Córdoba!C53+Granada!C53+Huelva!C53+Jaén!C53+Málaga!C53+Sevilla!C53)</f>
        <v>14648</v>
      </c>
      <c r="D53" s="46">
        <f>IF(OR(Almería!D53=0,Cádiz!D53=0,Córdoba!D53=0,Granada!D53=0,Huelva!D53=0,Jaén!D53=0,Málaga!D53=0,Sevilla!D53=0),"",Almería!D53+Cádiz!D53+Córdoba!D53+Granada!D53+Huelva!D53+Jaén!D53+Málaga!D53+Sevilla!D53)</f>
        <v>12989</v>
      </c>
      <c r="E53" s="101">
        <v>11817</v>
      </c>
      <c r="F53" s="49">
        <v>5</v>
      </c>
      <c r="G53" s="50">
        <f>IF(OR(Almería!G53=0,Cádiz!G53=0,Córdoba!G53=0,Granada!G53=0,Huelva!G53=0,Jaén!G53=0,Málaga!G53=0,Sevilla!G53=0),"",Almería!G53+Cádiz!G53+Córdoba!G53+Granada!G53+Huelva!G53+Jaén!G53+Málaga!G53+Sevilla!G53)</f>
        <v>819465</v>
      </c>
      <c r="H53" s="51">
        <f>IF(OR(Almería!H53=0,Cádiz!H53=0,Córdoba!H53=0,Granada!H53=0,Huelva!H53=0,Jaén!H53=0,Málaga!H53=0,Sevilla!H53=0),"",Almería!H53+Cádiz!H53+Córdoba!H53+Granada!H53+Huelva!H53+Jaén!H53+Málaga!H53+Sevilla!H53)</f>
        <v>718811</v>
      </c>
      <c r="I53" s="82">
        <v>654240</v>
      </c>
      <c r="J53" s="53">
        <f t="shared" si="27"/>
        <v>12.772345831087833</v>
      </c>
      <c r="K53" s="54">
        <f t="shared" si="28"/>
        <v>23.957011085723963</v>
      </c>
      <c r="L53" s="53">
        <f t="shared" si="23"/>
        <v>14.002846367125727</v>
      </c>
      <c r="M53" s="55">
        <f t="shared" si="24"/>
        <v>25.254493763756415</v>
      </c>
      <c r="N53" s="56">
        <f t="shared" si="29"/>
        <v>55943.81485527034</v>
      </c>
      <c r="O53" s="57">
        <f t="shared" si="25"/>
        <v>55339.97998306259</v>
      </c>
      <c r="P53" s="58">
        <f t="shared" si="26"/>
        <v>55364.30566133536</v>
      </c>
    </row>
    <row r="54" spans="1:16" ht="12.75" customHeight="1">
      <c r="A54" s="59" t="s">
        <v>60</v>
      </c>
      <c r="B54" s="45">
        <v>4</v>
      </c>
      <c r="C54" s="46">
        <f>IF(OR(Almería!C54=0,Cádiz!C54=0,Córdoba!C54=0,Granada!C54=0,Huelva!C54=0,Jaén!C54=0,Málaga!C54=0,Sevilla!C54=0),"",Almería!C54+Cádiz!C54+Córdoba!C54+Granada!C54+Huelva!C54+Jaén!C54+Málaga!C54+Sevilla!C54)</f>
        <v>4672</v>
      </c>
      <c r="D54" s="46">
        <f>IF(OR(Almería!D54=0,Cádiz!D54=0,Córdoba!D54=0,Granada!D54=0,Huelva!D54=0,Jaén!D54=0,Málaga!D54=0,Sevilla!D54=0),"",Almería!D54+Cádiz!D54+Córdoba!D54+Granada!D54+Huelva!D54+Jaén!D54+Málaga!D54+Sevilla!D54)</f>
        <v>4699</v>
      </c>
      <c r="E54" s="101">
        <v>4220</v>
      </c>
      <c r="F54" s="49"/>
      <c r="G54" s="50">
        <f>IF(OR(Almería!G54=0,Cádiz!G54=0,Córdoba!G54=0,Granada!G54=0,Huelva!G54=0,Jaén!G54=0,Málaga!G54=0,Sevilla!G54=0),"",Almería!G54+Cádiz!G54+Córdoba!G54+Granada!G54+Huelva!G54+Jaén!G54+Málaga!G54+Sevilla!G54)</f>
      </c>
      <c r="H54" s="51">
        <f>IF(OR(Almería!H54=0,Cádiz!H54=0,Córdoba!H54=0,Granada!H54=0,Huelva!H54=0,Jaén!H54=0,Málaga!H54=0,Sevilla!H54=0),"",Almería!H54+Cádiz!H54+Córdoba!H54+Granada!H54+Huelva!H54+Jaén!H54+Málaga!H54+Sevilla!H54)</f>
        <v>184986</v>
      </c>
      <c r="I54" s="126">
        <v>150443</v>
      </c>
      <c r="J54" s="53">
        <f t="shared" si="27"/>
        <v>-0.574590338369859</v>
      </c>
      <c r="K54" s="54">
        <f t="shared" si="28"/>
        <v>10.710900473933663</v>
      </c>
      <c r="L54" s="53"/>
      <c r="M54" s="55"/>
      <c r="N54" s="56"/>
      <c r="O54" s="57">
        <f t="shared" si="25"/>
        <v>39367.09938284742</v>
      </c>
      <c r="P54" s="58">
        <f t="shared" si="26"/>
        <v>35650</v>
      </c>
    </row>
    <row r="55" spans="1:16" ht="12.75" customHeight="1">
      <c r="A55" s="59" t="s">
        <v>61</v>
      </c>
      <c r="B55" s="45">
        <v>4</v>
      </c>
      <c r="C55" s="46">
        <f>IF(OR(Almería!C55=0,Cádiz!C55=0,Córdoba!C55=0,Granada!C55=0,Huelva!C55=0,Jaén!C55=0,Málaga!C55=0,Sevilla!C55=0),"",Almería!C55+Cádiz!C55+Córdoba!C55+Granada!C55+Huelva!C55+Jaén!C55+Málaga!C55+Sevilla!C55)</f>
        <v>484</v>
      </c>
      <c r="D55" s="46">
        <f>IF(OR(Almería!D55=0,Cádiz!D55=0,Córdoba!D55=0,Granada!D55=0,Huelva!D55=0,Jaén!D55=0,Málaga!D55=0,Sevilla!D55=0),"",Almería!D55+Cádiz!D55+Córdoba!D55+Granada!D55+Huelva!D55+Jaén!D55+Málaga!D55+Sevilla!D55)</f>
        <v>453</v>
      </c>
      <c r="E55" s="101">
        <v>411</v>
      </c>
      <c r="F55" s="49"/>
      <c r="G55" s="50">
        <f>IF(OR(Almería!G55=0,Cádiz!G55=0,Córdoba!G55=0,Granada!G55=0,Huelva!G55=0,Jaén!G55=0,Málaga!G55=0,Sevilla!G55=0),"",Almería!G55+Cádiz!G55+Córdoba!G55+Granada!G55+Huelva!G55+Jaén!G55+Málaga!G55+Sevilla!G55)</f>
      </c>
      <c r="H55" s="51">
        <f>IF(OR(Almería!H55=0,Cádiz!H55=0,Córdoba!H55=0,Granada!H55=0,Huelva!H55=0,Jaén!H55=0,Málaga!H55=0,Sevilla!H55=0),"",Almería!H55+Cádiz!H55+Córdoba!H55+Granada!H55+Huelva!H55+Jaén!H55+Málaga!H55+Sevilla!H55)</f>
        <v>19925</v>
      </c>
      <c r="I55" s="126">
        <v>15324</v>
      </c>
      <c r="J55" s="53">
        <f t="shared" si="27"/>
        <v>6.843267108167765</v>
      </c>
      <c r="K55" s="54">
        <f t="shared" si="28"/>
        <v>17.761557177615558</v>
      </c>
      <c r="L55" s="53"/>
      <c r="M55" s="55"/>
      <c r="N55" s="56"/>
      <c r="O55" s="57">
        <f t="shared" si="25"/>
        <v>43984.54746136865</v>
      </c>
      <c r="P55" s="58">
        <f t="shared" si="26"/>
        <v>37284.67153284672</v>
      </c>
    </row>
    <row r="56" spans="1:16" ht="12.75">
      <c r="A56" s="44" t="s">
        <v>62</v>
      </c>
      <c r="B56" s="45">
        <v>4</v>
      </c>
      <c r="C56" s="46">
        <f>IF(OR(Almería!C56=0,Cádiz!C56=0,Córdoba!C56=0,Granada!C56=0,Huelva!C56=0,Jaén!C56=0,Málaga!C56=0,Sevilla!C56=0),"",Almería!C56+Cádiz!C56+Córdoba!C56+Granada!C56+Huelva!C56+Jaén!C56+Málaga!C56+Sevilla!C56)</f>
        <v>9112.050000000001</v>
      </c>
      <c r="D56" s="47">
        <f>IF(OR(Almería!D56=0,Cádiz!D56=0,Córdoba!D56=0,Granada!D56=0,Huelva!D56=0,Jaén!D56=0,Málaga!D56=0,Sevilla!D56=0),"",Almería!D56+Cádiz!D56+Córdoba!D56+Granada!D56+Huelva!D56+Jaén!D56+Málaga!D56+Sevilla!D56)</f>
        <v>8688.04</v>
      </c>
      <c r="E56" s="48">
        <v>8747</v>
      </c>
      <c r="F56" s="49">
        <v>6</v>
      </c>
      <c r="G56" s="50">
        <f>IF(OR(Almería!G56=0,Cádiz!G56=0,Córdoba!G56=0,Granada!G56=0,Huelva!G56=0,Jaén!G56=0,Málaga!G56=0,Sevilla!G56=0),"",Almería!G56+Cádiz!G56+Córdoba!G56+Granada!G56+Huelva!G56+Jaén!G56+Málaga!G56+Sevilla!G56)</f>
        <v>529208.05</v>
      </c>
      <c r="H56" s="51">
        <f>IF(OR(Almería!H56=0,Cádiz!H56=0,Córdoba!H56=0,Granada!H56=0,Huelva!H56=0,Jaén!H56=0,Málaga!H56=0,Sevilla!H56=0),"",Almería!H56+Cádiz!H56+Córdoba!H56+Granada!H56+Huelva!H56+Jaén!H56+Málaga!H56+Sevilla!H56)</f>
        <v>522931.04000000004</v>
      </c>
      <c r="I56" s="127">
        <v>489272</v>
      </c>
      <c r="J56" s="53">
        <f t="shared" si="27"/>
        <v>4.880387291034566</v>
      </c>
      <c r="K56" s="54">
        <f t="shared" si="28"/>
        <v>4.173430890591078</v>
      </c>
      <c r="L56" s="53">
        <f>IF(OR(H56=0,G56=0),"",G56/H56*100-100)</f>
        <v>1.2003513885884445</v>
      </c>
      <c r="M56" s="55">
        <f t="shared" si="24"/>
        <v>8.162341192629057</v>
      </c>
      <c r="N56" s="56">
        <f t="shared" si="29"/>
        <v>58077.82551676077</v>
      </c>
      <c r="O56" s="57">
        <f>(H56*1000)/D56</f>
        <v>60189.759715655084</v>
      </c>
      <c r="P56" s="58">
        <f t="shared" si="26"/>
        <v>55935.97804961701</v>
      </c>
    </row>
    <row r="57" spans="1:16" ht="12.75">
      <c r="A57" s="59" t="s">
        <v>63</v>
      </c>
      <c r="B57" s="45">
        <v>4</v>
      </c>
      <c r="C57" s="46">
        <f>IF(OR(Almería!C57=0,Cádiz!C57=0,Córdoba!C57=0,Granada!C57=0,Huelva!C57=0,Jaén!C57=0,Málaga!C57=0,Sevilla!C57=0),"",Almería!C57+Cádiz!C57+Córdoba!C57+Granada!C57+Huelva!C57+Jaén!C57+Málaga!C57+Sevilla!C57)</f>
        <v>8476.04</v>
      </c>
      <c r="D57" s="46">
        <f>IF(OR(Almería!D57=0,Cádiz!D57=0,Córdoba!D57=0,Granada!D57=0,Huelva!D57=0,Jaén!D57=0,Málaga!D57=0,Sevilla!D57=0),"",Almería!D57+Cádiz!D57+Córdoba!D57+Granada!D57+Huelva!D57+Jaén!D57+Málaga!D57+Sevilla!D57)</f>
        <v>7985.030000000001</v>
      </c>
      <c r="E57" s="101">
        <v>8046</v>
      </c>
      <c r="F57" s="49">
        <v>6</v>
      </c>
      <c r="G57" s="50">
        <f>IF(OR(Almería!G57=0,Cádiz!G57=0,Córdoba!G57=0,Granada!G57=0,Huelva!G57=0,Jaén!G57=0,Málaga!G57=0,Sevilla!G57=0),"",Almería!G57+Cádiz!G57+Córdoba!G57+Granada!G57+Huelva!G57+Jaén!G57+Málaga!G57+Sevilla!G57)</f>
        <v>504330.04000000004</v>
      </c>
      <c r="H57" s="51">
        <f>IF(OR(Almería!H57=0,Cádiz!H57=0,Córdoba!H57=0,Granada!H57=0,Huelva!H57=0,Jaén!H57=0,Málaga!H57=0,Sevilla!H57=0),"",Almería!H57+Cádiz!H57+Córdoba!H57+Granada!H57+Huelva!H57+Jaén!H57+Málaga!H57+Sevilla!H57)</f>
        <v>497651.03</v>
      </c>
      <c r="I57" s="126">
        <v>466365</v>
      </c>
      <c r="J57" s="53">
        <f t="shared" si="27"/>
        <v>6.14913156243621</v>
      </c>
      <c r="K57" s="54">
        <f t="shared" si="28"/>
        <v>5.344767586378339</v>
      </c>
      <c r="L57" s="53">
        <f>IF(OR(H57=0,G57=0),"",G57/H57*100-100)</f>
        <v>1.3421071388117127</v>
      </c>
      <c r="M57" s="55">
        <f t="shared" si="24"/>
        <v>8.140628048845883</v>
      </c>
      <c r="N57" s="56">
        <f t="shared" si="29"/>
        <v>59500.66776466369</v>
      </c>
      <c r="O57" s="57">
        <f>(H57*1000)/D57</f>
        <v>62323.00066499437</v>
      </c>
      <c r="P57" s="58">
        <f t="shared" si="26"/>
        <v>57962.34153616704</v>
      </c>
    </row>
    <row r="58" spans="1:16" ht="12.75">
      <c r="A58" s="59" t="s">
        <v>64</v>
      </c>
      <c r="B58" s="45">
        <v>4</v>
      </c>
      <c r="C58" s="46">
        <f>IF(OR(Almería!C58=0,Cádiz!C58=0,Córdoba!C58=0,Granada!C58=0,Huelva!C58=0,Jaén!C58=0,Málaga!C58=0,Sevilla!C58=0),"",Almería!C58+Cádiz!C58+Córdoba!C58+Granada!C58+Huelva!C58+Jaén!C58+Málaga!C58+Sevilla!C58)</f>
        <v>636.01</v>
      </c>
      <c r="D58" s="46">
        <f>IF(OR(Almería!D58=0,Cádiz!D58=0,Córdoba!D58=0,Granada!D58=0,Huelva!D58=0,Jaén!D58=0,Málaga!D58=0,Sevilla!D58=0),"",Almería!D58+Cádiz!D58+Córdoba!D58+Granada!D58+Huelva!D58+Jaén!D58+Málaga!D58+Sevilla!D58)</f>
        <v>703.01</v>
      </c>
      <c r="E58" s="101">
        <v>702</v>
      </c>
      <c r="F58" s="49">
        <v>6</v>
      </c>
      <c r="G58" s="50">
        <f>IF(OR(Almería!G58=0,Cádiz!G58=0,Córdoba!G58=0,Granada!G58=0,Huelva!G58=0,Jaén!G58=0,Málaga!G58=0,Sevilla!G58=0),"",Almería!G58+Cádiz!G58+Córdoba!G58+Granada!G58+Huelva!G58+Jaén!G58+Málaga!G58+Sevilla!G58)</f>
        <v>24878.01</v>
      </c>
      <c r="H58" s="51">
        <f>IF(OR(Almería!H58=0,Cádiz!H58=0,Córdoba!H58=0,Granada!H58=0,Huelva!H58=0,Jaén!H58=0,Málaga!H58=0,Sevilla!H58=0),"",Almería!H58+Cádiz!H58+Córdoba!H58+Granada!H58+Huelva!H58+Jaén!H58+Málaga!H58+Sevilla!H58)</f>
        <v>25280.01</v>
      </c>
      <c r="I58" s="126">
        <v>22908</v>
      </c>
      <c r="J58" s="53">
        <f t="shared" si="27"/>
        <v>-9.53044764654841</v>
      </c>
      <c r="K58" s="54">
        <f t="shared" si="28"/>
        <v>-9.400284900284902</v>
      </c>
      <c r="L58" s="53">
        <f t="shared" si="23"/>
        <v>-1.5901892443871617</v>
      </c>
      <c r="M58" s="55">
        <f t="shared" si="24"/>
        <v>8.599659507595604</v>
      </c>
      <c r="N58" s="56">
        <f t="shared" si="29"/>
        <v>39115.75289696703</v>
      </c>
      <c r="O58" s="57">
        <f t="shared" si="25"/>
        <v>35959.673404361245</v>
      </c>
      <c r="P58" s="58">
        <f t="shared" si="26"/>
        <v>32632.478632478633</v>
      </c>
    </row>
    <row r="59" spans="1:16" ht="12.75">
      <c r="A59" s="44" t="s">
        <v>65</v>
      </c>
      <c r="B59" s="45">
        <v>2</v>
      </c>
      <c r="C59" s="46">
        <f>IF(OR(Almería!C59=0,Cádiz!C59=0,Córdoba!C59=0,Granada!C59=0,Huelva!C59=0,Jaén!C59=0,Málaga!C59=0,Sevilla!C59=0),"",Almería!C59+Cádiz!C59+Córdoba!C59+Granada!C59+Huelva!C59+Jaén!C59+Málaga!C59+Sevilla!C59)</f>
        <v>6802.060000000001</v>
      </c>
      <c r="D59" s="47">
        <f>IF(OR(Almería!D59=0,Cádiz!D59=0,Córdoba!D59=0,Granada!D59=0,Huelva!D59=0,Jaén!D59=0,Málaga!D59=0,Sevilla!D59=0),"",Almería!D59+Cádiz!D59+Córdoba!D59+Granada!D59+Huelva!D59+Jaén!D59+Málaga!D59+Sevilla!D59)</f>
        <v>6669.040000000001</v>
      </c>
      <c r="E59" s="48">
        <v>6376</v>
      </c>
      <c r="F59" s="49">
        <v>6</v>
      </c>
      <c r="G59" s="85">
        <f>IF(OR(Almería!G59=0,Cádiz!G59=0,Córdoba!G59=0,Granada!G59=0,Huelva!G59=0,Jaén!G59=0,Málaga!G59=0,Sevilla!G59=0),"",Almería!G59+Cádiz!G59+Córdoba!G59+Granada!G59+Huelva!G59+Jaén!G59+Málaga!G59+Sevilla!G59)</f>
        <v>670008.06</v>
      </c>
      <c r="H59" s="86">
        <f>IF(OR(Almería!H59=0,Cádiz!H59=0,Córdoba!H59=0,Granada!H59=0,Huelva!H59=0,Jaén!H59=0,Málaga!H59=0,Sevilla!H59=0),"",Almería!H59+Cádiz!H59+Córdoba!H59+Granada!H59+Huelva!H59+Jaén!H59+Málaga!H59+Sevilla!H59)</f>
        <v>704252.04</v>
      </c>
      <c r="I59" s="128">
        <v>578392</v>
      </c>
      <c r="J59" s="53">
        <f t="shared" si="27"/>
        <v>1.9945899259863609</v>
      </c>
      <c r="K59" s="54">
        <f t="shared" si="28"/>
        <v>6.6822459222082955</v>
      </c>
      <c r="L59" s="53">
        <f t="shared" si="23"/>
        <v>-4.862460888292205</v>
      </c>
      <c r="M59" s="55">
        <f t="shared" si="24"/>
        <v>15.839786857356273</v>
      </c>
      <c r="N59" s="56">
        <f t="shared" si="29"/>
        <v>98500.75712357725</v>
      </c>
      <c r="O59" s="57">
        <f t="shared" si="25"/>
        <v>105600.2123244125</v>
      </c>
      <c r="P59" s="58">
        <f t="shared" si="26"/>
        <v>90713.92722710164</v>
      </c>
    </row>
    <row r="60" spans="1:16" ht="12.75">
      <c r="A60" s="59" t="s">
        <v>66</v>
      </c>
      <c r="B60" s="45">
        <v>2</v>
      </c>
      <c r="C60" s="46">
        <f>IF(OR(Almería!C60=0,Cádiz!C60=0,Córdoba!C60=0,Granada!C60=0,Huelva!C60=0,Jaén!C60=0,Málaga!C60=0,Sevilla!C60=0),"",Almería!C60+Cádiz!C60+Córdoba!C60+Granada!C60+Huelva!C60+Jaén!C60+Málaga!C60+Sevilla!C60)</f>
        <v>6638.040000000001</v>
      </c>
      <c r="D60" s="47">
        <f>IF(OR(Almería!D60=0,Cádiz!D60=0,Córdoba!D60=0,Granada!D60=0,Huelva!D60=0,Jaén!D60=0,Málaga!D60=0,Sevilla!D60=0),"",Almería!D60+Cádiz!D60+Córdoba!D60+Granada!D60+Huelva!D60+Jaén!D60+Málaga!D60+Sevilla!D60)</f>
        <v>6498.030000000001</v>
      </c>
      <c r="E60" s="60">
        <v>6154</v>
      </c>
      <c r="F60" s="49">
        <v>6</v>
      </c>
      <c r="G60" s="50">
        <f>IF(OR(Almería!G60=0,Cádiz!G60=0,Córdoba!G60=0,Granada!G60=0,Huelva!G60=0,Jaén!G60=0,Málaga!G60=0,Sevilla!G60=0),"",Almería!G60+Cádiz!G60+Córdoba!G60+Granada!G60+Huelva!G60+Jaén!G60+Málaga!G60+Sevilla!G60)</f>
        <v>664965.04</v>
      </c>
      <c r="H60" s="86">
        <f>IF(OR(Almería!H60=0,Cádiz!H60=0,Córdoba!H60=0,Granada!H60=0,Huelva!H60=0,Jaén!H60=0,Málaga!H60=0,Sevilla!H60=0),"",Almería!H60+Cádiz!H60+Córdoba!H60+Granada!H60+Huelva!H60+Jaén!H60+Málaga!H60+Sevilla!H60)</f>
        <v>698460.03</v>
      </c>
      <c r="I60" s="126">
        <v>571069</v>
      </c>
      <c r="J60" s="53">
        <f t="shared" si="27"/>
        <v>2.1546530256093064</v>
      </c>
      <c r="K60" s="54">
        <f t="shared" si="28"/>
        <v>7.865453363665935</v>
      </c>
      <c r="L60" s="53">
        <f t="shared" si="23"/>
        <v>-4.795548572765142</v>
      </c>
      <c r="M60" s="55">
        <f t="shared" si="24"/>
        <v>16.44215322491678</v>
      </c>
      <c r="N60" s="56">
        <f t="shared" si="29"/>
        <v>100174.90705087646</v>
      </c>
      <c r="O60" s="57">
        <f t="shared" si="25"/>
        <v>107487.96635287924</v>
      </c>
      <c r="P60" s="58">
        <f t="shared" si="26"/>
        <v>92796.39259018525</v>
      </c>
    </row>
    <row r="61" spans="1:16" ht="12.75">
      <c r="A61" s="59" t="s">
        <v>67</v>
      </c>
      <c r="B61" s="45">
        <v>2</v>
      </c>
      <c r="C61" s="46">
        <f>IF(OR(Almería!C61=0,Cádiz!C61=0,Córdoba!C61=0,Granada!C61=0,Huelva!C61=0,Jaén!C61=0,Málaga!C61=0,Sevilla!C61=0),"",Almería!C61+Cádiz!C61+Córdoba!C61+Granada!C61+Huelva!C61+Jaén!C61+Málaga!C61+Sevilla!C61)</f>
        <v>164.02</v>
      </c>
      <c r="D61" s="47">
        <f>IF(OR(Almería!D61=0,Cádiz!D61=0,Córdoba!D61=0,Granada!D61=0,Huelva!D61=0,Jaén!D61=0,Málaga!D61=0,Sevilla!D61=0),"",Almería!D61+Cádiz!D61+Córdoba!D61+Granada!D61+Huelva!D61+Jaén!D61+Málaga!D61+Sevilla!D61)</f>
        <v>171.01</v>
      </c>
      <c r="E61" s="60">
        <v>222</v>
      </c>
      <c r="F61" s="49">
        <v>6</v>
      </c>
      <c r="G61" s="50">
        <f>IF(OR(Almería!G61=0,Cádiz!G61=0,Córdoba!G61=0,Granada!G61=0,Huelva!G61=0,Jaén!G61=0,Málaga!G61=0,Sevilla!G61=0),"",Almería!G61+Cádiz!G61+Córdoba!G61+Granada!G61+Huelva!G61+Jaén!G61+Málaga!G61+Sevilla!G61)</f>
        <v>5043.02</v>
      </c>
      <c r="H61" s="86">
        <f>IF(OR(Almería!H61=0,Cádiz!H61=0,Córdoba!H61=0,Granada!H61=0,Huelva!H61=0,Jaén!H61=0,Málaga!H61=0,Sevilla!H61=0),"",Almería!H61+Cádiz!H61+Córdoba!H61+Granada!H61+Huelva!H61+Jaén!H61+Málaga!H61+Sevilla!H61)</f>
        <v>5792.01</v>
      </c>
      <c r="I61" s="126">
        <v>7323</v>
      </c>
      <c r="J61" s="53">
        <f t="shared" si="27"/>
        <v>-4.0874802643120205</v>
      </c>
      <c r="K61" s="54">
        <f t="shared" si="28"/>
        <v>-26.117117117117118</v>
      </c>
      <c r="L61" s="53">
        <f t="shared" si="23"/>
        <v>-12.931434855948098</v>
      </c>
      <c r="M61" s="55">
        <f t="shared" si="24"/>
        <v>-31.134507715417172</v>
      </c>
      <c r="N61" s="56">
        <f t="shared" si="29"/>
        <v>30746.372393610534</v>
      </c>
      <c r="O61" s="57">
        <f t="shared" si="25"/>
        <v>33869.42284076955</v>
      </c>
      <c r="P61" s="58">
        <f t="shared" si="26"/>
        <v>32986.48648648649</v>
      </c>
    </row>
    <row r="62" spans="1:16" ht="12.75">
      <c r="A62" s="59" t="s">
        <v>68</v>
      </c>
      <c r="B62" s="45">
        <v>4</v>
      </c>
      <c r="C62" s="46">
        <f>IF(OR(Almería!C62=0,Cádiz!C62=0,Córdoba!C62=0,Granada!C62=0,Huelva!C62=0,Jaén!C62=0,Málaga!C62=0,Sevilla!C62=0),"",Almería!C62+Cádiz!C62+Córdoba!C62+Granada!C62+Huelva!C62+Jaén!C62+Málaga!C62+Sevilla!C62)</f>
        <v>1.07</v>
      </c>
      <c r="D62" s="47">
        <f>IF(OR(Almería!D62=0,Cádiz!D62=0,Córdoba!D62=0,Granada!D62=0,Huelva!D62=0,Jaén!D62=0,Málaga!D62=0,Sevilla!D62=0),"",Almería!D62+Cádiz!D62+Córdoba!D62+Granada!D62+Huelva!D62+Jaén!D62+Málaga!D62+Sevilla!D62)</f>
        <v>1.07</v>
      </c>
      <c r="E62" s="60">
        <v>19</v>
      </c>
      <c r="F62" s="49"/>
      <c r="G62" s="50">
        <f>IF(OR(Almería!G62=0,Cádiz!G62=0,Córdoba!G62=0,Granada!G62=0,Huelva!G62=0,Jaén!G62=0,Málaga!G62=0,Sevilla!G62=0),"",Almería!G62+Cádiz!G62+Córdoba!G62+Granada!G62+Huelva!G62+Jaén!G62+Málaga!G62+Sevilla!G62)</f>
      </c>
      <c r="H62" s="86">
        <f>IF(OR(Almería!H62=0,Cádiz!H62=0,Córdoba!H62=0,Granada!H62=0,Huelva!H62=0,Jaén!H62=0,Málaga!H62=0,Sevilla!H62=0),"",Almería!H62+Cádiz!H62+Córdoba!H62+Granada!H62+Huelva!H62+Jaén!H62+Málaga!H62+Sevilla!H62)</f>
        <v>10.07</v>
      </c>
      <c r="I62" s="126">
        <v>258</v>
      </c>
      <c r="J62" s="53">
        <f t="shared" si="27"/>
        <v>0</v>
      </c>
      <c r="K62" s="54">
        <f t="shared" si="28"/>
        <v>-94.36842105263158</v>
      </c>
      <c r="L62" s="53"/>
      <c r="M62" s="55"/>
      <c r="N62" s="56"/>
      <c r="O62" s="57">
        <f t="shared" si="25"/>
        <v>9411.214953271028</v>
      </c>
      <c r="P62" s="58">
        <f t="shared" si="26"/>
        <v>13578.947368421053</v>
      </c>
    </row>
    <row r="63" spans="1:16" ht="12.75">
      <c r="A63" s="44" t="s">
        <v>69</v>
      </c>
      <c r="B63" s="45">
        <v>4</v>
      </c>
      <c r="C63" s="46">
        <f>IF(OR(Almería!C63=0,Cádiz!C63=0,Córdoba!C63=0,Granada!C63=0,Huelva!C63=0,Jaén!C63=0,Málaga!C63=0,Sevilla!C63=0),"",Almería!C63+Cádiz!C63+Córdoba!C63+Granada!C63+Huelva!C63+Jaén!C63+Málaga!C63+Sevilla!C63)</f>
        <v>2717.040000000001</v>
      </c>
      <c r="D63" s="47">
        <f>IF(OR(Almería!D63=0,Cádiz!D63=0,Córdoba!D63=0,Granada!D63=0,Huelva!D63=0,Jaén!D63=0,Málaga!D63=0,Sevilla!D63=0),"",Almería!D63+Cádiz!D63+Córdoba!D63+Granada!D63+Huelva!D63+Jaén!D63+Málaga!D63+Sevilla!D63)</f>
        <v>2871.050000000001</v>
      </c>
      <c r="E63" s="48">
        <v>2694</v>
      </c>
      <c r="F63" s="49">
        <v>6</v>
      </c>
      <c r="G63" s="50">
        <f>IF(OR(Almería!G63=0,Cádiz!G63=0,Córdoba!G63=0,Granada!G63=0,Huelva!G63=0,Jaén!G63=0,Málaga!G63=0,Sevilla!G63=0),"",Almería!G63+Cádiz!G63+Córdoba!G63+Granada!G63+Huelva!G63+Jaén!G63+Málaga!G63+Sevilla!G63)</f>
        <v>229986.05000000005</v>
      </c>
      <c r="H63" s="51">
        <f>IF(OR(Almería!H63=0,Cádiz!H63=0,Córdoba!H63=0,Granada!H63=0,Huelva!H63=0,Jaén!H63=0,Málaga!H63=0,Sevilla!H63=0),"",Almería!H63+Cádiz!H63+Córdoba!H63+Granada!H63+Huelva!H63+Jaén!H63+Málaga!H63+Sevilla!H63)</f>
        <v>245760.14000000004</v>
      </c>
      <c r="I63" s="127">
        <v>198311</v>
      </c>
      <c r="J63" s="53">
        <f t="shared" si="27"/>
        <v>-5.3642395639226095</v>
      </c>
      <c r="K63" s="54">
        <f t="shared" si="28"/>
        <v>0.8552338530067232</v>
      </c>
      <c r="L63" s="53">
        <f t="shared" si="23"/>
        <v>-6.418489995977367</v>
      </c>
      <c r="M63" s="55">
        <f t="shared" si="24"/>
        <v>15.972412019504745</v>
      </c>
      <c r="N63" s="56">
        <f t="shared" si="29"/>
        <v>84645.80941024054</v>
      </c>
      <c r="O63" s="57">
        <f t="shared" si="25"/>
        <v>85599.3939499486</v>
      </c>
      <c r="P63" s="58">
        <f t="shared" si="26"/>
        <v>73612.10096510765</v>
      </c>
    </row>
    <row r="64" spans="1:16" ht="12.75">
      <c r="A64" s="59" t="s">
        <v>70</v>
      </c>
      <c r="B64" s="45">
        <v>4</v>
      </c>
      <c r="C64" s="46">
        <f>IF(OR(Almería!C64=0,Cádiz!C64=0,Córdoba!C64=0,Granada!C64=0,Huelva!C64=0,Jaén!C64=0,Málaga!C64=0,Sevilla!C64=0),"",Almería!C64+Cádiz!C64+Córdoba!C64+Granada!C64+Huelva!C64+Jaén!C64+Málaga!C64+Sevilla!C64)</f>
        <v>210.01999999999998</v>
      </c>
      <c r="D64" s="47">
        <f>IF(OR(Almería!D64=0,Cádiz!D64=0,Córdoba!D64=0,Granada!D64=0,Huelva!D64=0,Jaén!D64=0,Málaga!D64=0,Sevilla!D64=0),"",Almería!D64+Cádiz!D64+Córdoba!D64+Granada!D64+Huelva!D64+Jaén!D64+Málaga!D64+Sevilla!D64)</f>
        <v>243.01999999999998</v>
      </c>
      <c r="E64" s="60">
        <v>282</v>
      </c>
      <c r="F64" s="49">
        <v>6</v>
      </c>
      <c r="G64" s="50">
        <f>IF(OR(Almería!G64=0,Cádiz!G64=0,Córdoba!G64=0,Granada!G64=0,Huelva!G64=0,Jaén!G64=0,Málaga!G64=0,Sevilla!G64=0),"",Almería!G64+Cádiz!G64+Córdoba!G64+Granada!G64+Huelva!G64+Jaén!G64+Málaga!G64+Sevilla!G64)</f>
        <v>5725.02</v>
      </c>
      <c r="H64" s="51">
        <f>IF(OR(Almería!H64=0,Cádiz!H64=0,Córdoba!H64=0,Granada!H64=0,Huelva!H64=0,Jaén!H64=0,Málaga!H64=0,Sevilla!H64=0),"",Almería!H64+Cádiz!H64+Córdoba!H64+Granada!H64+Huelva!H64+Jaén!H64+Málaga!H64+Sevilla!H64)</f>
        <v>5888.110000000001</v>
      </c>
      <c r="I64" s="126">
        <v>7314</v>
      </c>
      <c r="J64" s="53">
        <f t="shared" si="27"/>
        <v>-13.579129289770393</v>
      </c>
      <c r="K64" s="54">
        <f t="shared" si="28"/>
        <v>-25.524822695035468</v>
      </c>
      <c r="L64" s="53">
        <f t="shared" si="23"/>
        <v>-2.7698191779705184</v>
      </c>
      <c r="M64" s="55">
        <f t="shared" si="24"/>
        <v>-21.725184577522555</v>
      </c>
      <c r="N64" s="56">
        <f t="shared" si="29"/>
        <v>27259.40386629845</v>
      </c>
      <c r="O64" s="57">
        <f t="shared" si="25"/>
        <v>24228.911200724226</v>
      </c>
      <c r="P64" s="58">
        <f t="shared" si="26"/>
        <v>25936.17021276596</v>
      </c>
    </row>
    <row r="65" spans="1:16" ht="12.75">
      <c r="A65" s="59" t="s">
        <v>71</v>
      </c>
      <c r="B65" s="45">
        <v>4</v>
      </c>
      <c r="C65" s="46">
        <f>IF(OR(Almería!C65=0,Cádiz!C65=0,Córdoba!C65=0,Granada!C65=0,Huelva!C65=0,Jaén!C65=0,Málaga!C65=0,Sevilla!C65=0),"",Almería!C65+Cádiz!C65+Córdoba!C65+Granada!C65+Huelva!C65+Jaén!C65+Málaga!C65+Sevilla!C65)</f>
        <v>2507.0300000000007</v>
      </c>
      <c r="D65" s="47">
        <f>IF(OR(Almería!D65=0,Cádiz!D65=0,Córdoba!D65=0,Granada!D65=0,Huelva!D65=0,Jaén!D65=0,Málaga!D65=0,Sevilla!D65=0),"",Almería!D65+Cádiz!D65+Córdoba!D65+Granada!D65+Huelva!D65+Jaén!D65+Málaga!D65+Sevilla!D65)</f>
        <v>2628.0300000000007</v>
      </c>
      <c r="E65" s="60">
        <v>2412</v>
      </c>
      <c r="F65" s="49">
        <v>6</v>
      </c>
      <c r="G65" s="50">
        <f>IF(OR(Almería!G65=0,Cádiz!G65=0,Córdoba!G65=0,Granada!G65=0,Huelva!G65=0,Jaén!G65=0,Málaga!G65=0,Sevilla!G65=0),"",Almería!G65+Cádiz!G65+Córdoba!G65+Granada!G65+Huelva!G65+Jaén!G65+Málaga!G65+Sevilla!G65)</f>
        <v>224261.03000000003</v>
      </c>
      <c r="H65" s="51">
        <f>IF(OR(Almería!H65=0,Cádiz!H65=0,Córdoba!H65=0,Granada!H65=0,Huelva!H65=0,Jaén!H65=0,Málaga!H65=0,Sevilla!H65=0),"",Almería!H65+Cádiz!H65+Córdoba!H65+Granada!H65+Huelva!H65+Jaén!H65+Málaga!H65+Sevilla!H65)</f>
        <v>239872.03000000003</v>
      </c>
      <c r="I65" s="126">
        <v>190997</v>
      </c>
      <c r="J65" s="53">
        <f t="shared" si="27"/>
        <v>-4.604209236576452</v>
      </c>
      <c r="K65" s="54">
        <f t="shared" si="28"/>
        <v>3.9398839137645467</v>
      </c>
      <c r="L65" s="53">
        <f t="shared" si="23"/>
        <v>-6.508053481683547</v>
      </c>
      <c r="M65" s="55">
        <f t="shared" si="24"/>
        <v>17.4159960627654</v>
      </c>
      <c r="N65" s="56">
        <f t="shared" si="29"/>
        <v>89452.87052807504</v>
      </c>
      <c r="O65" s="57">
        <f t="shared" si="25"/>
        <v>91274.46414234235</v>
      </c>
      <c r="P65" s="58">
        <f t="shared" si="26"/>
        <v>79186.15257048093</v>
      </c>
    </row>
    <row r="66" spans="1:16" ht="12.75">
      <c r="A66" s="44" t="s">
        <v>72</v>
      </c>
      <c r="B66" s="45"/>
      <c r="C66" s="88"/>
      <c r="D66" s="89">
        <f>IF(OR(Almería!D66=0,Cádiz!D66=0,Córdoba!D66=0,Granada!D66=0,Huelva!D66=0,Jaén!D66=0,Málaga!D66=0,Sevilla!D66=0),"",Almería!D66+Cádiz!D66+Córdoba!D66+Granada!D66+Huelva!D66+Jaén!D66+Málaga!D66+Sevilla!D66)</f>
        <v>20995.03</v>
      </c>
      <c r="E66" s="90">
        <v>23887</v>
      </c>
      <c r="F66" s="49"/>
      <c r="G66" s="91"/>
      <c r="H66" s="51">
        <f>IF(OR(Almería!H66=0,Cádiz!H66=0,Córdoba!H66=0,Granada!H66=0,Huelva!H66=0,Jaén!H66=0,Málaga!H66=0,Sevilla!H66=0),"",Almería!H66+Cádiz!H66+Córdoba!H66+Granada!H66+Huelva!H66+Jaén!H66+Málaga!H66+Sevilla!H66)</f>
        <v>1738684.03</v>
      </c>
      <c r="I66" s="129">
        <v>2154010</v>
      </c>
      <c r="J66" s="53"/>
      <c r="K66" s="54"/>
      <c r="L66" s="53"/>
      <c r="M66" s="55"/>
      <c r="N66" s="56"/>
      <c r="O66" s="57">
        <f t="shared" si="25"/>
        <v>82814.0769505926</v>
      </c>
      <c r="P66" s="58">
        <f t="shared" si="26"/>
        <v>90174.99058065057</v>
      </c>
    </row>
    <row r="67" spans="1:16" ht="12.75">
      <c r="A67" s="59" t="s">
        <v>73</v>
      </c>
      <c r="B67" s="93">
        <v>5</v>
      </c>
      <c r="C67" s="46">
        <f>IF(OR(Almería!C67=0,Cádiz!C67=0,Córdoba!C67=0,Granada!C67=0,Huelva!C67=0,Jaén!C67=0,Málaga!C67=0,Sevilla!C67=0),"",Almería!C67+Cádiz!C67+Córdoba!C67+Granada!C67+Huelva!C67+Jaén!C67+Málaga!C67+Sevilla!C67)</f>
        <v>8046.02</v>
      </c>
      <c r="D67" s="47">
        <f>IF(OR(Almería!D67=0,Cádiz!D67=0,Córdoba!D67=0,Granada!D67=0,Huelva!D67=0,Jaén!D67=0,Málaga!D67=0,Sevilla!D67=0),"",Almería!D67+Cádiz!D67+Córdoba!D67+Granada!D67+Huelva!D67+Jaén!D67+Málaga!D67+Sevilla!D67)</f>
        <v>8042.02</v>
      </c>
      <c r="E67" s="60">
        <v>9258</v>
      </c>
      <c r="F67" s="49">
        <v>5</v>
      </c>
      <c r="G67" s="50">
        <f>IF(OR(Almería!G67=0,Cádiz!G67=0,Córdoba!G67=0,Granada!G67=0,Huelva!G67=0,Jaén!G67=0,Málaga!G67=0,Sevilla!G67=0),"",Almería!G67+Cádiz!G67+Córdoba!G67+Granada!G67+Huelva!G67+Jaén!G67+Málaga!G67+Sevilla!G67)</f>
        <v>638395.02</v>
      </c>
      <c r="H67" s="51">
        <f>IF(OR(Almería!H67=0,Cádiz!H67=0,Córdoba!H67=0,Granada!H67=0,Huelva!H67=0,Jaén!H67=0,Málaga!H67=0,Sevilla!H67=0),"",Almería!H67+Cádiz!H67+Córdoba!H67+Granada!H67+Huelva!H67+Jaén!H67+Málaga!H67+Sevilla!H67)</f>
        <v>723704.02</v>
      </c>
      <c r="I67" s="126">
        <v>826716</v>
      </c>
      <c r="J67" s="53">
        <f t="shared" si="27"/>
        <v>0.04973874723017957</v>
      </c>
      <c r="K67" s="54">
        <f t="shared" si="28"/>
        <v>-13.091164398358174</v>
      </c>
      <c r="L67" s="53">
        <f t="shared" si="23"/>
        <v>-11.787830057928929</v>
      </c>
      <c r="M67" s="55">
        <f t="shared" si="24"/>
        <v>-22.779404293614732</v>
      </c>
      <c r="N67" s="56">
        <f t="shared" si="29"/>
        <v>79342.95713905757</v>
      </c>
      <c r="O67" s="57">
        <f t="shared" si="25"/>
        <v>89990.32830060109</v>
      </c>
      <c r="P67" s="58">
        <f t="shared" si="26"/>
        <v>89297.47245625405</v>
      </c>
    </row>
    <row r="68" spans="1:16" ht="12.75">
      <c r="A68" s="59" t="s">
        <v>74</v>
      </c>
      <c r="B68" s="45">
        <v>4</v>
      </c>
      <c r="C68" s="46">
        <f>IF(OR(Almería!C68=0,Cádiz!C68=0,Córdoba!C68=0,Granada!C68=0,Huelva!C68=0,Jaén!C68=0,Málaga!C68=0,Sevilla!C68=0),"",Almería!C68+Cádiz!C68+Córdoba!C68+Granada!C68+Huelva!C68+Jaén!C68+Málaga!C68+Sevilla!C68)</f>
        <v>10050</v>
      </c>
      <c r="D68" s="47">
        <f>IF(OR(Almería!D68=0,Cádiz!D68=0,Córdoba!D68=0,Granada!D68=0,Huelva!D68=0,Jaén!D68=0,Málaga!D68=0,Sevilla!D68=0),"",Almería!D68+Cádiz!D68+Córdoba!D68+Granada!D68+Huelva!D68+Jaén!D68+Málaga!D68+Sevilla!D68)</f>
        <v>10331</v>
      </c>
      <c r="E68" s="60">
        <v>11802</v>
      </c>
      <c r="F68" s="49">
        <v>6</v>
      </c>
      <c r="G68" s="50">
        <f>IF(OR(Almería!G68=0,Cádiz!G68=0,Córdoba!G68=0,Granada!G68=0,Huelva!G68=0,Jaén!G68=0,Málaga!G68=0,Sevilla!G68=0),"",Almería!G68+Cádiz!G68+Córdoba!G68+Granada!G68+Huelva!G68+Jaén!G68+Málaga!G68+Sevilla!G68)</f>
        <v>872611</v>
      </c>
      <c r="H68" s="51">
        <f>IF(OR(Almería!H68=0,Cádiz!H68=0,Córdoba!H68=0,Granada!H68=0,Huelva!H68=0,Jaén!H68=0,Málaga!H68=0,Sevilla!H68=0),"",Almería!H68+Cádiz!H68+Córdoba!H68+Granada!H68+Huelva!H68+Jaén!H68+Málaga!H68+Sevilla!H68)</f>
        <v>798298</v>
      </c>
      <c r="I68" s="126">
        <v>1055802</v>
      </c>
      <c r="J68" s="53">
        <f t="shared" si="27"/>
        <v>-2.719969025263765</v>
      </c>
      <c r="K68" s="54">
        <f t="shared" si="28"/>
        <v>-14.844941535332993</v>
      </c>
      <c r="L68" s="53">
        <f t="shared" si="23"/>
        <v>9.308929748038963</v>
      </c>
      <c r="M68" s="55">
        <f t="shared" si="24"/>
        <v>-17.35088586685761</v>
      </c>
      <c r="N68" s="56">
        <f t="shared" si="29"/>
        <v>86826.96517412935</v>
      </c>
      <c r="O68" s="57">
        <f t="shared" si="25"/>
        <v>77272.0936985771</v>
      </c>
      <c r="P68" s="58">
        <f t="shared" si="26"/>
        <v>89459.58312150482</v>
      </c>
    </row>
    <row r="69" spans="1:16" ht="12.75">
      <c r="A69" s="59" t="s">
        <v>75</v>
      </c>
      <c r="B69" s="45"/>
      <c r="C69" s="46">
        <f>IF(OR(Almería!C69=0,Cádiz!C69=0,Córdoba!C69=0,Granada!C69=0,Huelva!C69=0,Jaén!C69=0,Málaga!C69=0,Sevilla!C69=0),"",Almería!C69+Cádiz!C69+Córdoba!C69+Granada!C69+Huelva!C69+Jaén!C69+Málaga!C69+Sevilla!C69)</f>
      </c>
      <c r="D69" s="47">
        <f>IF(OR(Almería!D69=0,Cádiz!D69=0,Córdoba!D69=0,Granada!D69=0,Huelva!D69=0,Jaén!D69=0,Málaga!D69=0,Sevilla!D69=0),"",Almería!D69+Cádiz!D69+Córdoba!D69+Granada!D69+Huelva!D69+Jaén!D69+Málaga!D69+Sevilla!D69)</f>
        <v>2622.01</v>
      </c>
      <c r="E69" s="60">
        <v>2828</v>
      </c>
      <c r="F69" s="49"/>
      <c r="G69" s="50">
        <f>IF(OR(Almería!G69=0,Cádiz!G69=0,Córdoba!G69=0,Granada!G69=0,Huelva!G69=0,Jaén!G69=0,Málaga!G69=0,Sevilla!G69=0),"",Almería!G69+Cádiz!G69+Córdoba!G69+Granada!G69+Huelva!G69+Jaén!G69+Málaga!G69+Sevilla!G69)</f>
      </c>
      <c r="H69" s="51">
        <f>IF(OR(Almería!H69=0,Cádiz!H69=0,Córdoba!H69=0,Granada!H69=0,Huelva!H69=0,Jaén!H69=0,Málaga!H69=0,Sevilla!H69=0),"",Almería!H69+Cádiz!H69+Córdoba!H69+Granada!H69+Huelva!H69+Jaén!H69+Málaga!H69+Sevilla!H69)</f>
        <v>216682.01</v>
      </c>
      <c r="I69" s="126">
        <v>271492</v>
      </c>
      <c r="J69" s="53"/>
      <c r="K69" s="54"/>
      <c r="L69" s="53"/>
      <c r="M69" s="55"/>
      <c r="N69" s="56"/>
      <c r="O69" s="57">
        <f t="shared" si="25"/>
        <v>82639.65812487366</v>
      </c>
      <c r="P69" s="58">
        <f t="shared" si="26"/>
        <v>96001.414427157</v>
      </c>
    </row>
    <row r="70" spans="1:16" ht="12.75">
      <c r="A70" s="59" t="s">
        <v>76</v>
      </c>
      <c r="B70" s="45">
        <v>6</v>
      </c>
      <c r="C70" s="46">
        <f>IF(OR(Almería!C70=0,Cádiz!C70=0,Córdoba!C70=0,Granada!C70=0,Huelva!C70=0,Jaén!C70=0,Málaga!C70=0,Sevilla!C70=0),"",Almería!C70+Cádiz!C70+Córdoba!C70+Granada!C70+Huelva!C70+Jaén!C70+Málaga!C70+Sevilla!C70)</f>
        <v>7473.02</v>
      </c>
      <c r="D70" s="47">
        <f>IF(OR(Almería!D70=0,Cádiz!D70=0,Córdoba!D70=0,Granada!D70=0,Huelva!D70=0,Jaén!D70=0,Málaga!D70=0,Sevilla!D70=0),"",Almería!D70+Cádiz!D70+Córdoba!D70+Granada!D70+Huelva!D70+Jaén!D70+Málaga!D70+Sevilla!D70)</f>
        <v>6857.02</v>
      </c>
      <c r="E70" s="60">
        <v>7671</v>
      </c>
      <c r="F70" s="49"/>
      <c r="G70" s="50">
        <f>IF(OR(Almería!G70=0,Cádiz!G70=0,Córdoba!G70=0,Granada!G70=0,Huelva!G70=0,Jaén!G70=0,Málaga!G70=0,Sevilla!G70=0),"",Almería!G70+Cádiz!G70+Córdoba!G70+Granada!G70+Huelva!G70+Jaén!G70+Málaga!G70+Sevilla!G70)</f>
      </c>
      <c r="H70" s="51">
        <f>IF(OR(Almería!H70=0,Cádiz!H70=0,Córdoba!H70=0,Granada!H70=0,Huelva!H70=0,Jaén!H70=0,Málaga!H70=0,Sevilla!H70=0),"",Almería!H70+Cádiz!H70+Córdoba!H70+Granada!H70+Huelva!H70+Jaén!H70+Málaga!H70+Sevilla!H70)</f>
        <v>484491.02</v>
      </c>
      <c r="I70" s="126">
        <v>669273</v>
      </c>
      <c r="J70" s="53">
        <f t="shared" si="27"/>
        <v>8.983494287605993</v>
      </c>
      <c r="K70" s="54">
        <f t="shared" si="28"/>
        <v>-2.5808890627036902</v>
      </c>
      <c r="L70" s="53"/>
      <c r="M70" s="55"/>
      <c r="N70" s="56"/>
      <c r="O70" s="57">
        <f t="shared" si="25"/>
        <v>70656.2063403636</v>
      </c>
      <c r="P70" s="58">
        <f t="shared" si="26"/>
        <v>87247.1646460696</v>
      </c>
    </row>
    <row r="71" spans="1:16" ht="12.75">
      <c r="A71" s="59" t="s">
        <v>77</v>
      </c>
      <c r="B71" s="45">
        <v>5</v>
      </c>
      <c r="C71" s="46">
        <f>IF(OR(Almería!C71=0,Cádiz!C71=0,Córdoba!C71=0,Granada!C71=0,Huelva!C71=0,Jaén!C71=0,Málaga!C71=0,Sevilla!C71=0),"",Almería!C71+Cádiz!C71+Córdoba!C71+Granada!C71+Huelva!C71+Jaén!C71+Málaga!C71+Sevilla!C71)</f>
        <v>14437</v>
      </c>
      <c r="D71" s="47">
        <f>IF(OR(Almería!D71=0,Cádiz!D71=0,Córdoba!D71=0,Granada!D71=0,Huelva!D71=0,Jaén!D71=0,Málaga!D71=0,Sevilla!D71=0),"",Almería!D71+Cádiz!D71+Córdoba!D71+Granada!D71+Huelva!D71+Jaén!D71+Málaga!D71+Sevilla!D71)</f>
        <v>14470</v>
      </c>
      <c r="E71" s="60">
        <v>12674</v>
      </c>
      <c r="F71" s="49">
        <v>6</v>
      </c>
      <c r="G71" s="50">
        <f>IF(OR(Almería!G71=0,Cádiz!G71=0,Córdoba!G71=0,Granada!G71=0,Huelva!G71=0,Jaén!G71=0,Málaga!G71=0,Sevilla!G71=0),"",Almería!G71+Cádiz!G71+Córdoba!G71+Granada!G71+Huelva!G71+Jaén!G71+Málaga!G71+Sevilla!G71)</f>
        <v>1067039</v>
      </c>
      <c r="H71" s="51">
        <f>IF(OR(Almería!H71=0,Cádiz!H71=0,Córdoba!H71=0,Granada!H71=0,Huelva!H71=0,Jaén!H71=0,Málaga!H71=0,Sevilla!H71=0),"",Almería!H71+Cádiz!H71+Córdoba!H71+Granada!H71+Huelva!H71+Jaén!H71+Málaga!H71+Sevilla!H71)</f>
        <v>1047920</v>
      </c>
      <c r="I71" s="126">
        <v>840882</v>
      </c>
      <c r="J71" s="53">
        <f t="shared" si="27"/>
        <v>-0.22805805114029454</v>
      </c>
      <c r="K71" s="54">
        <f t="shared" si="28"/>
        <v>13.910367681868394</v>
      </c>
      <c r="L71" s="53">
        <f t="shared" si="23"/>
        <v>1.824471333689587</v>
      </c>
      <c r="M71" s="55">
        <f t="shared" si="24"/>
        <v>26.89521240792405</v>
      </c>
      <c r="N71" s="56">
        <f t="shared" si="29"/>
        <v>73910.02285793447</v>
      </c>
      <c r="O71" s="57">
        <f t="shared" si="25"/>
        <v>72420.1796821009</v>
      </c>
      <c r="P71" s="58">
        <f t="shared" si="26"/>
        <v>66347.009626006</v>
      </c>
    </row>
    <row r="72" spans="1:16" ht="12.75">
      <c r="A72" s="59" t="s">
        <v>78</v>
      </c>
      <c r="B72" s="45">
        <v>6</v>
      </c>
      <c r="C72" s="46">
        <f>IF(OR(Almería!C72=0,Cádiz!C72=0,Córdoba!C72=0,Granada!C72=0,Huelva!C72=0,Jaén!C72=0,Málaga!C72=0,Sevilla!C72=0),"",Almería!C72+Cádiz!C72+Córdoba!C72+Granada!C72+Huelva!C72+Jaén!C72+Málaga!C72+Sevilla!C72)</f>
        <v>6809.01</v>
      </c>
      <c r="D72" s="47">
        <f>IF(OR(Almería!D72=0,Cádiz!D72=0,Córdoba!D72=0,Granada!D72=0,Huelva!D72=0,Jaén!D72=0,Málaga!D72=0,Sevilla!D72=0),"",Almería!D72+Cádiz!D72+Córdoba!D72+Granada!D72+Huelva!D72+Jaén!D72+Málaga!D72+Sevilla!D72)</f>
        <v>6936.01</v>
      </c>
      <c r="E72" s="60">
        <v>6586</v>
      </c>
      <c r="F72" s="49">
        <v>6</v>
      </c>
      <c r="G72" s="50">
        <f>IF(OR(Almería!G72=0,Cádiz!G72=0,Córdoba!G72=0,Granada!G72=0,Huelva!G72=0,Jaén!G72=0,Málaga!G72=0,Sevilla!G72=0),"",Almería!G72+Cádiz!G72+Córdoba!G72+Granada!G72+Huelva!G72+Jaén!G72+Málaga!G72+Sevilla!G72)</f>
        <v>323861.01</v>
      </c>
      <c r="H72" s="51">
        <f>IF(OR(Almería!H72=0,Cádiz!H72=0,Córdoba!H72=0,Granada!H72=0,Huelva!H72=0,Jaén!H72=0,Málaga!H72=0,Sevilla!H72=0),"",Almería!H72+Cádiz!H72+Córdoba!H72+Granada!H72+Huelva!H72+Jaén!H72+Málaga!H72+Sevilla!H72)</f>
        <v>262754.01</v>
      </c>
      <c r="I72" s="82">
        <v>348483</v>
      </c>
      <c r="J72" s="53">
        <f t="shared" si="27"/>
        <v>-1.8310238883738634</v>
      </c>
      <c r="K72" s="54">
        <f t="shared" si="28"/>
        <v>3.386122077133308</v>
      </c>
      <c r="L72" s="53">
        <f t="shared" si="23"/>
        <v>23.256352966792022</v>
      </c>
      <c r="M72" s="55">
        <f t="shared" si="24"/>
        <v>-7.065478086448977</v>
      </c>
      <c r="N72" s="56">
        <f t="shared" si="29"/>
        <v>47563.59735115677</v>
      </c>
      <c r="O72" s="57">
        <f t="shared" si="25"/>
        <v>37882.58811622244</v>
      </c>
      <c r="P72" s="58">
        <f t="shared" si="26"/>
        <v>52912.69359246887</v>
      </c>
    </row>
    <row r="73" spans="1:16" ht="12.75">
      <c r="A73" s="59" t="s">
        <v>79</v>
      </c>
      <c r="B73" s="45">
        <v>6</v>
      </c>
      <c r="C73" s="46">
        <f>IF(OR(Almería!C73=0,Cádiz!C73=0,Córdoba!C73=0,Granada!C73=0,Huelva!C73=0,Jaén!C73=0,Málaga!C73=0,Sevilla!C73=0),"",Almería!C73+Cádiz!C73+Córdoba!C73+Granada!C73+Huelva!C73+Jaén!C73+Málaga!C73+Sevilla!C73)</f>
        <v>1633</v>
      </c>
      <c r="D73" s="47">
        <f>IF(OR(Almería!D73=0,Cádiz!D73=0,Córdoba!D73=0,Granada!D73=0,Huelva!D73=0,Jaén!D73=0,Málaga!D73=0,Sevilla!D73=0),"",Almería!D73+Cádiz!D73+Córdoba!D73+Granada!D73+Huelva!D73+Jaén!D73+Málaga!D73+Sevilla!D73)</f>
        <v>1504</v>
      </c>
      <c r="E73" s="60">
        <v>1740</v>
      </c>
      <c r="F73" s="49">
        <v>6</v>
      </c>
      <c r="G73" s="50">
        <f>IF(OR(Almería!G73=0,Cádiz!G73=0,Córdoba!G73=0,Granada!G73=0,Huelva!G73=0,Jaén!G73=0,Málaga!G73=0,Sevilla!G73=0),"",Almería!G73+Cádiz!G73+Córdoba!G73+Granada!G73+Huelva!G73+Jaén!G73+Málaga!G73+Sevilla!G73)</f>
        <v>23964</v>
      </c>
      <c r="H73" s="51">
        <f>IF(OR(Almería!H73=0,Cádiz!H73=0,Córdoba!H73=0,Granada!H73=0,Huelva!H73=0,Jaén!H73=0,Málaga!H73=0,Sevilla!H73=0),"",Almería!H73+Cádiz!H73+Córdoba!H73+Granada!H73+Huelva!H73+Jaén!H73+Málaga!H73+Sevilla!H73)</f>
        <v>21236</v>
      </c>
      <c r="I73" s="82">
        <v>22953</v>
      </c>
      <c r="J73" s="53">
        <f t="shared" si="27"/>
        <v>8.577127659574458</v>
      </c>
      <c r="K73" s="54">
        <f t="shared" si="28"/>
        <v>-6.149425287356323</v>
      </c>
      <c r="L73" s="53">
        <f t="shared" si="23"/>
        <v>12.846110378602376</v>
      </c>
      <c r="M73" s="55">
        <f t="shared" si="24"/>
        <v>4.404652986537712</v>
      </c>
      <c r="N73" s="56">
        <f t="shared" si="29"/>
        <v>14674.831598285364</v>
      </c>
      <c r="O73" s="57">
        <f t="shared" si="25"/>
        <v>14119.68085106383</v>
      </c>
      <c r="P73" s="58">
        <f t="shared" si="26"/>
        <v>13191.379310344828</v>
      </c>
    </row>
    <row r="74" spans="1:16" ht="12.75">
      <c r="A74" s="59" t="s">
        <v>80</v>
      </c>
      <c r="B74" s="45">
        <v>5</v>
      </c>
      <c r="C74" s="46">
        <f>IF(OR(Almería!C74=0,Cádiz!C74=0,Córdoba!C74=0,Granada!C74=0,Huelva!C74=0,Jaén!C74=0,Málaga!C74=0,Sevilla!C74=0),"",Almería!C74+Cádiz!C74+Córdoba!C74+Granada!C74+Huelva!C74+Jaén!C74+Málaga!C74+Sevilla!C74)</f>
        <v>2406.01</v>
      </c>
      <c r="D74" s="47">
        <f>IF(OR(Almería!D74=0,Cádiz!D74=0,Córdoba!D74=0,Granada!D74=0,Huelva!D74=0,Jaén!D74=0,Málaga!D74=0,Sevilla!D74=0),"",Almería!D74+Cádiz!D74+Córdoba!D74+Granada!D74+Huelva!D74+Jaén!D74+Málaga!D74+Sevilla!D74)</f>
        <v>2399</v>
      </c>
      <c r="E74" s="60">
        <v>1309</v>
      </c>
      <c r="F74" s="49">
        <v>5</v>
      </c>
      <c r="G74" s="50">
        <f>IF(OR(Almería!G74=0,Cádiz!G74=0,Córdoba!G74=0,Granada!G74=0,Huelva!G74=0,Jaén!G74=0,Málaga!G74=0,Sevilla!G74=0),"",Almería!G74+Cádiz!G74+Córdoba!G74+Granada!G74+Huelva!G74+Jaén!G74+Málaga!G74+Sevilla!G74)</f>
        <v>61425.009999999995</v>
      </c>
      <c r="H74" s="51">
        <f>IF(OR(Almería!H74=0,Cádiz!H74=0,Córdoba!H74=0,Granada!H74=0,Huelva!H74=0,Jaén!H74=0,Málaga!H74=0,Sevilla!H74=0),"",Almería!H74+Cádiz!H74+Córdoba!H74+Granada!H74+Huelva!H74+Jaén!H74+Málaga!H74+Sevilla!H74)</f>
        <v>59184</v>
      </c>
      <c r="I74" s="126">
        <v>35648</v>
      </c>
      <c r="J74" s="53">
        <f t="shared" si="27"/>
        <v>0.29220508545229507</v>
      </c>
      <c r="K74" s="54">
        <f t="shared" si="28"/>
        <v>83.80519480519482</v>
      </c>
      <c r="L74" s="53">
        <f t="shared" si="23"/>
        <v>3.7865132468234606</v>
      </c>
      <c r="M74" s="55">
        <f t="shared" si="24"/>
        <v>72.30983505385996</v>
      </c>
      <c r="N74" s="56">
        <f t="shared" si="29"/>
        <v>25529.82323431739</v>
      </c>
      <c r="O74" s="57">
        <f t="shared" si="25"/>
        <v>24670.279283034597</v>
      </c>
      <c r="P74" s="58">
        <f t="shared" si="26"/>
        <v>27233.002291825822</v>
      </c>
    </row>
    <row r="75" spans="1:16" ht="12.75">
      <c r="A75" s="59" t="s">
        <v>81</v>
      </c>
      <c r="B75" s="45">
        <v>6</v>
      </c>
      <c r="C75" s="46">
        <f>IF(OR(Almería!C75=0,Cádiz!C75=0,Córdoba!C75=0,Granada!C75=0,Huelva!C75=0,Jaén!C75=0,Málaga!C75=0,Sevilla!C75=0),"",Almería!C75+Cádiz!C75+Córdoba!C75+Granada!C75+Huelva!C75+Jaén!C75+Málaga!C75+Sevilla!C75)</f>
        <v>4887</v>
      </c>
      <c r="D75" s="47">
        <f>IF(OR(Almería!D75=0,Cádiz!D75=0,Córdoba!D75=0,Granada!D75=0,Huelva!D75=0,Jaén!D75=0,Málaga!D75=0,Sevilla!D75=0),"",Almería!D75+Cádiz!D75+Córdoba!D75+Granada!D75+Huelva!D75+Jaén!D75+Málaga!D75+Sevilla!D75)</f>
        <v>5183</v>
      </c>
      <c r="E75" s="60">
        <v>5233</v>
      </c>
      <c r="F75" s="49">
        <v>6</v>
      </c>
      <c r="G75" s="50">
        <f>IF(OR(Almería!G75=0,Cádiz!G75=0,Córdoba!G75=0,Granada!G75=0,Huelva!G75=0,Jaén!G75=0,Málaga!G75=0,Sevilla!G75=0),"",Almería!G75+Cádiz!G75+Córdoba!G75+Granada!G75+Huelva!G75+Jaén!G75+Málaga!G75+Sevilla!G75)</f>
        <v>64212</v>
      </c>
      <c r="H75" s="51">
        <f>IF(OR(Almería!H75=0,Cádiz!H75=0,Córdoba!H75=0,Granada!H75=0,Huelva!H75=0,Jaén!H75=0,Málaga!H75=0,Sevilla!H75=0),"",Almería!H75+Cádiz!H75+Córdoba!H75+Granada!H75+Huelva!H75+Jaén!H75+Málaga!H75+Sevilla!H75)</f>
        <v>68333</v>
      </c>
      <c r="I75" s="126">
        <v>63761</v>
      </c>
      <c r="J75" s="53">
        <f t="shared" si="27"/>
        <v>-5.710978197954859</v>
      </c>
      <c r="K75" s="54">
        <f t="shared" si="28"/>
        <v>-6.611886107395364</v>
      </c>
      <c r="L75" s="53">
        <f t="shared" si="23"/>
        <v>-6.0307611256640286</v>
      </c>
      <c r="M75" s="55">
        <f t="shared" si="24"/>
        <v>0.7073289314784859</v>
      </c>
      <c r="N75" s="56">
        <f t="shared" si="29"/>
        <v>13139.349294045427</v>
      </c>
      <c r="O75" s="57">
        <f t="shared" si="25"/>
        <v>13184.063283812464</v>
      </c>
      <c r="P75" s="58">
        <f t="shared" si="26"/>
        <v>12184.406650105102</v>
      </c>
    </row>
    <row r="76" spans="1:16" ht="12.75">
      <c r="A76" s="44" t="s">
        <v>82</v>
      </c>
      <c r="B76" s="45">
        <v>5</v>
      </c>
      <c r="C76" s="46">
        <f>IF(OR(Almería!C76=0,Cádiz!C76=0,Córdoba!C76=0,Granada!C76=0,Huelva!C76=0,Jaén!C76=0,Málaga!C76=0,Sevilla!C76=0),"",Almería!C76+Cádiz!C76+Córdoba!C76+Granada!C76+Huelva!C76+Jaén!C76+Málaga!C76+Sevilla!C76)</f>
        <v>4415.02</v>
      </c>
      <c r="D76" s="47">
        <f>IF(OR(Almería!D76=0,Cádiz!D76=0,Córdoba!D76=0,Granada!D76=0,Huelva!D76=0,Jaén!D76=0,Málaga!D76=0,Sevilla!D76=0),"",Almería!D76+Cádiz!D76+Córdoba!D76+Granada!D76+Huelva!D76+Jaén!D76+Málaga!D76+Sevilla!D76)</f>
        <v>4068.01</v>
      </c>
      <c r="E76" s="48">
        <v>3472</v>
      </c>
      <c r="F76" s="49"/>
      <c r="G76" s="50" t="e">
        <f>IF(OR(Almería!G76=0,Cádiz!G76=0,Córdoba!G76=0,Granada!G76=0,Huelva!G76=0,Jaén!G76=0,Málaga!G76=0,Sevilla!G76=0),"",Almería!G76+Cádiz!G76+Córdoba!G76+Granada!G76+Huelva!G76+Jaén!G76+Málaga!G76+Sevilla!G76)</f>
        <v>#VALUE!</v>
      </c>
      <c r="H76" s="51">
        <f>IF(OR(Almería!H76=0,Cádiz!H76=0,Córdoba!H76=0,Granada!H76=0,Huelva!H76=0,Jaén!H76=0,Málaga!H76=0,Sevilla!H76=0),"",Almería!H76+Cádiz!H76+Córdoba!H76+Granada!H76+Huelva!H76+Jaén!H76+Málaga!H76+Sevilla!H76)</f>
        <v>183425.01</v>
      </c>
      <c r="I76" s="127">
        <v>143653</v>
      </c>
      <c r="J76" s="53">
        <f t="shared" si="27"/>
        <v>8.530215019137131</v>
      </c>
      <c r="K76" s="54">
        <f t="shared" si="28"/>
        <v>27.160714285714292</v>
      </c>
      <c r="L76" s="53"/>
      <c r="M76" s="55"/>
      <c r="N76" s="56"/>
      <c r="O76" s="57">
        <f t="shared" si="25"/>
        <v>45089.61629887832</v>
      </c>
      <c r="P76" s="58">
        <f t="shared" si="26"/>
        <v>41374.71198156682</v>
      </c>
    </row>
    <row r="77" spans="1:16" ht="12.75">
      <c r="A77" s="59" t="s">
        <v>83</v>
      </c>
      <c r="B77" s="45">
        <v>4</v>
      </c>
      <c r="C77" s="46">
        <f>IF(OR(Almería!C77=0,Cádiz!C77=0,Córdoba!C77=0,Granada!C77=0,Huelva!C77=0,Jaén!C77=0,Málaga!C77=0,Sevilla!C77=0),"",Almería!C77+Cádiz!C77+Córdoba!C77+Granada!C77+Huelva!C77+Jaén!C77+Málaga!C77+Sevilla!C77)</f>
        <v>2273</v>
      </c>
      <c r="D77" s="47">
        <f>IF(OR(Almería!D77=0,Cádiz!D77=0,Córdoba!D77=0,Granada!D77=0,Huelva!D77=0,Jaén!D77=0,Málaga!D77=0,Sevilla!D77=0),"",Almería!D77+Cádiz!D77+Córdoba!D77+Granada!D77+Huelva!D77+Jaén!D77+Málaga!D77+Sevilla!D77)</f>
        <v>2008</v>
      </c>
      <c r="E77" s="60">
        <v>1273</v>
      </c>
      <c r="F77" s="49">
        <v>6</v>
      </c>
      <c r="G77" s="50">
        <f>IF(OR(Almería!G77=0,Cádiz!G77=0,Córdoba!G77=0,Granada!G77=0,Huelva!G77=0,Jaén!G77=0,Málaga!G77=0,Sevilla!G77=0),"",Almería!G77+Cádiz!G77+Córdoba!G77+Granada!G77+Huelva!G77+Jaén!G77+Málaga!G77+Sevilla!G77)</f>
        <v>89019</v>
      </c>
      <c r="H77" s="51">
        <f>IF(OR(Almería!H77=0,Cádiz!H77=0,Córdoba!H77=0,Granada!H77=0,Huelva!H77=0,Jaén!H77=0,Málaga!H77=0,Sevilla!H77=0),"",Almería!H77+Cádiz!H77+Córdoba!H77+Granada!H77+Huelva!H77+Jaén!H77+Málaga!H77+Sevilla!H77)</f>
        <v>99609</v>
      </c>
      <c r="I77" s="126">
        <v>58620</v>
      </c>
      <c r="J77" s="53">
        <f t="shared" si="27"/>
        <v>13.197211155378483</v>
      </c>
      <c r="K77" s="54">
        <f t="shared" si="28"/>
        <v>78.55459544383348</v>
      </c>
      <c r="L77" s="53">
        <f t="shared" si="23"/>
        <v>-10.631569436496704</v>
      </c>
      <c r="M77" s="55">
        <f t="shared" si="24"/>
        <v>51.85772773797339</v>
      </c>
      <c r="N77" s="56">
        <f t="shared" si="29"/>
        <v>39163.66036075671</v>
      </c>
      <c r="O77" s="57">
        <f t="shared" si="25"/>
        <v>49606.075697211156</v>
      </c>
      <c r="P77" s="58">
        <f t="shared" si="26"/>
        <v>46048.703849175174</v>
      </c>
    </row>
    <row r="78" spans="1:16" ht="12.75">
      <c r="A78" s="59" t="s">
        <v>84</v>
      </c>
      <c r="B78" s="45">
        <v>5</v>
      </c>
      <c r="C78" s="46">
        <f>IF(OR(Almería!C78=0,Cádiz!C78=0,Córdoba!C78=0,Granada!C78=0,Huelva!C78=0,Jaén!C78=0,Málaga!C78=0,Sevilla!C78=0),"",Almería!C78+Cádiz!C78+Córdoba!C78+Granada!C78+Huelva!C78+Jaén!C78+Málaga!C78+Sevilla!C78)</f>
        <v>1413</v>
      </c>
      <c r="D78" s="46">
        <f>IF(OR(Almería!D78=0,Cádiz!D78=0,Córdoba!D78=0,Granada!D78=0,Huelva!D78=0,Jaén!D78=0,Málaga!D78=0,Sevilla!D78=0),"",Almería!D78+Cádiz!D78+Córdoba!D78+Granada!D78+Huelva!D78+Jaén!D78+Málaga!D78+Sevilla!D78)</f>
        <v>1371</v>
      </c>
      <c r="E78" s="101">
        <v>1734</v>
      </c>
      <c r="F78" s="49">
        <v>6</v>
      </c>
      <c r="G78" s="50">
        <f>IF(OR(Almería!G78=0,Cádiz!G78=0,Córdoba!G78=0,Granada!G78=0,Huelva!G78=0,Jaén!G78=0,Málaga!G78=0,Sevilla!G78=0),"",Almería!G78+Cádiz!G78+Córdoba!G78+Granada!G78+Huelva!G78+Jaén!G78+Málaga!G78+Sevilla!G78)</f>
        <v>71765</v>
      </c>
      <c r="H78" s="51">
        <f>IF(OR(Almería!H78=0,Cádiz!H78=0,Córdoba!H78=0,Granada!H78=0,Huelva!H78=0,Jaén!H78=0,Málaga!H78=0,Sevilla!H78=0),"",Almería!H78+Cádiz!H78+Córdoba!H78+Granada!H78+Huelva!H78+Jaén!H78+Málaga!H78+Sevilla!H78)</f>
        <v>55445</v>
      </c>
      <c r="I78" s="82">
        <v>67650</v>
      </c>
      <c r="J78" s="53">
        <f t="shared" si="27"/>
        <v>3.0634573304157584</v>
      </c>
      <c r="K78" s="54">
        <f t="shared" si="28"/>
        <v>-18.5121107266436</v>
      </c>
      <c r="L78" s="53">
        <f t="shared" si="23"/>
        <v>29.434574803859675</v>
      </c>
      <c r="M78" s="55">
        <f t="shared" si="24"/>
        <v>6.082779009608274</v>
      </c>
      <c r="N78" s="56">
        <f t="shared" si="29"/>
        <v>50789.10120311394</v>
      </c>
      <c r="O78" s="57">
        <f t="shared" si="25"/>
        <v>40441.283734500365</v>
      </c>
      <c r="P78" s="58">
        <f t="shared" si="26"/>
        <v>39013.84083044983</v>
      </c>
    </row>
    <row r="79" spans="1:16" ht="12.75">
      <c r="A79" s="59" t="s">
        <v>141</v>
      </c>
      <c r="B79" s="45">
        <v>4</v>
      </c>
      <c r="C79" s="46">
        <f>IF(OR(Almería!C79=0,Cádiz!C79=0,Córdoba!C79=0,Granada!C79=0,Huelva!C79=0,Jaén!C79=0,Málaga!C79=0,Sevilla!C79=0),"",Almería!C79+Cádiz!C79+Córdoba!C79+Granada!C79+Huelva!C79+Jaén!C79+Málaga!C79+Sevilla!C79)</f>
        <v>729.02</v>
      </c>
      <c r="D79" s="46">
        <f>IF(OR(Almería!D79=0,Cádiz!D79=0,Córdoba!D79=0,Granada!D79=0,Huelva!D79=0,Jaén!D79=0,Málaga!D79=0,Sevilla!D79=0),"",Almería!D79+Cádiz!D79+Córdoba!D79+Granada!D79+Huelva!D79+Jaén!D79+Málaga!D79+Sevilla!D79)</f>
        <v>689.01</v>
      </c>
      <c r="E79" s="101">
        <v>465</v>
      </c>
      <c r="F79" s="49"/>
      <c r="G79" s="50">
        <f>IF(OR(Almería!G79=0,Cádiz!G79=0,Córdoba!G79=0,Granada!G79=0,Huelva!G79=0,Jaén!G79=0,Málaga!G79=0,Sevilla!G79=0),"",Almería!G79+Cádiz!G79+Córdoba!G79+Granada!G79+Huelva!G79+Jaén!G79+Málaga!G79+Sevilla!G79)</f>
      </c>
      <c r="H79" s="51">
        <f>IF(OR(Almería!H79=0,Cádiz!H79=0,Córdoba!H79=0,Granada!H79=0,Huelva!H79=0,Jaén!H79=0,Málaga!H79=0,Sevilla!H79=0),"",Almería!H79+Cádiz!H79+Córdoba!H79+Granada!H79+Huelva!H79+Jaén!H79+Málaga!H79+Sevilla!H79)</f>
        <v>28371.01</v>
      </c>
      <c r="I79" s="126">
        <v>17383</v>
      </c>
      <c r="J79" s="53">
        <f t="shared" si="27"/>
        <v>5.8068823384275845</v>
      </c>
      <c r="K79" s="54">
        <f t="shared" si="28"/>
        <v>56.77849462365592</v>
      </c>
      <c r="L79" s="53"/>
      <c r="M79" s="55"/>
      <c r="N79" s="56"/>
      <c r="O79" s="57">
        <f t="shared" si="25"/>
        <v>41176.485101812745</v>
      </c>
      <c r="P79" s="58">
        <f t="shared" si="26"/>
        <v>37382.79569892473</v>
      </c>
    </row>
    <row r="80" spans="1:16" ht="12.75">
      <c r="A80" s="94" t="s">
        <v>86</v>
      </c>
      <c r="B80" s="45">
        <v>6</v>
      </c>
      <c r="C80" s="46">
        <f>IF(OR(Almería!C80=0,Cádiz!C80=0,Córdoba!C80=0,Granada!C80=0,Huelva!C80=0,Jaén!C80=0,Málaga!C80=0,Sevilla!C80=0),"",Almería!C80+Cádiz!C80+Córdoba!C80+Granada!C80+Huelva!C80+Jaén!C80+Málaga!C80+Sevilla!C80)</f>
        <v>3005.01</v>
      </c>
      <c r="D80" s="46">
        <f>IF(OR(Almería!D80=0,Cádiz!D80=0,Córdoba!D80=0,Granada!D80=0,Huelva!D80=0,Jaén!D80=0,Málaga!D80=0,Sevilla!D80=0),"",Almería!D80+Cádiz!D80+Córdoba!D80+Granada!D80+Huelva!D80+Jaén!D80+Málaga!D80+Sevilla!D80)</f>
        <v>2951.01</v>
      </c>
      <c r="E80" s="101">
        <v>2734</v>
      </c>
      <c r="F80" s="49">
        <v>6</v>
      </c>
      <c r="G80" s="50">
        <f>IF(OR(Almería!G80=0,Cádiz!G80=0,Córdoba!G80=0,Granada!G80=0,Huelva!G80=0,Jaén!G80=0,Málaga!G80=0,Sevilla!G80=0),"",Almería!G80+Cádiz!G80+Córdoba!G80+Granada!G80+Huelva!G80+Jaén!G80+Málaga!G80+Sevilla!G80)</f>
        <v>154872.01</v>
      </c>
      <c r="H80" s="51">
        <f>IF(OR(Almería!H80=0,Cádiz!H80=0,Córdoba!H80=0,Granada!H80=0,Huelva!H80=0,Jaén!H80=0,Málaga!H80=0,Sevilla!H80=0),"",Almería!H80+Cádiz!H80+Córdoba!H80+Granada!H80+Huelva!H80+Jaén!H80+Málaga!H80+Sevilla!H80)</f>
        <v>161922.01</v>
      </c>
      <c r="I80" s="126">
        <v>146498</v>
      </c>
      <c r="J80" s="53">
        <f t="shared" si="27"/>
        <v>1.8298819726127533</v>
      </c>
      <c r="K80" s="54">
        <f t="shared" si="28"/>
        <v>9.91258229700074</v>
      </c>
      <c r="L80" s="53">
        <f t="shared" si="23"/>
        <v>-4.353947928388493</v>
      </c>
      <c r="M80" s="55">
        <f t="shared" si="24"/>
        <v>5.716125817417321</v>
      </c>
      <c r="N80" s="57">
        <f t="shared" si="29"/>
        <v>51537.93498191353</v>
      </c>
      <c r="O80" s="57">
        <f t="shared" si="25"/>
        <v>54870.03093856001</v>
      </c>
      <c r="P80" s="58">
        <f t="shared" si="26"/>
        <v>53583.76005852231</v>
      </c>
    </row>
    <row r="81" spans="1:16" ht="12.75">
      <c r="A81" s="94" t="s">
        <v>87</v>
      </c>
      <c r="B81" s="45">
        <v>4</v>
      </c>
      <c r="C81" s="46">
        <f>IF(OR(Almería!C81=0,Cádiz!C81=0,Córdoba!C81=0,Granada!C81=0,Huelva!C81=0,Jaén!C81=0,Málaga!C81=0,Sevilla!C81=0),"",Almería!C81+Cádiz!C81+Córdoba!C81+Granada!C81+Huelva!C81+Jaén!C81+Málaga!C81+Sevilla!C81)</f>
        <v>1303.01</v>
      </c>
      <c r="D81" s="46">
        <f>IF(OR(Almería!D81=0,Cádiz!D81=0,Córdoba!D81=0,Granada!D81=0,Huelva!D81=0,Jaén!D81=0,Málaga!D81=0,Sevilla!D81=0),"",Almería!D81+Cádiz!D81+Córdoba!D81+Granada!D81+Huelva!D81+Jaén!D81+Málaga!D81+Sevilla!D81)</f>
        <v>762.01</v>
      </c>
      <c r="E81" s="101">
        <v>612</v>
      </c>
      <c r="F81" s="49"/>
      <c r="G81" s="50">
        <f>IF(OR(Almería!G81=0,Cádiz!G81=0,Córdoba!G81=0,Granada!G81=0,Huelva!G81=0,Jaén!G81=0,Málaga!G81=0,Sevilla!G81=0),"",Almería!G81+Cádiz!G81+Córdoba!G81+Granada!G81+Huelva!G81+Jaén!G81+Málaga!G81+Sevilla!G81)</f>
      </c>
      <c r="H81" s="51">
        <f>IF(OR(Almería!H81=0,Cádiz!H81=0,Córdoba!H81=0,Granada!H81=0,Huelva!H81=0,Jaén!H81=0,Málaga!H81=0,Sevilla!H81=0),"",Almería!H81+Cádiz!H81+Córdoba!H81+Granada!H81+Huelva!H81+Jaén!H81+Málaga!H81+Sevilla!H81)</f>
        <v>18438.010000000002</v>
      </c>
      <c r="I81" s="126">
        <v>13165</v>
      </c>
      <c r="J81" s="53">
        <f t="shared" si="27"/>
        <v>70.99644361622549</v>
      </c>
      <c r="K81" s="54">
        <f t="shared" si="28"/>
        <v>112.91013071895426</v>
      </c>
      <c r="L81" s="53"/>
      <c r="M81" s="55"/>
      <c r="N81" s="56"/>
      <c r="O81" s="57">
        <f t="shared" si="25"/>
        <v>24196.54597708692</v>
      </c>
      <c r="P81" s="58">
        <f t="shared" si="26"/>
        <v>21511.437908496733</v>
      </c>
    </row>
    <row r="82" spans="1:16" ht="12.75">
      <c r="A82" s="94" t="s">
        <v>88</v>
      </c>
      <c r="B82" s="45"/>
      <c r="C82" s="46">
        <f>IF(OR(Almería!C82=0,Cádiz!C82=0,Córdoba!C82=0,Granada!C82=0,Huelva!C82=0,Jaén!C82=0,Málaga!C82=0,Sevilla!C82=0),"",Almería!C82+Cádiz!C82+Córdoba!C82+Granada!C82+Huelva!C82+Jaén!C82+Málaga!C82+Sevilla!C82)</f>
      </c>
      <c r="D82" s="46">
        <f>IF(OR(Almería!D82=0,Cádiz!D82=0,Córdoba!D82=0,Granada!D82=0,Huelva!D82=0,Jaén!D82=0,Málaga!D82=0,Sevilla!D82=0),"",Almería!D82+Cádiz!D82+Córdoba!D82+Granada!D82+Huelva!D82+Jaén!D82+Málaga!D82+Sevilla!D82)</f>
        <v>138.01999999999998</v>
      </c>
      <c r="E82" s="101">
        <v>113</v>
      </c>
      <c r="F82" s="49"/>
      <c r="G82" s="50">
        <f>IF(OR(Almería!G82=0,Cádiz!G82=0,Córdoba!G82=0,Granada!G82=0,Huelva!G82=0,Jaén!G82=0,Málaga!G82=0,Sevilla!G82=0),"",Almería!G82+Cádiz!G82+Córdoba!G82+Granada!G82+Huelva!G82+Jaén!G82+Málaga!G82+Sevilla!G82)</f>
      </c>
      <c r="H82" s="51">
        <f>IF(OR(Almería!H82=0,Cádiz!H82=0,Córdoba!H82=0,Granada!H82=0,Huelva!H82=0,Jaén!H82=0,Málaga!H82=0,Sevilla!H82=0),"",Almería!H82+Cádiz!H82+Córdoba!H82+Granada!H82+Huelva!H82+Jaén!H82+Málaga!H82+Sevilla!H82)</f>
        <v>2027.02</v>
      </c>
      <c r="I82" s="126">
        <v>1987</v>
      </c>
      <c r="J82" s="53"/>
      <c r="K82" s="54"/>
      <c r="L82" s="53"/>
      <c r="M82" s="55"/>
      <c r="N82" s="56"/>
      <c r="O82" s="57">
        <f t="shared" si="25"/>
        <v>14686.422257643822</v>
      </c>
      <c r="P82" s="58">
        <f t="shared" si="26"/>
        <v>17584.070796460175</v>
      </c>
    </row>
    <row r="83" spans="1:16" ht="12.75">
      <c r="A83" s="94" t="s">
        <v>89</v>
      </c>
      <c r="B83" s="45"/>
      <c r="C83" s="46">
        <f>IF(OR(Almería!C83=0,Cádiz!C83=0,Córdoba!C83=0,Granada!C83=0,Huelva!C83=0,Jaén!C83=0,Málaga!C83=0,Sevilla!C83=0),"",Almería!C83+Cádiz!C83+Córdoba!C83+Granada!C83+Huelva!C83+Jaén!C83+Málaga!C83+Sevilla!C83)</f>
      </c>
      <c r="D83" s="46">
        <f>IF(OR(Almería!D83=0,Cádiz!D83=0,Córdoba!D83=0,Granada!D83=0,Huelva!D83=0,Jaén!D83=0,Málaga!D83=0,Sevilla!D83=0),"",Almería!D83+Cádiz!D83+Córdoba!D83+Granada!D83+Huelva!D83+Jaén!D83+Málaga!D83+Sevilla!D83)</f>
        <v>41.050000000000004</v>
      </c>
      <c r="E83" s="101">
        <v>47</v>
      </c>
      <c r="F83" s="49"/>
      <c r="G83" s="50">
        <f>IF(OR(Almería!G83=0,Cádiz!G83=0,Córdoba!G83=0,Granada!G83=0,Huelva!G83=0,Jaén!G83=0,Málaga!G83=0,Sevilla!G83=0),"",Almería!G83+Cádiz!G83+Córdoba!G83+Granada!G83+Huelva!G83+Jaén!G83+Málaga!G83+Sevilla!G83)</f>
      </c>
      <c r="H83" s="51">
        <f>IF(OR(Almería!H83=0,Cádiz!H83=0,Córdoba!H83=0,Granada!H83=0,Huelva!H83=0,Jaén!H83=0,Málaga!H83=0,Sevilla!H83=0),"",Almería!H83+Cádiz!H83+Córdoba!H83+Granada!H83+Huelva!H83+Jaén!H83+Málaga!H83+Sevilla!H83)</f>
        <v>1031.05</v>
      </c>
      <c r="I83" s="126">
        <v>1041</v>
      </c>
      <c r="J83" s="53"/>
      <c r="K83" s="54"/>
      <c r="L83" s="53"/>
      <c r="M83" s="55"/>
      <c r="N83" s="56"/>
      <c r="O83" s="57">
        <f t="shared" si="25"/>
        <v>25116.930572472593</v>
      </c>
      <c r="P83" s="58">
        <f t="shared" si="26"/>
        <v>22148.936170212764</v>
      </c>
    </row>
    <row r="84" spans="1:16" ht="12.75">
      <c r="A84" s="59" t="s">
        <v>90</v>
      </c>
      <c r="B84" s="45">
        <v>5</v>
      </c>
      <c r="C84" s="46">
        <f>IF(OR(Almería!C84=0,Cádiz!C84=0,Córdoba!C84=0,Granada!C84=0,Huelva!C84=0,Jaén!C84=0,Málaga!C84=0,Sevilla!C84=0),"",Almería!C84+Cádiz!C84+Córdoba!C84+Granada!C84+Huelva!C84+Jaén!C84+Málaga!C84+Sevilla!C84)</f>
        <v>1732.02</v>
      </c>
      <c r="D84" s="46">
        <f>IF(OR(Almería!D84=0,Cádiz!D84=0,Córdoba!D84=0,Granada!D84=0,Huelva!D84=0,Jaén!D84=0,Málaga!D84=0,Sevilla!D84=0),"",Almería!D84+Cádiz!D84+Córdoba!D84+Granada!D84+Huelva!D84+Jaén!D84+Málaga!D84+Sevilla!D84)</f>
        <v>1701.02</v>
      </c>
      <c r="E84" s="101">
        <v>2575</v>
      </c>
      <c r="F84" s="49">
        <v>5</v>
      </c>
      <c r="G84" s="50">
        <f>IF(OR(Almería!G84=0,Cádiz!G84=0,Córdoba!G84=0,Granada!G84=0,Huelva!G84=0,Jaén!G84=0,Málaga!G84=0,Sevilla!G84=0),"",Almería!G84+Cádiz!G84+Córdoba!G84+Granada!G84+Huelva!G84+Jaén!G84+Málaga!G84+Sevilla!G84)</f>
        <v>31514.02</v>
      </c>
      <c r="H84" s="51">
        <f>IF(OR(Almería!H84=0,Cádiz!H84=0,Córdoba!H84=0,Granada!H84=0,Huelva!H84=0,Jaén!H84=0,Málaga!H84=0,Sevilla!H84=0),"",Almería!H84+Cádiz!H84+Córdoba!H84+Granada!H84+Huelva!H84+Jaén!H84+Málaga!H84+Sevilla!H84)</f>
        <v>31685.02</v>
      </c>
      <c r="I84" s="126">
        <v>48748</v>
      </c>
      <c r="J84" s="53">
        <f t="shared" si="27"/>
        <v>1.8224359501945742</v>
      </c>
      <c r="K84" s="54">
        <f t="shared" si="28"/>
        <v>-32.737087378640766</v>
      </c>
      <c r="L84" s="53">
        <f t="shared" si="23"/>
        <v>-0.5396872086557067</v>
      </c>
      <c r="M84" s="55">
        <f t="shared" si="24"/>
        <v>-35.353204234019856</v>
      </c>
      <c r="N84" s="56">
        <f t="shared" si="29"/>
        <v>18194.951559450816</v>
      </c>
      <c r="O84" s="57">
        <f t="shared" si="25"/>
        <v>18627.07081633373</v>
      </c>
      <c r="P84" s="58">
        <f t="shared" si="26"/>
        <v>18931.26213592233</v>
      </c>
    </row>
    <row r="85" spans="1:16" ht="12.75">
      <c r="A85" s="59" t="s">
        <v>91</v>
      </c>
      <c r="B85" s="45">
        <v>6</v>
      </c>
      <c r="C85" s="46">
        <f>IF(OR(Almería!C85=0,Cádiz!C85=0,Córdoba!C85=0,Granada!C85=0,Huelva!C85=0,Jaén!C85=0,Málaga!C85=0,Sevilla!C85=0),"",Almería!C85+Cádiz!C85+Córdoba!C85+Granada!C85+Huelva!C85+Jaén!C85+Málaga!C85+Sevilla!C85)</f>
        <v>431.02</v>
      </c>
      <c r="D85" s="46">
        <f>IF(OR(Almería!D85=0,Cádiz!D85=0,Córdoba!D85=0,Granada!D85=0,Huelva!D85=0,Jaén!D85=0,Málaga!D85=0,Sevilla!D85=0),"",Almería!D85+Cádiz!D85+Córdoba!D85+Granada!D85+Huelva!D85+Jaén!D85+Málaga!D85+Sevilla!D85)</f>
        <v>433.01</v>
      </c>
      <c r="E85" s="101">
        <v>374</v>
      </c>
      <c r="F85" s="49">
        <v>6</v>
      </c>
      <c r="G85" s="50">
        <f>IF(OR(Almería!G85=0,Cádiz!G85=0,Córdoba!G85=0,Granada!G85=0,Huelva!G85=0,Jaén!G85=0,Málaga!G85=0,Sevilla!G85=0),"",Almería!G85+Cádiz!G85+Córdoba!G85+Granada!G85+Huelva!G85+Jaén!G85+Málaga!G85+Sevilla!G85)</f>
        <v>4549.02</v>
      </c>
      <c r="H85" s="51">
        <f>IF(OR(Almería!H85=0,Cádiz!H85=0,Córdoba!H85=0,Granada!H85=0,Huelva!H85=0,Jaén!H85=0,Málaga!H85=0,Sevilla!H85=0),"",Almería!H85+Cádiz!H85+Córdoba!H85+Granada!H85+Huelva!H85+Jaén!H85+Málaga!H85+Sevilla!H85)</f>
        <v>3584.01</v>
      </c>
      <c r="I85" s="126">
        <v>3946</v>
      </c>
      <c r="J85" s="53">
        <f t="shared" si="27"/>
        <v>-0.45957368190111936</v>
      </c>
      <c r="K85" s="54">
        <f t="shared" si="28"/>
        <v>15.245989304812824</v>
      </c>
      <c r="L85" s="53">
        <f t="shared" si="23"/>
        <v>26.925427105393112</v>
      </c>
      <c r="M85" s="55">
        <f t="shared" si="24"/>
        <v>15.281804358844411</v>
      </c>
      <c r="N85" s="56">
        <f t="shared" si="29"/>
        <v>10554.081017122176</v>
      </c>
      <c r="O85" s="57">
        <f t="shared" si="25"/>
        <v>8276.968199348745</v>
      </c>
      <c r="P85" s="58">
        <f t="shared" si="26"/>
        <v>10550.802139037432</v>
      </c>
    </row>
    <row r="86" spans="1:16" ht="12.75">
      <c r="A86" s="59" t="s">
        <v>92</v>
      </c>
      <c r="B86" s="45">
        <v>6</v>
      </c>
      <c r="C86" s="46">
        <f>IF(OR(Almería!C86=0,Cádiz!C86=0,Córdoba!C86=0,Granada!C86=0,Huelva!C86=0,Jaén!C86=0,Málaga!C86=0,Sevilla!C86=0),"",Almería!C86+Cádiz!C86+Córdoba!C86+Granada!C86+Huelva!C86+Jaén!C86+Málaga!C86+Sevilla!C86)</f>
        <v>1630.01</v>
      </c>
      <c r="D86" s="46">
        <f>IF(OR(Almería!D86=0,Cádiz!D86=0,Córdoba!D86=0,Granada!D86=0,Huelva!D86=0,Jaén!D86=0,Málaga!D86=0,Sevilla!D86=0),"",Almería!D86+Cádiz!D86+Córdoba!D86+Granada!D86+Huelva!D86+Jaén!D86+Málaga!D86+Sevilla!D86)</f>
        <v>1567.01</v>
      </c>
      <c r="E86" s="101">
        <v>1971</v>
      </c>
      <c r="F86" s="49">
        <v>6</v>
      </c>
      <c r="G86" s="50">
        <f>IF(OR(Almería!G86=0,Cádiz!G86=0,Córdoba!G86=0,Granada!G86=0,Huelva!G86=0,Jaén!G86=0,Málaga!G86=0,Sevilla!G86=0),"",Almería!G86+Cádiz!G86+Córdoba!G86+Granada!G86+Huelva!G86+Jaén!G86+Málaga!G86+Sevilla!G86)</f>
        <v>15854.01</v>
      </c>
      <c r="H86" s="51">
        <f>IF(OR(Almería!H86=0,Cádiz!H86=0,Córdoba!H86=0,Granada!H86=0,Huelva!H86=0,Jaén!H86=0,Málaga!H86=0,Sevilla!H86=0),"",Almería!H86+Cádiz!H86+Córdoba!H86+Granada!H86+Huelva!H86+Jaén!H86+Málaga!H86+Sevilla!H86)</f>
        <v>15148.01</v>
      </c>
      <c r="I86" s="126">
        <v>18679</v>
      </c>
      <c r="J86" s="53">
        <f t="shared" si="27"/>
        <v>4.020395530341219</v>
      </c>
      <c r="K86" s="54">
        <f t="shared" si="28"/>
        <v>-17.300355149670224</v>
      </c>
      <c r="L86" s="53">
        <f t="shared" si="23"/>
        <v>4.66067820129507</v>
      </c>
      <c r="M86" s="55">
        <f t="shared" si="24"/>
        <v>-15.123882434819848</v>
      </c>
      <c r="N86" s="56">
        <f t="shared" si="29"/>
        <v>9726.326832350722</v>
      </c>
      <c r="O86" s="57">
        <f t="shared" si="25"/>
        <v>9666.824078978436</v>
      </c>
      <c r="P86" s="58">
        <f t="shared" si="26"/>
        <v>9476.915271435819</v>
      </c>
    </row>
    <row r="87" spans="1:16" ht="12.75">
      <c r="A87" s="59" t="s">
        <v>93</v>
      </c>
      <c r="B87" s="45"/>
      <c r="C87" s="46">
        <f>IF(OR(Almería!C87=0,Cádiz!C87=0,Córdoba!C87=0,Granada!C87=0,Huelva!C87=0,Jaén!C87=0,Málaga!C87=0,Sevilla!C87=0),"",Almería!C87+Cádiz!C87+Córdoba!C87+Granada!C87+Huelva!C87+Jaén!C87+Málaga!C87+Sevilla!C87)</f>
      </c>
      <c r="D87" s="46">
        <f>IF(OR(Almería!D87=0,Cádiz!D87=0,Córdoba!D87=0,Granada!D87=0,Huelva!D87=0,Jaén!D87=0,Málaga!D87=0,Sevilla!D87=0),"",Almería!D87+Cádiz!D87+Córdoba!D87+Granada!D87+Huelva!D87+Jaén!D87+Málaga!D87+Sevilla!D87)</f>
        <v>1.07</v>
      </c>
      <c r="E87" s="101">
        <v>2</v>
      </c>
      <c r="F87" s="49"/>
      <c r="G87" s="50">
        <f>IF(OR(Almería!G87=0,Cádiz!G87=0,Córdoba!G87=0,Granada!G87=0,Huelva!G87=0,Jaén!G87=0,Málaga!G87=0,Sevilla!G87=0),"",Almería!G87+Cádiz!G87+Córdoba!G87+Granada!G87+Huelva!G87+Jaén!G87+Málaga!G87+Sevilla!G87)</f>
      </c>
      <c r="H87" s="51">
        <f>IF(OR(Almería!H87=0,Cádiz!H87=0,Córdoba!H87=0,Granada!H87=0,Huelva!H87=0,Jaén!H87=0,Málaga!H87=0,Sevilla!H87=0),"",Almería!H87+Cádiz!H87+Córdoba!H87+Granada!H87+Huelva!H87+Jaén!H87+Málaga!H87+Sevilla!H87)</f>
        <v>202.07</v>
      </c>
      <c r="I87" s="126">
        <v>367</v>
      </c>
      <c r="J87" s="53"/>
      <c r="K87" s="54"/>
      <c r="L87" s="53"/>
      <c r="M87" s="55"/>
      <c r="N87" s="56"/>
      <c r="O87" s="57">
        <f t="shared" si="25"/>
        <v>188850.4672897196</v>
      </c>
      <c r="P87" s="58">
        <f t="shared" si="26"/>
        <v>183500</v>
      </c>
    </row>
    <row r="88" spans="1:16" ht="12.75">
      <c r="A88" s="59" t="s">
        <v>94</v>
      </c>
      <c r="B88" s="45"/>
      <c r="C88" s="46">
        <f>IF(OR(Almería!C88=0,Cádiz!C88=0,Córdoba!C88=0,Granada!C88=0,Huelva!C88=0,Jaén!C88=0,Málaga!C88=0,Sevilla!C88=0),"",Almería!C88+Cádiz!C88+Córdoba!C88+Granada!C88+Huelva!C88+Jaén!C88+Málaga!C88+Sevilla!C88)</f>
      </c>
      <c r="D88" s="46">
        <f>IF(OR(Almería!D88=0,Cádiz!D88=0,Córdoba!D88=0,Granada!D88=0,Huelva!D88=0,Jaén!D88=0,Málaga!D88=0,Sevilla!D88=0),"",Almería!D88+Cádiz!D88+Córdoba!D88+Granada!D88+Huelva!D88+Jaén!D88+Málaga!D88+Sevilla!D88)</f>
        <v>5.06</v>
      </c>
      <c r="E88" s="101">
        <v>8</v>
      </c>
      <c r="F88" s="49"/>
      <c r="G88" s="50">
        <f>IF(OR(Almería!G88=0,Cádiz!G88=0,Córdoba!G88=0,Granada!G88=0,Huelva!G88=0,Jaén!G88=0,Málaga!G88=0,Sevilla!G88=0),"",Almería!G88+Cádiz!G88+Córdoba!G88+Granada!G88+Huelva!G88+Jaén!G88+Málaga!G88+Sevilla!G88)</f>
      </c>
      <c r="H88" s="51">
        <f>IF(OR(Almería!H88=0,Cádiz!H88=0,Córdoba!H88=0,Granada!H88=0,Huelva!H88=0,Jaén!H88=0,Málaga!H88=0,Sevilla!H88=0),"",Almería!H88+Cádiz!H88+Córdoba!H88+Granada!H88+Huelva!H88+Jaén!H88+Málaga!H88+Sevilla!H88)</f>
        <v>229.06</v>
      </c>
      <c r="I88" s="126">
        <v>404</v>
      </c>
      <c r="J88" s="53"/>
      <c r="K88" s="54"/>
      <c r="L88" s="53"/>
      <c r="M88" s="55"/>
      <c r="N88" s="56"/>
      <c r="O88" s="57">
        <f t="shared" si="25"/>
        <v>45268.77470355732</v>
      </c>
      <c r="P88" s="58">
        <f t="shared" si="26"/>
        <v>50500</v>
      </c>
    </row>
    <row r="89" spans="1:16" s="43" customFormat="1" ht="15.75">
      <c r="A89" s="29" t="s">
        <v>95</v>
      </c>
      <c r="B89" s="68"/>
      <c r="C89" s="69"/>
      <c r="D89" s="69"/>
      <c r="E89" s="102"/>
      <c r="F89" s="72"/>
      <c r="G89" s="73"/>
      <c r="H89" s="73"/>
      <c r="I89" s="125"/>
      <c r="J89" s="76"/>
      <c r="K89" s="77"/>
      <c r="L89" s="76"/>
      <c r="M89" s="78"/>
      <c r="N89" s="79"/>
      <c r="O89" s="80"/>
      <c r="P89" s="81"/>
    </row>
    <row r="90" spans="1:16" ht="12.75">
      <c r="A90" s="59" t="s">
        <v>96</v>
      </c>
      <c r="B90" s="45">
        <v>3</v>
      </c>
      <c r="C90" s="46">
        <f>IF(OR(Almería!C90=0,Cádiz!C90=0,Córdoba!C90=0,Granada!C90=0,Huelva!C90=0,Jaén!C90=0,Málaga!C90=0,Sevilla!C90=0),"",Almería!C90+Cádiz!C90+Córdoba!C90+Granada!C90+Huelva!C90+Jaén!C90+Málaga!C90+Sevilla!C90)</f>
        <v>422.01</v>
      </c>
      <c r="D90" s="46">
        <f>IF(OR(Almería!D90=0,Cádiz!D90=0,Córdoba!D90=0,Granada!D90=0,Huelva!D90=0,Jaén!D90=0,Málaga!D90=0,Sevilla!D90=0),"",Almería!D90+Cádiz!D90+Córdoba!D90+Granada!D90+Huelva!D90+Jaén!D90+Málaga!D90+Sevilla!D90)</f>
        <v>440.01</v>
      </c>
      <c r="E90" s="101">
        <v>430</v>
      </c>
      <c r="F90" s="49">
        <v>5</v>
      </c>
      <c r="G90" s="95">
        <f>IF(OR(Almería!G90=0,Cádiz!G90=0,Córdoba!G90=0,Granada!G90=0,Huelva!G90=0,Jaén!G90=0,Málaga!G90=0,Sevilla!G90=0),"",Almería!G90+Cádiz!G90+Córdoba!G90+Granada!G90+Huelva!G90+Jaén!G90+Málaga!G90+Sevilla!G90)</f>
        <v>563559.01</v>
      </c>
      <c r="H90" s="95">
        <f>IF(OR(Almería!H90=0,Cádiz!H90=0,Córdoba!H90=0,Granada!H90=0,Huelva!H90=0,Jaén!H90=0,Málaga!H90=0,Sevilla!H90=0),"",Almería!H90+Cádiz!H90+Córdoba!H90+Granada!H90+Huelva!H90+Jaén!H90+Málaga!H90+Sevilla!H90)</f>
        <v>554332.01</v>
      </c>
      <c r="I90" s="126">
        <v>581359</v>
      </c>
      <c r="J90" s="53">
        <f aca="true" t="shared" si="30" ref="J90:J123">IF(OR(D90=0,C90=0),"",C90/D90*100-100)</f>
        <v>-4.090816117815493</v>
      </c>
      <c r="K90" s="54">
        <f aca="true" t="shared" si="31" ref="K90:K128">IF(OR(E90=0,C90=0),"",C90/E90*100-100)</f>
        <v>-1.858139534883719</v>
      </c>
      <c r="L90" s="53">
        <f>IF(OR(H90=0,G90=0),"",G90/H90*100-100)</f>
        <v>1.664525921928984</v>
      </c>
      <c r="M90" s="55">
        <f>IF(OR(I90=0,G90=0),"",G90/I90*100-100)</f>
        <v>-3.0617897030922308</v>
      </c>
      <c r="N90" s="56">
        <f aca="true" t="shared" si="32" ref="N90:P91">(G90*1000)/C90</f>
        <v>1335416.24606052</v>
      </c>
      <c r="O90" s="57">
        <f t="shared" si="32"/>
        <v>1259816.845071703</v>
      </c>
      <c r="P90" s="58">
        <f t="shared" si="32"/>
        <v>1351997.6744186047</v>
      </c>
    </row>
    <row r="91" spans="1:16" ht="12.75">
      <c r="A91" s="59" t="s">
        <v>97</v>
      </c>
      <c r="B91" s="45">
        <v>4</v>
      </c>
      <c r="C91" s="97">
        <f>IF(OR(Almería!C91=0,Cádiz!C91=0,Córdoba!C91=0,Granada!C91=0,Huelva!C91=0,Jaén!C91=0,Málaga!C91=0,Sevilla!C91=0),"",Almería!C91+Cádiz!C91+Córdoba!C91+Granada!C91+Huelva!C91+Jaén!C91+Málaga!C91+Sevilla!C91)</f>
        <v>668.01</v>
      </c>
      <c r="D91" s="97">
        <f>IF(OR(Almería!D91=0,Cádiz!D91=0,Córdoba!D91=0,Granada!D91=0,Huelva!D91=0,Jaén!D91=0,Málaga!D91=0,Sevilla!D91=0),"",Almería!D91+Cádiz!D91+Córdoba!D91+Granada!D91+Huelva!D91+Jaén!D91+Málaga!D91+Sevilla!D91)</f>
        <v>669.01</v>
      </c>
      <c r="E91" s="101">
        <v>605</v>
      </c>
      <c r="F91" s="49">
        <v>4</v>
      </c>
      <c r="G91" s="95">
        <f>IF(OR(Almería!G91=0,Cádiz!G91=0,Córdoba!G91=0,Granada!G91=0,Huelva!G91=0,Jaén!G91=0,Málaga!G91=0,Sevilla!G91=0),"",Almería!G91+Cádiz!G91+Córdoba!G91+Granada!G91+Huelva!G91+Jaén!G91+Málaga!G91+Sevilla!G91)</f>
        <v>69370.01000000001</v>
      </c>
      <c r="H91" s="95">
        <f>IF(OR(Almería!H91=0,Cádiz!H91=0,Córdoba!H91=0,Granada!H91=0,Huelva!H91=0,Jaén!H91=0,Málaga!H91=0,Sevilla!H91=0),"",Almería!H91+Cádiz!H91+Córdoba!H91+Granada!H91+Huelva!H91+Jaén!H91+Málaga!H91+Sevilla!H91)</f>
        <v>69824.01000000001</v>
      </c>
      <c r="I91" s="126">
        <v>65847</v>
      </c>
      <c r="J91" s="53">
        <f t="shared" si="30"/>
        <v>-0.14947459679227393</v>
      </c>
      <c r="K91" s="54">
        <f t="shared" si="31"/>
        <v>10.414876033057837</v>
      </c>
      <c r="L91" s="53">
        <f>IF(OR(H91=0,G91=0),"",G91/H91*100-100)</f>
        <v>-0.6502061396932106</v>
      </c>
      <c r="M91" s="55">
        <f>IF(OR(I91=0,G91=0),"",G91/I91*100-100)</f>
        <v>5.350296900390305</v>
      </c>
      <c r="N91" s="57">
        <f t="shared" si="32"/>
        <v>103845.76578194939</v>
      </c>
      <c r="O91" s="57">
        <f t="shared" si="32"/>
        <v>104369.1574116979</v>
      </c>
      <c r="P91" s="58">
        <f t="shared" si="32"/>
        <v>108838.01652892563</v>
      </c>
    </row>
    <row r="92" spans="1:16" s="43" customFormat="1" ht="15.75">
      <c r="A92" s="29" t="s">
        <v>98</v>
      </c>
      <c r="B92" s="68"/>
      <c r="C92" s="69"/>
      <c r="D92" s="69"/>
      <c r="E92" s="102"/>
      <c r="F92" s="72"/>
      <c r="G92" s="73"/>
      <c r="H92" s="73"/>
      <c r="I92" s="125"/>
      <c r="J92" s="76">
        <f t="shared" si="30"/>
      </c>
      <c r="K92" s="77">
        <f t="shared" si="31"/>
      </c>
      <c r="L92" s="76"/>
      <c r="M92" s="78"/>
      <c r="N92" s="80"/>
      <c r="O92" s="80"/>
      <c r="P92" s="81"/>
    </row>
    <row r="93" spans="1:16" ht="12.75">
      <c r="A93" s="59" t="s">
        <v>99</v>
      </c>
      <c r="B93" s="45"/>
      <c r="C93" s="46">
        <f>IF(OR(Almería!C93=0,Cádiz!C93=0,Córdoba!C93=0,Granada!C93=0,Huelva!C93=0,Jaén!C93=0,Málaga!C93=0,Sevilla!C93=0),"",Almería!C93+Cádiz!C93+Córdoba!C93+Granada!C93+Huelva!C93+Jaén!C93+Málaga!C93+Sevilla!C93)</f>
      </c>
      <c r="D93" s="46">
        <f>IF(OR(Almería!D93=0,Cádiz!D93=0,Córdoba!D93=0,Granada!D93=0,Huelva!D93=0,Jaén!D93=0,Málaga!D93=0,Sevilla!D93=0),"",Almería!D93+Cádiz!D93+Córdoba!D93+Granada!D93+Huelva!D93+Jaén!D93+Málaga!D93+Sevilla!D93)</f>
        <v>58481.009999999995</v>
      </c>
      <c r="E93" s="101">
        <v>57854</v>
      </c>
      <c r="F93" s="49"/>
      <c r="G93" s="50">
        <f>IF(OR(Almería!G93=0,Cádiz!G93=0,Córdoba!G93=0,Granada!G93=0,Huelva!G93=0,Jaén!G93=0,Málaga!G93=0,Sevilla!G93=0),"",Almería!G93+Cádiz!G93+Córdoba!G93+Granada!G93+Huelva!G93+Jaén!G93+Málaga!G93+Sevilla!G93)</f>
      </c>
      <c r="H93" s="50">
        <f>IF(OR(Almería!H93=0,Cádiz!H93=0,Córdoba!H93=0,Granada!H93=0,Huelva!H93=0,Jaén!H93=0,Málaga!H93=0,Sevilla!H93=0),"",Almería!H93+Cádiz!H93+Córdoba!H93+Granada!H93+Huelva!H93+Jaén!H93+Málaga!H93+Sevilla!H93)</f>
        <v>1714675.01</v>
      </c>
      <c r="I93" s="130">
        <v>1638477</v>
      </c>
      <c r="J93" s="53"/>
      <c r="K93" s="54"/>
      <c r="L93" s="53"/>
      <c r="M93" s="55"/>
      <c r="N93" s="56"/>
      <c r="O93" s="57">
        <f aca="true" t="shared" si="33" ref="O93:O99">(H93*1000)/D93</f>
        <v>29320.201720182333</v>
      </c>
      <c r="P93" s="58">
        <f aca="true" t="shared" si="34" ref="P93:P99">(I93*1000)/E93</f>
        <v>28320.893974487502</v>
      </c>
    </row>
    <row r="94" spans="1:16" ht="12.75">
      <c r="A94" s="44" t="s">
        <v>100</v>
      </c>
      <c r="B94" s="45"/>
      <c r="C94" s="46">
        <f>IF(OR(Almería!C94=0,Cádiz!C94=0,Córdoba!C94=0,Granada!C94=0,Huelva!C94=0,Jaén!C94=0,Málaga!C94=0,Sevilla!C94=0),"",Almería!C94+Cádiz!C94+Córdoba!C94+Granada!C94+Huelva!C94+Jaén!C94+Málaga!C94+Sevilla!C94)</f>
      </c>
      <c r="D94" s="46">
        <f>IF(OR(Almería!D94=0,Cádiz!D94=0,Córdoba!D94=0,Granada!D94=0,Huelva!D94=0,Jaén!D94=0,Málaga!D94=0,Sevilla!D94=0),"",Almería!D94+Cádiz!D94+Córdoba!D94+Granada!D94+Huelva!D94+Jaén!D94+Málaga!D94+Sevilla!D94)</f>
        <v>20357.03</v>
      </c>
      <c r="E94" s="101">
        <v>18456</v>
      </c>
      <c r="F94" s="49"/>
      <c r="G94" s="100">
        <f>IF(OR(Almería!G94=0,Cádiz!G94=0,Córdoba!G94=0,Granada!G94=0,Huelva!G94=0,Jaén!G94=0,Málaga!G94=0,Sevilla!G94=0),"",Almería!G94+Cádiz!G94+Córdoba!G94+Granada!G94+Huelva!G94+Jaén!G94+Málaga!G94+Sevilla!G94)</f>
      </c>
      <c r="H94" s="100">
        <f>IF(OR(Almería!H94=0,Cádiz!H94=0,Córdoba!H94=0,Granada!H94=0,Huelva!H94=0,Jaén!H94=0,Málaga!H94=0,Sevilla!H94=0),"",Almería!H94+Cádiz!H94+Córdoba!H94+Granada!H94+Huelva!H94+Jaén!H94+Málaga!H94+Sevilla!H94)</f>
        <v>467508.05000000005</v>
      </c>
      <c r="I94" s="83">
        <v>390981</v>
      </c>
      <c r="J94" s="53"/>
      <c r="K94" s="54"/>
      <c r="L94" s="53"/>
      <c r="M94" s="55"/>
      <c r="N94" s="56"/>
      <c r="O94" s="57">
        <f t="shared" si="33"/>
        <v>22965.435036446874</v>
      </c>
      <c r="P94" s="58">
        <f t="shared" si="34"/>
        <v>21184.492847854355</v>
      </c>
    </row>
    <row r="95" spans="1:16" ht="12.75">
      <c r="A95" s="59" t="s">
        <v>101</v>
      </c>
      <c r="B95" s="45"/>
      <c r="C95" s="46">
        <f>IF(OR(Almería!C95=0,Cádiz!C95=0,Córdoba!C95=0,Granada!C95=0,Huelva!C95=0,Jaén!C95=0,Málaga!C95=0,Sevilla!C95=0),"",Almería!C95+Cádiz!C95+Córdoba!C95+Granada!C95+Huelva!C95+Jaén!C95+Málaga!C95+Sevilla!C95)</f>
      </c>
      <c r="D95" s="46">
        <f>IF(OR(Almería!D95=0,Cádiz!D95=0,Córdoba!D95=0,Granada!D95=0,Huelva!D95=0,Jaén!D95=0,Málaga!D95=0,Sevilla!D95=0),"",Almería!D95+Cádiz!D95+Córdoba!D95+Granada!D95+Huelva!D95+Jaén!D95+Málaga!D95+Sevilla!D95)</f>
        <v>398.03</v>
      </c>
      <c r="E95" s="101">
        <v>655</v>
      </c>
      <c r="F95" s="49"/>
      <c r="G95" s="50">
        <f>IF(OR(Almería!G95=0,Cádiz!G95=0,Córdoba!G95=0,Granada!G95=0,Huelva!G95=0,Jaén!G95=0,Málaga!G95=0,Sevilla!G95=0),"",Almería!G95+Cádiz!G95+Córdoba!G95+Granada!G95+Huelva!G95+Jaén!G95+Málaga!G95+Sevilla!G95)</f>
      </c>
      <c r="H95" s="50">
        <f>IF(OR(Almería!H95=0,Cádiz!H95=0,Córdoba!H95=0,Granada!H95=0,Huelva!H95=0,Jaén!H95=0,Málaga!H95=0,Sevilla!H95=0),"",Almería!H95+Cádiz!H95+Córdoba!H95+Granada!H95+Huelva!H95+Jaén!H95+Málaga!H95+Sevilla!H95)</f>
        <v>9420.03</v>
      </c>
      <c r="I95" s="130">
        <v>14045</v>
      </c>
      <c r="J95" s="53"/>
      <c r="K95" s="54"/>
      <c r="L95" s="53"/>
      <c r="M95" s="55"/>
      <c r="N95" s="56"/>
      <c r="O95" s="57">
        <f t="shared" si="33"/>
        <v>23666.633168354147</v>
      </c>
      <c r="P95" s="58">
        <f t="shared" si="34"/>
        <v>21442.748091603054</v>
      </c>
    </row>
    <row r="96" spans="1:16" ht="12.75">
      <c r="A96" s="59" t="s">
        <v>102</v>
      </c>
      <c r="B96" s="45"/>
      <c r="C96" s="46">
        <f>IF(OR(Almería!C96=0,Cádiz!C96=0,Córdoba!C96=0,Granada!C96=0,Huelva!C96=0,Jaén!C96=0,Málaga!C96=0,Sevilla!C96=0),"",Almería!C96+Cádiz!C96+Córdoba!C96+Granada!C96+Huelva!C96+Jaén!C96+Málaga!C96+Sevilla!C96)</f>
      </c>
      <c r="D96" s="46">
        <f>IF(OR(Almería!D96=0,Cádiz!D96=0,Córdoba!D96=0,Granada!D96=0,Huelva!D96=0,Jaén!D96=0,Málaga!D96=0,Sevilla!D96=0),"",Almería!D96+Cádiz!D96+Córdoba!D96+Granada!D96+Huelva!D96+Jaén!D96+Málaga!D96+Sevilla!D96)</f>
        <v>6149.01</v>
      </c>
      <c r="E96" s="101">
        <v>9923</v>
      </c>
      <c r="F96" s="49"/>
      <c r="G96" s="50">
        <f>IF(OR(Almería!G96=0,Cádiz!G96=0,Córdoba!G96=0,Granada!G96=0,Huelva!G96=0,Jaén!G96=0,Málaga!G96=0,Sevilla!G96=0),"",Almería!G96+Cádiz!G96+Córdoba!G96+Granada!G96+Huelva!G96+Jaén!G96+Málaga!G96+Sevilla!G96)</f>
      </c>
      <c r="H96" s="50">
        <f>IF(OR(Almería!H96=0,Cádiz!H96=0,Córdoba!H96=0,Granada!H96=0,Huelva!H96=0,Jaén!H96=0,Málaga!H96=0,Sevilla!H96=0),"",Almería!H96+Cádiz!H96+Córdoba!H96+Granada!H96+Huelva!H96+Jaén!H96+Málaga!H96+Sevilla!H96)</f>
        <v>126201.01</v>
      </c>
      <c r="I96" s="130">
        <v>175302</v>
      </c>
      <c r="J96" s="53"/>
      <c r="K96" s="54"/>
      <c r="L96" s="53"/>
      <c r="M96" s="55"/>
      <c r="N96" s="56"/>
      <c r="O96" s="57">
        <f t="shared" si="33"/>
        <v>20523.79326102901</v>
      </c>
      <c r="P96" s="58">
        <f t="shared" si="34"/>
        <v>17666.229970774966</v>
      </c>
    </row>
    <row r="97" spans="1:16" ht="12.75">
      <c r="A97" s="59" t="s">
        <v>103</v>
      </c>
      <c r="B97" s="45"/>
      <c r="C97" s="46">
        <f>IF(OR(Almería!C97=0,Cádiz!C97=0,Córdoba!C97=0,Granada!C97=0,Huelva!C97=0,Jaén!C97=0,Málaga!C97=0,Sevilla!C97=0),"",Almería!C97+Cádiz!C97+Córdoba!C97+Granada!C97+Huelva!C97+Jaén!C97+Málaga!C97+Sevilla!C97)</f>
      </c>
      <c r="D97" s="46">
        <f>IF(OR(Almería!D97=0,Cádiz!D97=0,Córdoba!D97=0,Granada!D97=0,Huelva!D97=0,Jaén!D97=0,Málaga!D97=0,Sevilla!D97=0),"",Almería!D97+Cádiz!D97+Córdoba!D97+Granada!D97+Huelva!D97+Jaén!D97+Málaga!D97+Sevilla!D97)</f>
        <v>13810.01</v>
      </c>
      <c r="E97" s="101">
        <v>7879</v>
      </c>
      <c r="F97" s="49"/>
      <c r="G97" s="50">
        <f>IF(OR(Almería!G97=0,Cádiz!G97=0,Córdoba!G97=0,Granada!G97=0,Huelva!G97=0,Jaén!G97=0,Málaga!G97=0,Sevilla!G97=0),"",Almería!G97+Cádiz!G97+Córdoba!G97+Granada!G97+Huelva!G97+Jaén!G97+Málaga!G97+Sevilla!G97)</f>
      </c>
      <c r="H97" s="50">
        <f>IF(OR(Almería!H97=0,Cádiz!H97=0,Córdoba!H97=0,Granada!H97=0,Huelva!H97=0,Jaén!H97=0,Málaga!H97=0,Sevilla!H97=0),"",Almería!H97+Cádiz!H97+Córdoba!H97+Granada!H97+Huelva!H97+Jaén!H97+Málaga!H97+Sevilla!H97)</f>
        <v>331887.01</v>
      </c>
      <c r="I97" s="130">
        <v>201634</v>
      </c>
      <c r="J97" s="53"/>
      <c r="K97" s="54"/>
      <c r="L97" s="53"/>
      <c r="M97" s="55"/>
      <c r="N97" s="56"/>
      <c r="O97" s="57">
        <f t="shared" si="33"/>
        <v>24032.351171360482</v>
      </c>
      <c r="P97" s="58">
        <f t="shared" si="34"/>
        <v>25591.318695265898</v>
      </c>
    </row>
    <row r="98" spans="1:16" ht="12.75">
      <c r="A98" s="59" t="s">
        <v>104</v>
      </c>
      <c r="B98" s="45"/>
      <c r="C98" s="46">
        <f>IF(OR(Almería!C98=0,Cádiz!C98=0,Córdoba!C98=0,Granada!C98=0,Huelva!C98=0,Jaén!C98=0,Málaga!C98=0,Sevilla!C98=0),"",Almería!C98+Cádiz!C98+Córdoba!C98+Granada!C98+Huelva!C98+Jaén!C98+Málaga!C98+Sevilla!C98)</f>
      </c>
      <c r="D98" s="46">
        <f>IF(OR(Almería!D98=0,Cádiz!D98=0,Córdoba!D98=0,Granada!D98=0,Huelva!D98=0,Jaén!D98=0,Málaga!D98=0,Sevilla!D98=0),"",Almería!D98+Cádiz!D98+Córdoba!D98+Granada!D98+Huelva!D98+Jaén!D98+Málaga!D98+Sevilla!D98)</f>
        <v>6684.01</v>
      </c>
      <c r="E98" s="101">
        <v>6309</v>
      </c>
      <c r="F98" s="49"/>
      <c r="G98" s="50">
        <f>IF(OR(Almería!G98=0,Cádiz!G98=0,Córdoba!G98=0,Granada!G98=0,Huelva!G98=0,Jaén!G98=0,Málaga!G98=0,Sevilla!G98=0),"",Almería!G98+Cádiz!G98+Córdoba!G98+Granada!G98+Huelva!G98+Jaén!G98+Málaga!G98+Sevilla!G98)</f>
      </c>
      <c r="H98" s="50">
        <f>IF(OR(Almería!H98=0,Cádiz!H98=0,Córdoba!H98=0,Granada!H98=0,Huelva!H98=0,Jaén!H98=0,Málaga!H98=0,Sevilla!H98=0),"",Almería!H98+Cádiz!H98+Córdoba!H98+Granada!H98+Huelva!H98+Jaén!H98+Málaga!H98+Sevilla!H98)</f>
        <v>118344.01000000001</v>
      </c>
      <c r="I98" s="130">
        <v>113646</v>
      </c>
      <c r="J98" s="53"/>
      <c r="K98" s="54"/>
      <c r="L98" s="53"/>
      <c r="M98" s="55"/>
      <c r="N98" s="56"/>
      <c r="O98" s="57">
        <f t="shared" si="33"/>
        <v>17705.54053629483</v>
      </c>
      <c r="P98" s="58">
        <f t="shared" si="34"/>
        <v>18013.314312886352</v>
      </c>
    </row>
    <row r="99" spans="1:16" ht="12.75">
      <c r="A99" s="59" t="s">
        <v>105</v>
      </c>
      <c r="B99" s="45"/>
      <c r="C99" s="46">
        <f>IF(OR(Almería!C99=0,Cádiz!C99=0,Córdoba!C99=0,Granada!C99=0,Huelva!C99=0,Jaén!C99=0,Málaga!C99=0,Sevilla!C99=0),"",Almería!C99+Cádiz!C99+Córdoba!C99+Granada!C99+Huelva!C99+Jaén!C99+Málaga!C99+Sevilla!C99)</f>
      </c>
      <c r="D99" s="46">
        <f>IF(OR(Almería!D99=0,Cádiz!D99=0,Córdoba!D99=0,Granada!D99=0,Huelva!D99=0,Jaén!D99=0,Málaga!D99=0,Sevilla!D99=0),"",Almería!D99+Cádiz!D99+Córdoba!D99+Granada!D99+Huelva!D99+Jaén!D99+Málaga!D99+Sevilla!D99)</f>
        <v>877.01</v>
      </c>
      <c r="E99" s="101">
        <v>592</v>
      </c>
      <c r="F99" s="49"/>
      <c r="G99" s="50">
        <f>IF(OR(Almería!G99=0,Cádiz!G99=0,Córdoba!G99=0,Granada!G99=0,Huelva!G99=0,Jaén!G99=0,Málaga!G99=0,Sevilla!G99=0),"",Almería!G99+Cádiz!G99+Córdoba!G99+Granada!G99+Huelva!G99+Jaén!G99+Málaga!G99+Sevilla!G99)</f>
      </c>
      <c r="H99" s="50">
        <f>IF(OR(Almería!H99=0,Cádiz!H99=0,Córdoba!H99=0,Granada!H99=0,Huelva!H99=0,Jaén!H99=0,Málaga!H99=0,Sevilla!H99=0),"",Almería!H99+Cádiz!H99+Córdoba!H99+Granada!H99+Huelva!H99+Jaén!H99+Málaga!H99+Sevilla!H99)</f>
        <v>30274.010000000002</v>
      </c>
      <c r="I99" s="130">
        <v>24400</v>
      </c>
      <c r="J99" s="53"/>
      <c r="K99" s="54"/>
      <c r="L99" s="53"/>
      <c r="M99" s="55"/>
      <c r="N99" s="56"/>
      <c r="O99" s="57">
        <f t="shared" si="33"/>
        <v>34519.57218275733</v>
      </c>
      <c r="P99" s="58">
        <f t="shared" si="34"/>
        <v>41216.21621621621</v>
      </c>
    </row>
    <row r="100" spans="1:16" s="43" customFormat="1" ht="15.75">
      <c r="A100" s="29" t="s">
        <v>106</v>
      </c>
      <c r="B100" s="68"/>
      <c r="C100" s="69"/>
      <c r="D100" s="69"/>
      <c r="E100" s="102"/>
      <c r="F100" s="72"/>
      <c r="G100" s="73"/>
      <c r="H100" s="73"/>
      <c r="I100" s="125"/>
      <c r="J100" s="76">
        <f t="shared" si="30"/>
      </c>
      <c r="K100" s="77">
        <f t="shared" si="31"/>
      </c>
      <c r="L100" s="76"/>
      <c r="M100" s="78"/>
      <c r="N100" s="79"/>
      <c r="O100" s="80"/>
      <c r="P100" s="81"/>
    </row>
    <row r="101" spans="1:16" ht="12.75">
      <c r="A101" s="59" t="s">
        <v>107</v>
      </c>
      <c r="B101" s="45"/>
      <c r="C101" s="46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6">
        <f>IF(OR(Almería!D101=0,Cádiz!D101=0,Córdoba!D101=0,Granada!D101=0,Huelva!D101=0,Jaén!D101=0,Málaga!D101=0,Sevilla!D101=0),"",Almería!D101+Cádiz!D101+Córdoba!D101+Granada!D101+Huelva!D101+Jaén!D101+Málaga!D101+Sevilla!D101)</f>
        <v>545</v>
      </c>
      <c r="E101" s="101">
        <v>556</v>
      </c>
      <c r="F101" s="49">
        <v>6</v>
      </c>
      <c r="G101" s="50">
        <f>IF(OR(Almería!G101=0,Cádiz!G101=0,Córdoba!G101=0,Granada!G101=0,Huelva!G101=0,Jaén!G101=0,Málaga!G101=0,Sevilla!G101=0),"",Almería!G101+Cádiz!G101+Córdoba!G101+Granada!G101+Huelva!G101+Jaén!G101+Málaga!G101+Sevilla!G101)</f>
        <v>7585</v>
      </c>
      <c r="H101" s="50">
        <f>IF(OR(Almería!H101=0,Cádiz!H101=0,Córdoba!H101=0,Granada!H101=0,Huelva!H101=0,Jaén!H101=0,Málaga!H101=0,Sevilla!H101=0),"",Almería!H101+Cádiz!H101+Córdoba!H101+Granada!H101+Huelva!H101+Jaén!H101+Málaga!H101+Sevilla!H101)</f>
        <v>6563</v>
      </c>
      <c r="I101" s="126">
        <v>8075</v>
      </c>
      <c r="J101" s="53"/>
      <c r="K101" s="54"/>
      <c r="L101" s="53">
        <f aca="true" t="shared" si="35" ref="L101:L119">IF(OR(H101=0,G101=0),"",G101/H101*100-100)</f>
        <v>15.57214688404693</v>
      </c>
      <c r="M101" s="55">
        <f>IF(OR(I101=0,G101=0),"",G101/I101*100-100)</f>
        <v>-6.068111455108365</v>
      </c>
      <c r="N101" s="56"/>
      <c r="O101" s="57">
        <f aca="true" t="shared" si="36" ref="O101:O119">(H101*1000)/D101</f>
        <v>12042.201834862386</v>
      </c>
      <c r="P101" s="58">
        <f aca="true" t="shared" si="37" ref="P101:P112">(I101*1000)/E101</f>
        <v>14523.381294964029</v>
      </c>
    </row>
    <row r="102" spans="1:16" ht="12.75">
      <c r="A102" s="59" t="s">
        <v>108</v>
      </c>
      <c r="B102" s="45"/>
      <c r="C102" s="46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6">
        <f>IF(OR(Almería!D102=0,Cádiz!D102=0,Córdoba!D102=0,Granada!D102=0,Huelva!D102=0,Jaén!D102=0,Málaga!D102=0,Sevilla!D102=0),"",Almería!D102+Cádiz!D102+Córdoba!D102+Granada!D102+Huelva!D102+Jaén!D102+Málaga!D102+Sevilla!D102)</f>
        <v>564</v>
      </c>
      <c r="E102" s="101">
        <v>621</v>
      </c>
      <c r="F102" s="49">
        <v>6</v>
      </c>
      <c r="G102" s="50">
        <f>IF(OR(Almería!G102=0,Cádiz!G102=0,Córdoba!G102=0,Granada!G102=0,Huelva!G102=0,Jaén!G102=0,Málaga!G102=0,Sevilla!G102=0),"",Almería!G102+Cádiz!G102+Córdoba!G102+Granada!G102+Huelva!G102+Jaén!G102+Málaga!G102+Sevilla!G102)</f>
        <v>5019</v>
      </c>
      <c r="H102" s="50">
        <f>IF(OR(Almería!H102=0,Cádiz!H102=0,Córdoba!H102=0,Granada!H102=0,Huelva!H102=0,Jaén!H102=0,Málaga!H102=0,Sevilla!H102=0),"",Almería!H102+Cádiz!H102+Córdoba!H102+Granada!H102+Huelva!H102+Jaén!H102+Málaga!H102+Sevilla!H102)</f>
        <v>5995</v>
      </c>
      <c r="I102" s="126">
        <v>5906</v>
      </c>
      <c r="J102" s="53"/>
      <c r="K102" s="54"/>
      <c r="L102" s="53">
        <f t="shared" si="35"/>
        <v>-16.28023352793994</v>
      </c>
      <c r="M102" s="55">
        <f>IF(OR(I102=0,G102=0),"",G102/I102*100-100)</f>
        <v>-15.018625126989505</v>
      </c>
      <c r="N102" s="56"/>
      <c r="O102" s="57">
        <f t="shared" si="36"/>
        <v>10629.432624113475</v>
      </c>
      <c r="P102" s="58">
        <f t="shared" si="37"/>
        <v>9510.466988727858</v>
      </c>
    </row>
    <row r="103" spans="1:16" ht="12.75">
      <c r="A103" s="59" t="s">
        <v>109</v>
      </c>
      <c r="B103" s="45"/>
      <c r="C103" s="46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6">
        <f>IF(OR(Almería!D103=0,Cádiz!D103=0,Córdoba!D103=0,Granada!D103=0,Huelva!D103=0,Jaén!D103=0,Málaga!D103=0,Sevilla!D103=0),"",Almería!D103+Cádiz!D103+Córdoba!D103+Granada!D103+Huelva!D103+Jaén!D103+Málaga!D103+Sevilla!D103)</f>
        <v>1118.02</v>
      </c>
      <c r="E103" s="101">
        <v>1150</v>
      </c>
      <c r="F103" s="49">
        <v>6</v>
      </c>
      <c r="G103" s="50">
        <f>IF(OR(Almería!G103=0,Cádiz!G103=0,Córdoba!G103=0,Granada!G103=0,Huelva!G103=0,Jaén!G103=0,Málaga!G103=0,Sevilla!G103=0),"",Almería!G103+Cádiz!G103+Córdoba!G103+Granada!G103+Huelva!G103+Jaén!G103+Málaga!G103+Sevilla!G103)</f>
        <v>12755.02</v>
      </c>
      <c r="H103" s="50">
        <f>IF(OR(Almería!H103=0,Cádiz!H103=0,Córdoba!H103=0,Granada!H103=0,Huelva!H103=0,Jaén!H103=0,Málaga!H103=0,Sevilla!H103=0),"",Almería!H103+Cádiz!H103+Córdoba!H103+Granada!H103+Huelva!H103+Jaén!H103+Málaga!H103+Sevilla!H103)</f>
        <v>12754.02</v>
      </c>
      <c r="I103" s="126">
        <v>12784</v>
      </c>
      <c r="J103" s="53"/>
      <c r="K103" s="54"/>
      <c r="L103" s="53">
        <f t="shared" si="35"/>
        <v>0.007840665139298153</v>
      </c>
      <c r="M103" s="55">
        <f>IF(OR(I103=0,G103=0),"",G103/I103*100-100)</f>
        <v>-0.22668961201502213</v>
      </c>
      <c r="N103" s="56"/>
      <c r="O103" s="57">
        <f t="shared" si="36"/>
        <v>11407.685014579345</v>
      </c>
      <c r="P103" s="58">
        <f t="shared" si="37"/>
        <v>11116.521739130434</v>
      </c>
    </row>
    <row r="104" spans="1:16" ht="12.75">
      <c r="A104" s="59" t="s">
        <v>110</v>
      </c>
      <c r="B104" s="45"/>
      <c r="C104" s="46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6">
        <f>IF(OR(Almería!D104=0,Cádiz!D104=0,Córdoba!D104=0,Granada!D104=0,Huelva!D104=0,Jaén!D104=0,Málaga!D104=0,Sevilla!D104=0),"",Almería!D104+Cádiz!D104+Córdoba!D104+Granada!D104+Huelva!D104+Jaén!D104+Málaga!D104+Sevilla!D104)</f>
        <v>783</v>
      </c>
      <c r="E104" s="101">
        <v>714</v>
      </c>
      <c r="F104" s="49">
        <v>6</v>
      </c>
      <c r="G104" s="50">
        <f>IF(OR(Almería!G104=0,Cádiz!G104=0,Córdoba!G104=0,Granada!G104=0,Huelva!G104=0,Jaén!G104=0,Málaga!G104=0,Sevilla!G104=0),"",Almería!G104+Cádiz!G104+Córdoba!G104+Granada!G104+Huelva!G104+Jaén!G104+Málaga!G104+Sevilla!G104)</f>
        <v>5187</v>
      </c>
      <c r="H104" s="50">
        <f>IF(OR(Almería!H104=0,Cádiz!H104=0,Córdoba!H104=0,Granada!H104=0,Huelva!H104=0,Jaén!H104=0,Málaga!H104=0,Sevilla!H104=0),"",Almería!H104+Cádiz!H104+Córdoba!H104+Granada!H104+Huelva!H104+Jaén!H104+Málaga!H104+Sevilla!H104)</f>
        <v>4607</v>
      </c>
      <c r="I104" s="126">
        <v>5881</v>
      </c>
      <c r="J104" s="53"/>
      <c r="K104" s="54"/>
      <c r="L104" s="53">
        <f t="shared" si="35"/>
        <v>12.589537660082485</v>
      </c>
      <c r="M104" s="55">
        <f>IF(OR(I104=0,G104=0),"",G104/I104*100-100)</f>
        <v>-11.80071416425777</v>
      </c>
      <c r="N104" s="56"/>
      <c r="O104" s="57">
        <f t="shared" si="36"/>
        <v>5883.780332056194</v>
      </c>
      <c r="P104" s="58">
        <f t="shared" si="37"/>
        <v>8236.694677871148</v>
      </c>
    </row>
    <row r="105" spans="1:16" ht="12.75">
      <c r="A105" s="59" t="s">
        <v>111</v>
      </c>
      <c r="B105" s="45"/>
      <c r="C105" s="46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6">
        <f>IF(OR(Almería!D105=0,Cádiz!D105=0,Córdoba!D105=0,Granada!D105=0,Huelva!D105=0,Jaén!D105=0,Málaga!D105=0,Sevilla!D105=0),"",Almería!D105+Cádiz!D105+Córdoba!D105+Granada!D105+Huelva!D105+Jaén!D105+Málaga!D105+Sevilla!D105)</f>
        <v>2247</v>
      </c>
      <c r="E105" s="101">
        <v>2055</v>
      </c>
      <c r="F105" s="49">
        <v>6</v>
      </c>
      <c r="G105" s="50">
        <f>IF(OR(Almería!G105=0,Cádiz!G105=0,Córdoba!G105=0,Granada!G105=0,Huelva!G105=0,Jaén!G105=0,Málaga!G105=0,Sevilla!G105=0),"",Almería!G105+Cádiz!G105+Córdoba!G105+Granada!G105+Huelva!G105+Jaén!G105+Málaga!G105+Sevilla!G105)</f>
        <v>6930</v>
      </c>
      <c r="H105" s="50">
        <f>IF(OR(Almería!H105=0,Cádiz!H105=0,Córdoba!H105=0,Granada!H105=0,Huelva!H105=0,Jaén!H105=0,Málaga!H105=0,Sevilla!H105=0),"",Almería!H105+Cádiz!H105+Córdoba!H105+Granada!H105+Huelva!H105+Jaén!H105+Málaga!H105+Sevilla!H105)</f>
        <v>6993</v>
      </c>
      <c r="I105" s="126">
        <v>6485</v>
      </c>
      <c r="J105" s="53"/>
      <c r="K105" s="54"/>
      <c r="L105" s="53">
        <f t="shared" si="35"/>
        <v>-0.9009009009009077</v>
      </c>
      <c r="M105" s="55">
        <f>IF(OR(I105=0,G105=0),"",G105/I105*100-100)</f>
        <v>6.861989205859672</v>
      </c>
      <c r="N105" s="56"/>
      <c r="O105" s="57">
        <f t="shared" si="36"/>
        <v>3112.1495327102803</v>
      </c>
      <c r="P105" s="58">
        <f t="shared" si="37"/>
        <v>3155.7177615571777</v>
      </c>
    </row>
    <row r="106" spans="1:16" ht="12.75">
      <c r="A106" s="44" t="s">
        <v>112</v>
      </c>
      <c r="B106" s="45"/>
      <c r="C106" s="46"/>
      <c r="D106" s="46">
        <f>SUM(D107:D108)</f>
        <v>4089</v>
      </c>
      <c r="E106" s="101">
        <v>6163</v>
      </c>
      <c r="F106" s="49">
        <v>6</v>
      </c>
      <c r="G106" s="50">
        <f>IF(OR(Almería!G106=0,Cádiz!G106=0,Córdoba!G106=0,Granada!G106=0,Huelva!G106=0,Jaén!G106=0,Málaga!G106=0,Sevilla!G106=0),"",Almería!G106+Cádiz!G106+Córdoba!G106+Granada!G106+Huelva!G106+Jaén!G106+Málaga!G106+Sevilla!G106)</f>
        <v>65246.01</v>
      </c>
      <c r="H106" s="51">
        <f>IF(OR(Almería!H106=0,Cádiz!H106=0,Córdoba!H106=0,Granada!H106=0,Huelva!H106=0,Jaén!H106=0,Málaga!H106=0,Sevilla!H106=0),"",Almería!H106+Cádiz!H106+Córdoba!H106+Granada!H106+Huelva!H106+Jaén!H106+Málaga!H106+Sevilla!H106)</f>
        <v>69228</v>
      </c>
      <c r="I106" s="127">
        <v>98270</v>
      </c>
      <c r="J106" s="53"/>
      <c r="K106" s="54"/>
      <c r="L106" s="53">
        <f t="shared" si="35"/>
        <v>-5.7519934130698545</v>
      </c>
      <c r="M106" s="53">
        <f>IF(OR(I106=0,H106=0),"",H106/I106*100-100)</f>
        <v>-29.553271598656764</v>
      </c>
      <c r="N106" s="56"/>
      <c r="O106" s="57">
        <f t="shared" si="36"/>
        <v>16930.300807043288</v>
      </c>
      <c r="P106" s="58">
        <f t="shared" si="37"/>
        <v>15945.156579587863</v>
      </c>
    </row>
    <row r="107" spans="1:16" ht="12.75">
      <c r="A107" s="59" t="s">
        <v>113</v>
      </c>
      <c r="B107" s="45"/>
      <c r="C107" s="46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6">
        <f>IF(OR(Almería!D107=0,Cádiz!D107=0,Córdoba!D107=0,Granada!D107=0,Huelva!D107=0,Jaén!D107=0,Málaga!D107=0,Sevilla!D107=0),"",Almería!D107+Cádiz!D107+Córdoba!D107+Granada!D107+Huelva!D107+Jaén!D107+Málaga!D107+Sevilla!D107)</f>
        <v>2262</v>
      </c>
      <c r="E107" s="101">
        <v>3338</v>
      </c>
      <c r="F107" s="49">
        <v>6</v>
      </c>
      <c r="G107" s="50">
        <f>IF(OR(Almería!G107=0,Cádiz!G107=0,Córdoba!G107=0,Granada!G107=0,Huelva!G107=0,Jaén!G107=0,Málaga!G107=0,Sevilla!G107=0),"",Almería!G107+Cádiz!G107+Córdoba!G107+Granada!G107+Huelva!G107+Jaén!G107+Málaga!G107+Sevilla!G107)</f>
        <v>35123</v>
      </c>
      <c r="H107" s="50">
        <f>IF(OR(Almería!H107=0,Cádiz!H107=0,Córdoba!H107=0,Granada!H107=0,Huelva!H107=0,Jaén!H107=0,Málaga!H107=0,Sevilla!H107=0),"",Almería!H107+Cádiz!H107+Córdoba!H107+Granada!H107+Huelva!H107+Jaén!H107+Málaga!H107+Sevilla!H107)</f>
        <v>34326</v>
      </c>
      <c r="I107" s="126">
        <v>48855</v>
      </c>
      <c r="J107" s="53"/>
      <c r="K107" s="54"/>
      <c r="L107" s="53">
        <f t="shared" si="35"/>
        <v>2.3218551535279346</v>
      </c>
      <c r="M107" s="55">
        <f aca="true" t="shared" si="38" ref="M107:M119">IF(OR(I107=0,G107=0),"",G107/I107*100-100)</f>
        <v>-28.107665540886302</v>
      </c>
      <c r="N107" s="56"/>
      <c r="O107" s="57">
        <f t="shared" si="36"/>
        <v>15175.066312997347</v>
      </c>
      <c r="P107" s="58">
        <f t="shared" si="37"/>
        <v>14636.00958657879</v>
      </c>
    </row>
    <row r="108" spans="1:16" ht="12.75">
      <c r="A108" s="59" t="s">
        <v>114</v>
      </c>
      <c r="B108" s="45"/>
      <c r="C108" s="46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6">
        <f>IF(OR(Almería!D108=0,Cádiz!D108=0,Córdoba!D108=0,Granada!D108=0,Huelva!D108=0,Jaén!D108=0,Málaga!D108=0,Sevilla!D108=0),"",Almería!D108+Cádiz!D108+Córdoba!D108+Granada!D108+Huelva!D108+Jaén!D108+Málaga!D108+Sevilla!D108)</f>
        <v>1827</v>
      </c>
      <c r="E108" s="101">
        <v>2825</v>
      </c>
      <c r="F108" s="49">
        <v>6</v>
      </c>
      <c r="G108" s="50">
        <f>IF(OR(Almería!G108=0,Cádiz!G108=0,Córdoba!G108=0,Granada!G108=0,Huelva!G108=0,Jaén!G108=0,Málaga!G108=0,Sevilla!G108=0),"",Almería!G108+Cádiz!G108+Córdoba!G108+Granada!G108+Huelva!G108+Jaén!G108+Málaga!G108+Sevilla!G108)</f>
        <v>30123.010000000002</v>
      </c>
      <c r="H108" s="50">
        <f>IF(OR(Almería!H108=0,Cádiz!H108=0,Córdoba!H108=0,Granada!H108=0,Huelva!H108=0,Jaén!H108=0,Málaga!H108=0,Sevilla!H108=0),"",Almería!H108+Cádiz!H108+Córdoba!H108+Granada!H108+Huelva!H108+Jaén!H108+Málaga!H108+Sevilla!H108)</f>
        <v>34902</v>
      </c>
      <c r="I108" s="126">
        <v>49415</v>
      </c>
      <c r="J108" s="53"/>
      <c r="K108" s="54"/>
      <c r="L108" s="53">
        <f t="shared" si="35"/>
        <v>-13.692596412813018</v>
      </c>
      <c r="M108" s="55">
        <f t="shared" si="38"/>
        <v>-39.040756855205906</v>
      </c>
      <c r="N108" s="56"/>
      <c r="O108" s="57">
        <f t="shared" si="36"/>
        <v>19103.44827586207</v>
      </c>
      <c r="P108" s="58">
        <f t="shared" si="37"/>
        <v>17492.035398230088</v>
      </c>
    </row>
    <row r="109" spans="1:16" ht="12.75">
      <c r="A109" s="59" t="s">
        <v>115</v>
      </c>
      <c r="B109" s="45"/>
      <c r="C109" s="46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6">
        <f>IF(OR(Almería!D109=0,Cádiz!D109=0,Córdoba!D109=0,Granada!D109=0,Huelva!D109=0,Jaén!D109=0,Málaga!D109=0,Sevilla!D109=0),"",Almería!D109+Cádiz!D109+Córdoba!D109+Granada!D109+Huelva!D109+Jaén!D109+Málaga!D109+Sevilla!D109)</f>
        <v>1516</v>
      </c>
      <c r="E109" s="101">
        <v>2039</v>
      </c>
      <c r="F109" s="49">
        <v>6</v>
      </c>
      <c r="G109" s="50">
        <f>IF(OR(Almería!G109=0,Cádiz!G109=0,Córdoba!G109=0,Granada!G109=0,Huelva!G109=0,Jaén!G109=0,Málaga!G109=0,Sevilla!G109=0),"",Almería!G109+Cádiz!G109+Córdoba!G109+Granada!G109+Huelva!G109+Jaén!G109+Málaga!G109+Sevilla!G109)</f>
        <v>19258</v>
      </c>
      <c r="H109" s="50">
        <f>IF(OR(Almería!H109=0,Cádiz!H109=0,Córdoba!H109=0,Granada!H109=0,Huelva!H109=0,Jaén!H109=0,Málaga!H109=0,Sevilla!H109=0),"",Almería!H109+Cádiz!H109+Córdoba!H109+Granada!H109+Huelva!H109+Jaén!H109+Málaga!H109+Sevilla!H109)</f>
        <v>19673</v>
      </c>
      <c r="I109" s="126">
        <v>29445</v>
      </c>
      <c r="J109" s="53"/>
      <c r="K109" s="54"/>
      <c r="L109" s="53">
        <f t="shared" si="35"/>
        <v>-2.1094901641844075</v>
      </c>
      <c r="M109" s="55">
        <f t="shared" si="38"/>
        <v>-34.59670572253354</v>
      </c>
      <c r="N109" s="56"/>
      <c r="O109" s="57">
        <f t="shared" si="36"/>
        <v>12976.912928759895</v>
      </c>
      <c r="P109" s="58">
        <f t="shared" si="37"/>
        <v>14440.902403138794</v>
      </c>
    </row>
    <row r="110" spans="1:16" ht="12.75">
      <c r="A110" s="59" t="s">
        <v>116</v>
      </c>
      <c r="B110" s="45"/>
      <c r="C110" s="46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6">
        <f>IF(OR(Almería!D110=0,Cádiz!D110=0,Córdoba!D110=0,Granada!D110=0,Huelva!D110=0,Jaén!D110=0,Málaga!D110=0,Sevilla!D110=0),"",Almería!D110+Cádiz!D110+Córdoba!D110+Granada!D110+Huelva!D110+Jaén!D110+Málaga!D110+Sevilla!D110)</f>
        <v>2643</v>
      </c>
      <c r="E110" s="101">
        <v>2355</v>
      </c>
      <c r="F110" s="49">
        <v>6</v>
      </c>
      <c r="G110" s="50">
        <f>IF(OR(Almería!G110=0,Cádiz!G110=0,Córdoba!G110=0,Granada!G110=0,Huelva!G110=0,Jaén!G110=0,Málaga!G110=0,Sevilla!G110=0),"",Almería!G110+Cádiz!G110+Córdoba!G110+Granada!G110+Huelva!G110+Jaén!G110+Málaga!G110+Sevilla!G110)</f>
        <v>2805</v>
      </c>
      <c r="H110" s="50">
        <f>IF(OR(Almería!H110=0,Cádiz!H110=0,Córdoba!H110=0,Granada!H110=0,Huelva!H110=0,Jaén!H110=0,Málaga!H110=0,Sevilla!H110=0),"",Almería!H110+Cádiz!H110+Córdoba!H110+Granada!H110+Huelva!H110+Jaén!H110+Málaga!H110+Sevilla!H110)</f>
        <v>2595</v>
      </c>
      <c r="I110" s="126">
        <v>2198</v>
      </c>
      <c r="J110" s="53"/>
      <c r="K110" s="54"/>
      <c r="L110" s="53">
        <f t="shared" si="35"/>
        <v>8.09248554913296</v>
      </c>
      <c r="M110" s="55">
        <f t="shared" si="38"/>
        <v>27.616014558689713</v>
      </c>
      <c r="N110" s="56"/>
      <c r="O110" s="57">
        <f t="shared" si="36"/>
        <v>981.838819523269</v>
      </c>
      <c r="P110" s="58">
        <f t="shared" si="37"/>
        <v>933.3333333333334</v>
      </c>
    </row>
    <row r="111" spans="1:16" ht="12.75">
      <c r="A111" s="59" t="s">
        <v>117</v>
      </c>
      <c r="B111" s="45"/>
      <c r="C111" s="46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6">
        <f>IF(OR(Almería!D111=0,Cádiz!D111=0,Córdoba!D111=0,Granada!D111=0,Huelva!D111=0,Jaén!D111=0,Málaga!D111=0,Sevilla!D111=0),"",Almería!D111+Cádiz!D111+Córdoba!D111+Granada!D111+Huelva!D111+Jaén!D111+Málaga!D111+Sevilla!D111)</f>
        <v>3035.0500000000006</v>
      </c>
      <c r="E111" s="101">
        <v>3050</v>
      </c>
      <c r="F111" s="49"/>
      <c r="G111" s="50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50">
        <f>IF(OR(Almería!H111=0,Cádiz!H111=0,Córdoba!H111=0,Granada!H111=0,Huelva!H111=0,Jaén!H111=0,Málaga!H111=0,Sevilla!H111=0),"",Almería!H111+Cádiz!H111+Córdoba!H111+Granada!H111+Huelva!H111+Jaén!H111+Málaga!H111+Sevilla!H111)</f>
        <v>43946.05</v>
      </c>
      <c r="I111" s="126">
        <v>43625</v>
      </c>
      <c r="J111" s="53"/>
      <c r="K111" s="54"/>
      <c r="L111" s="53"/>
      <c r="M111" s="55"/>
      <c r="N111" s="56"/>
      <c r="O111" s="57">
        <f t="shared" si="36"/>
        <v>14479.514340785157</v>
      </c>
      <c r="P111" s="58">
        <f t="shared" si="37"/>
        <v>14303.27868852459</v>
      </c>
    </row>
    <row r="112" spans="1:16" ht="12.75">
      <c r="A112" s="59" t="s">
        <v>118</v>
      </c>
      <c r="B112" s="45"/>
      <c r="C112" s="46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6">
        <f>IF(OR(Almería!D112=0,Cádiz!D112=0,Córdoba!D112=0,Granada!D112=0,Huelva!D112=0,Jaén!D112=0,Málaga!D112=0,Sevilla!D112=0),"",Almería!D112+Cádiz!D112+Córdoba!D112+Granada!D112+Huelva!D112+Jaén!D112+Málaga!D112+Sevilla!D112)</f>
        <v>12361.03</v>
      </c>
      <c r="E112" s="101">
        <v>10148</v>
      </c>
      <c r="F112" s="49"/>
      <c r="G112" s="50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50">
        <f>IF(OR(Almería!H112=0,Cádiz!H112=0,Córdoba!H112=0,Granada!H112=0,Huelva!H112=0,Jaén!H112=0,Málaga!H112=0,Sevilla!H112=0),"",Almería!H112+Cádiz!H112+Córdoba!H112+Granada!H112+Huelva!H112+Jaén!H112+Málaga!H112+Sevilla!H112)</f>
        <v>82571.03</v>
      </c>
      <c r="I112" s="126">
        <v>80132</v>
      </c>
      <c r="J112" s="53"/>
      <c r="K112" s="54"/>
      <c r="L112" s="53"/>
      <c r="M112" s="55"/>
      <c r="N112" s="56"/>
      <c r="O112" s="57">
        <f t="shared" si="36"/>
        <v>6679.947383025524</v>
      </c>
      <c r="P112" s="58">
        <f t="shared" si="37"/>
        <v>7896.334253054789</v>
      </c>
    </row>
    <row r="113" spans="1:16" ht="12.75">
      <c r="A113" s="59" t="s">
        <v>153</v>
      </c>
      <c r="B113" s="45"/>
      <c r="C113" s="46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6">
        <f>IF(OR(Almería!D113=0,Cádiz!D113=0,Córdoba!D113=0,Granada!D113=0,Huelva!D113=0,Jaén!D113=0,Málaga!D113=0,Sevilla!D113=0),"",Almería!D113+Cádiz!D113+Córdoba!D113+Granada!D113+Huelva!D113+Jaén!D113+Málaga!D113+Sevilla!D113)</f>
        <v>0.08</v>
      </c>
      <c r="E113" s="101">
        <v>1</v>
      </c>
      <c r="F113" s="49"/>
      <c r="G113" s="50">
        <f>IF(OR(Almería!G113=0,Cádiz!G113=0,Córdoba!G113=0,Granada!G113=0,Huelva!G113=0,Jaén!G113=0,Málaga!G113=0,Sevilla!G113=0),"",Almería!G113+Cádiz!G113+Córdoba!G113+Granada!G113+Huelva!G113+Jaén!G113+Málaga!G113+Sevilla!G113)</f>
        <v>0.08</v>
      </c>
      <c r="H113" s="50">
        <f>IF(OR(Almería!H113=0,Cádiz!H113=0,Córdoba!H113=0,Granada!H113=0,Huelva!H113=0,Jaén!H113=0,Málaga!H113=0,Sevilla!H113=0),"",Almería!H113+Cádiz!H113+Córdoba!H113+Granada!H113+Huelva!H113+Jaén!H113+Málaga!H113+Sevilla!H113)</f>
        <v>0.08</v>
      </c>
      <c r="I113" s="126">
        <v>12</v>
      </c>
      <c r="J113" s="53"/>
      <c r="K113" s="54"/>
      <c r="L113" s="53">
        <f t="shared" si="35"/>
        <v>0</v>
      </c>
      <c r="M113" s="55">
        <f t="shared" si="38"/>
        <v>-99.33333333333333</v>
      </c>
      <c r="N113" s="56"/>
      <c r="O113" s="57">
        <f t="shared" si="36"/>
        <v>1000</v>
      </c>
      <c r="P113" s="58"/>
    </row>
    <row r="114" spans="1:16" ht="12.75">
      <c r="A114" s="59" t="s">
        <v>120</v>
      </c>
      <c r="B114" s="45"/>
      <c r="C114" s="46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6">
        <f>IF(OR(Almería!D114=0,Cádiz!D114=0,Córdoba!D114=0,Granada!D114=0,Huelva!D114=0,Jaén!D114=0,Málaga!D114=0,Sevilla!D114=0),"",Almería!D114+Cádiz!D114+Córdoba!D114+Granada!D114+Huelva!D114+Jaén!D114+Málaga!D114+Sevilla!D114)</f>
        <v>11.069999999999999</v>
      </c>
      <c r="E114" s="101">
        <v>6</v>
      </c>
      <c r="F114" s="49"/>
      <c r="G114" s="50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50">
        <f>IF(OR(Almería!H114=0,Cádiz!H114=0,Córdoba!H114=0,Granada!H114=0,Huelva!H114=0,Jaén!H114=0,Málaga!H114=0,Sevilla!H114=0),"",Almería!H114+Cádiz!H114+Córdoba!H114+Granada!H114+Huelva!H114+Jaén!H114+Málaga!H114+Sevilla!H114)</f>
        <v>110.07000000000002</v>
      </c>
      <c r="I114" s="126">
        <v>30</v>
      </c>
      <c r="J114" s="53"/>
      <c r="K114" s="54"/>
      <c r="L114" s="53"/>
      <c r="M114" s="55"/>
      <c r="N114" s="56"/>
      <c r="O114" s="57">
        <f t="shared" si="36"/>
        <v>9943.089430894312</v>
      </c>
      <c r="P114" s="58"/>
    </row>
    <row r="115" spans="1:16" ht="12.75">
      <c r="A115" s="59" t="s">
        <v>121</v>
      </c>
      <c r="B115" s="45"/>
      <c r="C115" s="46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6">
        <f>IF(OR(Almería!D115=0,Cádiz!D115=0,Córdoba!D115=0,Granada!D115=0,Huelva!D115=0,Jaén!D115=0,Málaga!D115=0,Sevilla!D115=0),"",Almería!D115+Cádiz!D115+Córdoba!D115+Granada!D115+Huelva!D115+Jaén!D115+Málaga!D115+Sevilla!D115)</f>
        <v>224142</v>
      </c>
      <c r="E115" s="101">
        <v>193227</v>
      </c>
      <c r="F115" s="49">
        <v>6</v>
      </c>
      <c r="G115" s="50">
        <f>IF(OR(Almería!G115=0,Cádiz!G115=0,Córdoba!G115=0,Granada!G115=0,Huelva!G115=0,Jaén!G115=0,Málaga!G115=0,Sevilla!G115=0),"",Almería!G115+Cádiz!G115+Córdoba!G115+Granada!G115+Huelva!G115+Jaén!G115+Málaga!G115+Sevilla!G115)</f>
        <v>81010</v>
      </c>
      <c r="H115" s="50">
        <f>IF(OR(Almería!H115=0,Cádiz!H115=0,Córdoba!H115=0,Granada!H115=0,Huelva!H115=0,Jaén!H115=0,Málaga!H115=0,Sevilla!H115=0),"",Almería!H115+Cádiz!H115+Córdoba!H115+Granada!H115+Huelva!H115+Jaén!H115+Málaga!H115+Sevilla!H115)</f>
        <v>161546</v>
      </c>
      <c r="I115" s="126">
        <v>85500</v>
      </c>
      <c r="J115" s="53"/>
      <c r="K115" s="54"/>
      <c r="L115" s="53">
        <f t="shared" si="35"/>
        <v>-49.85329256063289</v>
      </c>
      <c r="M115" s="55">
        <f t="shared" si="38"/>
        <v>-5.251461988304101</v>
      </c>
      <c r="N115" s="56"/>
      <c r="O115" s="57">
        <f t="shared" si="36"/>
        <v>720.7306082751113</v>
      </c>
      <c r="P115" s="58">
        <f>(I115*1000)/E115</f>
        <v>442.48474592060114</v>
      </c>
    </row>
    <row r="116" spans="1:16" ht="12.75">
      <c r="A116" s="59" t="s">
        <v>122</v>
      </c>
      <c r="B116" s="45"/>
      <c r="C116" s="46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6">
        <f>IF(OR(Almería!D116=0,Cádiz!D116=0,Córdoba!D116=0,Granada!D116=0,Huelva!D116=0,Jaén!D116=0,Málaga!D116=0,Sevilla!D116=0),"",Almería!D116+Cádiz!D116+Córdoba!D116+Granada!D116+Huelva!D116+Jaén!D116+Málaga!D116+Sevilla!D116)</f>
        <v>2382</v>
      </c>
      <c r="E116" s="101">
        <v>2173</v>
      </c>
      <c r="F116" s="49"/>
      <c r="G116" s="50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50">
        <f>IF(OR(Almería!H116=0,Cádiz!H116=0,Córdoba!H116=0,Granada!H116=0,Huelva!H116=0,Jaén!H116=0,Málaga!H116=0,Sevilla!H116=0),"",Almería!H116+Cádiz!H116+Córdoba!H116+Granada!H116+Huelva!H116+Jaén!H116+Málaga!H116+Sevilla!H116)</f>
        <v>3382.01</v>
      </c>
      <c r="I116" s="126">
        <v>2635</v>
      </c>
      <c r="J116" s="53"/>
      <c r="K116" s="54"/>
      <c r="L116" s="53"/>
      <c r="M116" s="55"/>
      <c r="N116" s="56"/>
      <c r="O116" s="57">
        <f t="shared" si="36"/>
        <v>1419.8194794290512</v>
      </c>
      <c r="P116" s="58">
        <f>(I116*1000)/E116</f>
        <v>1212.6092959042799</v>
      </c>
    </row>
    <row r="117" spans="1:16" ht="12.75">
      <c r="A117" s="59" t="s">
        <v>123</v>
      </c>
      <c r="B117" s="45"/>
      <c r="C117" s="46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6">
        <f>IF(OR(Almería!D117=0,Cádiz!D117=0,Córdoba!D117=0,Granada!D117=0,Huelva!D117=0,Jaén!D117=0,Málaga!D117=0,Sevilla!D117=0),"",Almería!D117+Cádiz!D117+Córdoba!D117+Granada!D117+Huelva!D117+Jaén!D117+Málaga!D117+Sevilla!D117)</f>
        <v>8891.01</v>
      </c>
      <c r="E117" s="101">
        <v>9016</v>
      </c>
      <c r="F117" s="49"/>
      <c r="G117" s="50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50">
        <f>IF(OR(Almería!H117=0,Cádiz!H117=0,Córdoba!H117=0,Granada!H117=0,Huelva!H117=0,Jaén!H117=0,Málaga!H117=0,Sevilla!H117=0),"",Almería!H117+Cádiz!H117+Córdoba!H117+Granada!H117+Huelva!H117+Jaén!H117+Málaga!H117+Sevilla!H117)</f>
        <v>4176.01</v>
      </c>
      <c r="I117" s="126">
        <v>6370</v>
      </c>
      <c r="J117" s="53"/>
      <c r="K117" s="54"/>
      <c r="L117" s="53"/>
      <c r="M117" s="55"/>
      <c r="N117" s="56"/>
      <c r="O117" s="57">
        <f t="shared" si="36"/>
        <v>469.6890454515291</v>
      </c>
      <c r="P117" s="58">
        <f>(I117*1000)/E117</f>
        <v>706.5217391304348</v>
      </c>
    </row>
    <row r="118" spans="1:16" ht="12.75">
      <c r="A118" s="59" t="s">
        <v>124</v>
      </c>
      <c r="B118" s="45"/>
      <c r="C118" s="46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6">
        <f>IF(OR(Almería!D118=0,Cádiz!D118=0,Córdoba!D118=0,Granada!D118=0,Huelva!D118=0,Jaén!D118=0,Málaga!D118=0,Sevilla!D118=0),"",Almería!D118+Cádiz!D118+Córdoba!D118+Granada!D118+Huelva!D118+Jaén!D118+Málaga!D118+Sevilla!D118)</f>
        <v>1.07</v>
      </c>
      <c r="E118" s="101">
        <v>1</v>
      </c>
      <c r="F118" s="49"/>
      <c r="G118" s="50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50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126">
        <v>0</v>
      </c>
      <c r="J118" s="53"/>
      <c r="K118" s="54"/>
      <c r="L118" s="53"/>
      <c r="M118" s="55"/>
      <c r="N118" s="56"/>
      <c r="O118" s="57">
        <f t="shared" si="36"/>
        <v>74.76635514018692</v>
      </c>
      <c r="P118" s="58">
        <f>(I118*1000)/E118</f>
        <v>0</v>
      </c>
    </row>
    <row r="119" spans="1:16" ht="12.75">
      <c r="A119" s="59" t="s">
        <v>125</v>
      </c>
      <c r="B119" s="45"/>
      <c r="C119" s="46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6">
        <f>IF(OR(Almería!D119=0,Cádiz!D119=0,Córdoba!D119=0,Granada!D119=0,Huelva!D119=0,Jaén!D119=0,Málaga!D119=0,Sevilla!D119=0),"",Almería!D119+Cádiz!D119+Córdoba!D119+Granada!D119+Huelva!D119+Jaén!D119+Málaga!D119+Sevilla!D119)</f>
        <v>2581.0300000000007</v>
      </c>
      <c r="E119" s="101">
        <v>2333</v>
      </c>
      <c r="F119" s="49">
        <v>6</v>
      </c>
      <c r="G119" s="50">
        <f>IF(OR(Almería!G119=0,Cádiz!G119=0,Córdoba!G119=0,Granada!G119=0,Huelva!G119=0,Jaén!G119=0,Málaga!G119=0,Sevilla!G119=0),"",Almería!G119+Cádiz!G119+Córdoba!G119+Granada!G119+Huelva!G119+Jaén!G119+Málaga!G119+Sevilla!G119)</f>
        <v>45935.030000000006</v>
      </c>
      <c r="H119" s="50">
        <f>IF(OR(Almería!H119=0,Cádiz!H119=0,Córdoba!H119=0,Granada!H119=0,Huelva!H119=0,Jaén!H119=0,Málaga!H119=0,Sevilla!H119=0),"",Almería!H119+Cádiz!H119+Córdoba!H119+Granada!H119+Huelva!H119+Jaén!H119+Málaga!H119+Sevilla!H119)</f>
        <v>49101.030000000006</v>
      </c>
      <c r="I119" s="126">
        <v>41803</v>
      </c>
      <c r="J119" s="53"/>
      <c r="K119" s="54"/>
      <c r="L119" s="53">
        <f t="shared" si="35"/>
        <v>-6.447929911042593</v>
      </c>
      <c r="M119" s="55">
        <f t="shared" si="38"/>
        <v>9.884529818434103</v>
      </c>
      <c r="N119" s="56"/>
      <c r="O119" s="57">
        <f t="shared" si="36"/>
        <v>19023.81219900582</v>
      </c>
      <c r="P119" s="58">
        <f>(I119*1000)/E119</f>
        <v>17918.131161594512</v>
      </c>
    </row>
    <row r="120" spans="1:16" s="43" customFormat="1" ht="15.75">
      <c r="A120" s="29" t="s">
        <v>126</v>
      </c>
      <c r="B120" s="68"/>
      <c r="C120" s="69"/>
      <c r="D120" s="69"/>
      <c r="E120" s="102"/>
      <c r="F120" s="72"/>
      <c r="G120" s="73"/>
      <c r="H120" s="73"/>
      <c r="I120" s="125"/>
      <c r="J120" s="76">
        <f t="shared" si="30"/>
      </c>
      <c r="K120" s="77">
        <f t="shared" si="31"/>
      </c>
      <c r="L120" s="76"/>
      <c r="M120" s="78"/>
      <c r="N120" s="79"/>
      <c r="O120" s="80"/>
      <c r="P120" s="81"/>
    </row>
    <row r="121" spans="1:16" ht="12.75">
      <c r="A121" s="59" t="s">
        <v>127</v>
      </c>
      <c r="B121" s="45"/>
      <c r="C121" s="46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6">
        <f>IF(OR(Almería!D121=0,Cádiz!D121=0,Córdoba!D121=0,Granada!D121=0,Huelva!D121=0,Jaén!D121=0,Málaga!D121=0,Sevilla!D121=0),"",Almería!D121+Cádiz!D121+Córdoba!D121+Granada!D121+Huelva!D121+Jaén!D121+Málaga!D121+Sevilla!D121)</f>
        <v>98710.01</v>
      </c>
      <c r="E121" s="101">
        <v>95316</v>
      </c>
      <c r="F121" s="49"/>
      <c r="G121" s="50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50">
        <f>IF(OR(Almería!H121=0,Cádiz!H121=0,Córdoba!H121=0,Granada!H121=0,Huelva!H121=0,Jaén!H121=0,Málaga!H121=0,Sevilla!H121=0),"",Almería!H121+Cádiz!H121+Córdoba!H121+Granada!H121+Huelva!H121+Jaén!H121+Málaga!H121+Sevilla!H121)</f>
        <v>463852</v>
      </c>
      <c r="I121" s="126">
        <v>438873</v>
      </c>
      <c r="J121" s="53"/>
      <c r="K121" s="54"/>
      <c r="L121" s="53"/>
      <c r="M121" s="55"/>
      <c r="N121" s="56"/>
      <c r="O121" s="57">
        <f aca="true" t="shared" si="39" ref="N121:P123">(H121*1000)/D121</f>
        <v>4699.138415648018</v>
      </c>
      <c r="P121" s="58">
        <f t="shared" si="39"/>
        <v>4604.400100717613</v>
      </c>
    </row>
    <row r="122" spans="1:16" ht="12.75">
      <c r="A122" s="59" t="s">
        <v>128</v>
      </c>
      <c r="B122" s="45"/>
      <c r="C122" s="46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6">
        <f>IF(OR(Almería!D122=0,Cádiz!D122=0,Córdoba!D122=0,Granada!D122=0,Huelva!D122=0,Jaén!D122=0,Málaga!D122=0,Sevilla!D122=0),"",Almería!D122+Cádiz!D122+Córdoba!D122+Granada!D122+Huelva!D122+Jaén!D122+Málaga!D122+Sevilla!D122)</f>
        <v>1545255</v>
      </c>
      <c r="E122" s="101">
        <v>1505067</v>
      </c>
      <c r="F122" s="49"/>
      <c r="G122" s="50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50">
        <f>IF(OR(Almería!H122=0,Cádiz!H122=0,Córdoba!H122=0,Granada!H122=0,Huelva!H122=0,Jaén!H122=0,Málaga!H122=0,Sevilla!H122=0),"",Almería!H122+Cádiz!H122+Córdoba!H122+Granada!H122+Huelva!H122+Jaén!H122+Málaga!H122+Sevilla!H122)</f>
        <v>6106644</v>
      </c>
      <c r="I122" s="126">
        <v>5394158</v>
      </c>
      <c r="J122" s="53"/>
      <c r="K122" s="54"/>
      <c r="L122" s="53"/>
      <c r="M122" s="55"/>
      <c r="N122" s="56"/>
      <c r="O122" s="57">
        <f t="shared" si="39"/>
        <v>3951.8681382684413</v>
      </c>
      <c r="P122" s="58">
        <f t="shared" si="39"/>
        <v>3583.9985861094556</v>
      </c>
    </row>
    <row r="123" spans="1:16" ht="12.75">
      <c r="A123" s="59" t="s">
        <v>129</v>
      </c>
      <c r="B123" s="45"/>
      <c r="C123" s="46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6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101"/>
      <c r="F123" s="49"/>
      <c r="G123" s="50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50">
        <f>IF(OR(Almería!H123=0,Cádiz!H123=0,Córdoba!H123=0,Granada!H123=0,Huelva!H123=0,Jaén!H123=0,Málaga!H123=0,Sevilla!H123=0),"",Almería!H123+Cádiz!H123+Córdoba!H123+Granada!H123+Huelva!H123+Jaén!H123+Málaga!H123+Sevilla!H123)</f>
        <v>1111448</v>
      </c>
      <c r="I123" s="126">
        <v>1089160</v>
      </c>
      <c r="J123" s="53"/>
      <c r="K123" s="54"/>
      <c r="L123" s="53"/>
      <c r="M123" s="55"/>
      <c r="N123" s="56"/>
      <c r="O123" s="57"/>
      <c r="P123" s="58"/>
    </row>
    <row r="124" spans="1:16" s="43" customFormat="1" ht="15.75">
      <c r="A124" s="29" t="s">
        <v>130</v>
      </c>
      <c r="B124" s="68"/>
      <c r="C124" s="69"/>
      <c r="D124" s="69"/>
      <c r="E124" s="102"/>
      <c r="F124" s="72"/>
      <c r="G124" s="73"/>
      <c r="H124" s="73"/>
      <c r="I124" s="125"/>
      <c r="J124" s="76"/>
      <c r="K124" s="77">
        <f t="shared" si="31"/>
      </c>
      <c r="L124" s="76"/>
      <c r="M124" s="78"/>
      <c r="N124" s="79"/>
      <c r="O124" s="80"/>
      <c r="P124" s="81"/>
    </row>
    <row r="125" spans="1:16" ht="12.75">
      <c r="A125" s="59" t="s">
        <v>131</v>
      </c>
      <c r="B125" s="45"/>
      <c r="C125" s="46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6">
        <f>IF(OR(Almería!D125=0,Cádiz!D125=0,Córdoba!D125=0,Granada!D125=0,Huelva!D125=0,Jaén!D125=0,Málaga!D125=0,Sevilla!D125=0),"",Almería!D125+Cádiz!D125+Córdoba!D125+Granada!D125+Huelva!D125+Jaén!D125+Málaga!D125+Sevilla!D125)</f>
        <v>1498</v>
      </c>
      <c r="E125" s="101">
        <v>1579</v>
      </c>
      <c r="F125" s="49">
        <v>6</v>
      </c>
      <c r="G125" s="50">
        <f>IF(OR(Almería!G125=0,Cádiz!G125=0,Córdoba!G125=0,Granada!G125=0,Huelva!G125=0,Jaén!G125=0,Málaga!G125=0,Sevilla!G125=0),"",Almería!G125+Cádiz!G125+Córdoba!G125+Granada!G125+Huelva!G125+Jaén!G125+Málaga!G125+Sevilla!G125)</f>
        <v>7970</v>
      </c>
      <c r="H125" s="50">
        <f>IF(OR(Almería!H125=0,Cádiz!H125=0,Córdoba!H125=0,Granada!H125=0,Huelva!H125=0,Jaén!H125=0,Málaga!H125=0,Sevilla!H125=0),"",Almería!H125+Cádiz!H125+Córdoba!H125+Granada!H125+Huelva!H125+Jaén!H125+Málaga!H125+Sevilla!H125)</f>
        <v>7821</v>
      </c>
      <c r="I125" s="126">
        <v>13277</v>
      </c>
      <c r="J125" s="53"/>
      <c r="K125" s="54"/>
      <c r="L125" s="53">
        <f>IF(OR(H125=0,G125=0),"",G125/H125*100-100)</f>
        <v>1.9051272215829158</v>
      </c>
      <c r="M125" s="55">
        <f>IF(OR(I125=0,G125=0),"",G125/I125*100-100)</f>
        <v>-39.97137907659864</v>
      </c>
      <c r="N125" s="56"/>
      <c r="O125" s="57">
        <f aca="true" t="shared" si="40" ref="N125:P126">(H125*1000)/D125</f>
        <v>5220.9612817089455</v>
      </c>
      <c r="P125" s="58">
        <f t="shared" si="40"/>
        <v>8408.486383787207</v>
      </c>
    </row>
    <row r="126" spans="1:16" ht="12.75">
      <c r="A126" s="59" t="s">
        <v>132</v>
      </c>
      <c r="B126" s="45"/>
      <c r="C126" s="46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6">
        <f>IF(OR(Almería!D126=0,Cádiz!D126=0,Córdoba!D126=0,Granada!D126=0,Huelva!D126=0,Jaén!D126=0,Málaga!D126=0,Sevilla!D126=0),"",Almería!D126+Cádiz!D126+Córdoba!D126+Granada!D126+Huelva!D126+Jaén!D126+Málaga!D126+Sevilla!D126)</f>
        <v>24669</v>
      </c>
      <c r="E126" s="101">
        <v>26242</v>
      </c>
      <c r="F126" s="49">
        <v>6</v>
      </c>
      <c r="G126" s="50">
        <f>IF(OR(Almería!G126=0,Cádiz!G126=0,Córdoba!G126=0,Granada!G126=0,Huelva!G126=0,Jaén!G126=0,Málaga!G126=0,Sevilla!G126=0),"",Almería!G126+Cádiz!G126+Córdoba!G126+Granada!G126+Huelva!G126+Jaén!G126+Málaga!G126+Sevilla!G126)</f>
        <v>140584</v>
      </c>
      <c r="H126" s="50">
        <f>IF(OR(Almería!H126=0,Cádiz!H126=0,Córdoba!H126=0,Granada!H126=0,Huelva!H126=0,Jaén!H126=0,Málaga!H126=0,Sevilla!H126=0),"",Almería!H126+Cádiz!H126+Córdoba!H126+Granada!H126+Huelva!H126+Jaén!H126+Málaga!H126+Sevilla!H126)</f>
        <v>123799</v>
      </c>
      <c r="I126" s="126">
        <v>157830</v>
      </c>
      <c r="J126" s="53"/>
      <c r="K126" s="54"/>
      <c r="L126" s="53">
        <f>IF(OR(H126=0,G126=0),"",G126/H126*100-100)</f>
        <v>13.558267837381564</v>
      </c>
      <c r="M126" s="55">
        <f>IF(OR(I126=0,G126=0),"",G126/I126*100-100)</f>
        <v>-10.926946714819735</v>
      </c>
      <c r="N126" s="56"/>
      <c r="O126" s="57">
        <f t="shared" si="40"/>
        <v>5018.403664518221</v>
      </c>
      <c r="P126" s="58">
        <f t="shared" si="40"/>
        <v>6014.404389909306</v>
      </c>
    </row>
    <row r="127" spans="1:16" ht="12.75">
      <c r="A127" s="59" t="s">
        <v>133</v>
      </c>
      <c r="B127" s="45"/>
      <c r="C127" s="46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6">
        <f>IF(OR(Almería!D127=0,Cádiz!D127=0,Córdoba!D127=0,Granada!D127=0,Huelva!D127=0,Jaén!D127=0,Málaga!D127=0,Sevilla!D127=0),"",Almería!D127+Cádiz!D127+Córdoba!D127+Granada!D127+Huelva!D127+Jaén!D127+Málaga!D127+Sevilla!D127)</f>
        <v>1689.07</v>
      </c>
      <c r="E127" s="101">
        <v>1692</v>
      </c>
      <c r="F127" s="49"/>
      <c r="G127" s="50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50">
        <f>IF(OR(Almería!H127=0,Cádiz!H127=0,Córdoba!H127=0,Granada!H127=0,Huelva!H127=0,Jaén!H127=0,Málaga!H127=0,Sevilla!H127=0),"",Almería!H127+Cádiz!H127+Córdoba!H127+Granada!H127+Huelva!H127+Jaén!H127+Málaga!H127+Sevilla!H127)</f>
        <v>1000.0699999999999</v>
      </c>
      <c r="I127" s="126">
        <v>1140</v>
      </c>
      <c r="J127" s="53"/>
      <c r="K127" s="54"/>
      <c r="L127" s="53"/>
      <c r="M127" s="55"/>
      <c r="N127" s="56"/>
      <c r="O127" s="57"/>
      <c r="P127" s="58"/>
    </row>
    <row r="128" spans="1:16" ht="12.75">
      <c r="A128" s="59" t="s">
        <v>134</v>
      </c>
      <c r="B128" s="45"/>
      <c r="C128" s="46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6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101"/>
      <c r="F128" s="49">
        <v>6</v>
      </c>
      <c r="G128" s="50">
        <f>IF(OR(Almería!G128=0,Cádiz!G128=0,Córdoba!G128=0,Granada!G128=0,Huelva!G128=0,Jaén!G128=0,Málaga!G128=0,Sevilla!G128=0),"",Almería!G128+Cádiz!G128+Córdoba!G128+Granada!G128+Huelva!G128+Jaén!G128+Málaga!G128+Sevilla!G128)</f>
        <v>1008614</v>
      </c>
      <c r="H128" s="50">
        <f>IF(OR(Almería!H128=0,Cádiz!H128=0,Córdoba!H128=0,Granada!H128=0,Huelva!H128=0,Jaén!H128=0,Málaga!H128=0,Sevilla!H128=0),"",Almería!H128+Cádiz!H128+Córdoba!H128+Granada!H128+Huelva!H128+Jaén!H128+Málaga!H128+Sevilla!H128)</f>
        <v>890141</v>
      </c>
      <c r="I128" s="126">
        <v>1093704</v>
      </c>
      <c r="J128" s="53"/>
      <c r="K128" s="54"/>
      <c r="L128" s="53">
        <f>IF(OR(H128=0,G128=0),"",G128/H128*100-100)</f>
        <v>13.309464455631186</v>
      </c>
      <c r="M128" s="55">
        <f>IF(OR(I128=0,G128=0),"",G128/I128*100-100)</f>
        <v>-7.7799843467702345</v>
      </c>
      <c r="N128" s="56"/>
      <c r="O128" s="57"/>
      <c r="P128" s="58"/>
    </row>
    <row r="129" spans="1:16" s="43" customFormat="1" ht="15.75">
      <c r="A129" s="29" t="s">
        <v>135</v>
      </c>
      <c r="B129" s="68"/>
      <c r="C129" s="69"/>
      <c r="D129" s="69"/>
      <c r="E129" s="102"/>
      <c r="F129" s="72"/>
      <c r="G129" s="73"/>
      <c r="H129" s="73"/>
      <c r="I129" s="125"/>
      <c r="J129" s="76"/>
      <c r="K129" s="77"/>
      <c r="L129" s="76"/>
      <c r="M129" s="78"/>
      <c r="N129" s="40"/>
      <c r="O129" s="41"/>
      <c r="P129" s="42"/>
    </row>
    <row r="130" spans="1:16" ht="13.5" thickBot="1">
      <c r="A130" s="103" t="s">
        <v>136</v>
      </c>
      <c r="B130" s="104"/>
      <c r="C130" s="105"/>
      <c r="D130" s="46">
        <f>IF(OR(Almería!D130=0,Cádiz!D130=0,Córdoba!D130=0,Granada!D130=0,Huelva!D130=0,Jaén!D130=0,Málaga!D130=0,Sevilla!D130=0),"",Almería!D130+Cádiz!D130+Córdoba!D130+Granada!D130+Huelva!D130+Jaén!D130+Málaga!D130+Sevilla!D130)</f>
        <v>53.029999999999994</v>
      </c>
      <c r="E130" s="106">
        <v>42</v>
      </c>
      <c r="F130" s="107">
        <v>1</v>
      </c>
      <c r="G130" s="108">
        <f>IF(OR(Almería!G130=0,Cádiz!G130=0,Córdoba!G130=0,Granada!G130=0,Huelva!G130=0,Jaén!G130=0,Málaga!G130=0,Sevilla!G130=0),"",Almería!G130+Cádiz!G130+Córdoba!G130+Granada!G130+Huelva!G130+Jaén!G130+Málaga!G130+Sevilla!G130)</f>
      </c>
      <c r="H130" s="108">
        <f>IF(OR(Almería!H130=0,Cádiz!H130=0,Córdoba!H130=0,Granada!H130=0,Huelva!H130=0,Jaén!H130=0,Málaga!H130=0,Sevilla!H130=0),"",Almería!H130+Cádiz!H130+Córdoba!H130+Granada!H130+Huelva!H130+Jaén!H130+Málaga!H130+Sevilla!H130)</f>
        <v>110.03000000000002</v>
      </c>
      <c r="I130" s="131">
        <v>148</v>
      </c>
      <c r="J130" s="111">
        <f>IF(OR(D130=0,C130=0),"",C130/D130*100-100)</f>
      </c>
      <c r="K130" s="112">
        <f>IF(OR(E130=0,C130=0),"",C130/E130*100-100)</f>
      </c>
      <c r="L130" s="111"/>
      <c r="M130" s="113"/>
      <c r="N130" s="114"/>
      <c r="O130" s="115">
        <f>(H130*1000)/D130</f>
        <v>2074.8632849330575</v>
      </c>
      <c r="P130" s="116">
        <f>(I130*1000)/E130</f>
        <v>3523.809523809524</v>
      </c>
    </row>
    <row r="131" ht="13.5" thickTop="1">
      <c r="A131" s="1" t="s">
        <v>137</v>
      </c>
    </row>
    <row r="132" spans="1:16" ht="12.75">
      <c r="A132" s="1" t="s">
        <v>154</v>
      </c>
      <c r="P132" s="117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fitToHeight="0" fitToWidth="1" horizontalDpi="600" verticalDpi="600" orientation="portrait" paperSize="9" scale="69" r:id="rId1"/>
  <headerFooter alignWithMargins="0">
    <oddHeader xml:space="preserve">&amp;L&amp;"Arial,Normal"&amp;12AVANCE DE SUPERFICIES Y PRODUCCIONES A 30    DE  JUNIO  DEL AÑO 2.021
&amp;C&amp;"Arial,Normal"&amp;11                   
                     </oddHeader>
    <oddFooter>&amp;L&amp;"Arial,Normal"(*) Mes al que corresponde la última estimación.
Datos de 2.020 provisionales y del 2.021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cp:lastPrinted>2021-07-13T12:07:14Z</cp:lastPrinted>
  <dcterms:created xsi:type="dcterms:W3CDTF">2021-02-09T10:45:53Z</dcterms:created>
  <dcterms:modified xsi:type="dcterms:W3CDTF">2021-07-14T08:28:13Z</dcterms:modified>
  <cp:category/>
  <cp:version/>
  <cp:contentType/>
  <cp:contentStatus/>
</cp:coreProperties>
</file>