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tabRatio="795" activeTab="8"/>
  </bookViews>
  <sheets>
    <sheet name="Almería" sheetId="1" r:id="rId1"/>
    <sheet name="Cádiz" sheetId="2" r:id="rId2"/>
    <sheet name="Córdoba" sheetId="3" r:id="rId3"/>
    <sheet name="Granada" sheetId="4" r:id="rId4"/>
    <sheet name="Huelva" sheetId="5" r:id="rId5"/>
    <sheet name="Jaén" sheetId="6" r:id="rId6"/>
    <sheet name="Málaga" sheetId="7" r:id="rId7"/>
    <sheet name="Sevilla" sheetId="8" r:id="rId8"/>
    <sheet name="Andalucía" sheetId="9" r:id="rId9"/>
    <sheet name="Superficies" sheetId="10" r:id="rId10"/>
    <sheet name="Producciones" sheetId="11" r:id="rId11"/>
  </sheets>
  <definedNames>
    <definedName name="_Regression_Int">1</definedName>
    <definedName name="A_impresión_IM">"$#REF!.$A$849:$M$957"</definedName>
    <definedName name="_xlnm.Print_Area" localSheetId="0">'Almería'!$A$1:$M$130</definedName>
    <definedName name="_xlnm.Print_Area" localSheetId="8">'Andalucía'!$A$1:$M$130</definedName>
    <definedName name="_xlnm.Print_Area" localSheetId="1">'Cádiz'!$A$1:$M$130</definedName>
    <definedName name="_xlnm.Print_Area" localSheetId="2">'Córdoba'!$A$1:$M$130</definedName>
    <definedName name="_xlnm.Print_Area" localSheetId="3">'Granada'!$A$1:$M$130</definedName>
    <definedName name="_xlnm.Print_Area" localSheetId="4">'Huelva'!$A$1:$M$130</definedName>
    <definedName name="_xlnm.Print_Area" localSheetId="5">'Jaén'!$A$1:$M$130</definedName>
    <definedName name="_xlnm.Print_Area" localSheetId="6">'Málaga'!$A$1:$M$130</definedName>
    <definedName name="_xlnm.Print_Area" localSheetId="7">'Sevilla'!$A$1:$M$130</definedName>
    <definedName name="_xlnm.Print_Area" localSheetId="9">'Superficies'!$A$1:$J$91</definedName>
    <definedName name="LIT">"$#REF!.$A$5:$A$1099"</definedName>
    <definedName name="_xlnm.Print_Titles" localSheetId="0">'Almería'!$1:$3</definedName>
    <definedName name="_xlnm.Print_Titles" localSheetId="8">'Andalucía'!$1:$3</definedName>
    <definedName name="_xlnm.Print_Titles" localSheetId="1">'Cádiz'!$1:$3</definedName>
    <definedName name="_xlnm.Print_Titles" localSheetId="2">'Córdoba'!$1:$3</definedName>
    <definedName name="_xlnm.Print_Titles" localSheetId="3">'Granada'!$1:$3</definedName>
    <definedName name="_xlnm.Print_Titles" localSheetId="4">'Huelva'!$1:$3</definedName>
    <definedName name="_xlnm.Print_Titles" localSheetId="5">'Jaén'!$1:$3</definedName>
    <definedName name="_xlnm.Print_Titles" localSheetId="6">'Málaga'!$1:$3</definedName>
    <definedName name="_xlnm.Print_Titles" localSheetId="10">'Producciones'!$1:$3</definedName>
    <definedName name="_xlnm.Print_Titles" localSheetId="7">'Sevilla'!$1:$3</definedName>
    <definedName name="_xlnm.Print_Titles" localSheetId="9">'Superficies'!$1:$3</definedName>
  </definedNames>
  <calcPr fullCalcOnLoad="1"/>
</workbook>
</file>

<file path=xl/sharedStrings.xml><?xml version="1.0" encoding="utf-8"?>
<sst xmlns="http://schemas.openxmlformats.org/spreadsheetml/2006/main" count="1632" uniqueCount="173">
  <si>
    <t>Almería.</t>
  </si>
  <si>
    <t>Superficies (Has)</t>
  </si>
  <si>
    <t>Producciones (Tm)</t>
  </si>
  <si>
    <t>% VARIACIÓN</t>
  </si>
  <si>
    <t>Media</t>
  </si>
  <si>
    <t>Superficie</t>
  </si>
  <si>
    <t>Producción</t>
  </si>
  <si>
    <t>Rendimiento</t>
  </si>
  <si>
    <t>CULTIVOS</t>
  </si>
  <si>
    <t>(*)</t>
  </si>
  <si>
    <t>CEREALES</t>
  </si>
  <si>
    <t>Trigo total</t>
  </si>
  <si>
    <t>Trigo blando</t>
  </si>
  <si>
    <t>Trigo duro</t>
  </si>
  <si>
    <t>Cebada total</t>
  </si>
  <si>
    <t>Cebada 2 carreras</t>
  </si>
  <si>
    <t>Cebada 6 carreras</t>
  </si>
  <si>
    <t>Avena</t>
  </si>
  <si>
    <t>Centeno</t>
  </si>
  <si>
    <t>Triticale</t>
  </si>
  <si>
    <t>Arroz</t>
  </si>
  <si>
    <t>Maíz</t>
  </si>
  <si>
    <t>Sorgo</t>
  </si>
  <si>
    <t>LEGUMINOSAS GRANO</t>
  </si>
  <si>
    <t>Judías secas</t>
  </si>
  <si>
    <t>Garbanzos</t>
  </si>
  <si>
    <t>Lentejas</t>
  </si>
  <si>
    <t>Habas secas</t>
  </si>
  <si>
    <t>Guisantes secos</t>
  </si>
  <si>
    <t>Veza</t>
  </si>
  <si>
    <t>Yeros</t>
  </si>
  <si>
    <t>Altramuz dulce</t>
  </si>
  <si>
    <t>TUBÉRCULOS CONS. HUMANO</t>
  </si>
  <si>
    <t>Patata total</t>
  </si>
  <si>
    <t>Patata extratemprana</t>
  </si>
  <si>
    <t>Patata temprana</t>
  </si>
  <si>
    <t>Patata media estación</t>
  </si>
  <si>
    <t>Patata tardía</t>
  </si>
  <si>
    <t>CULTIV. INDUSTRIALES HERB.</t>
  </si>
  <si>
    <t>Remolacha azuc. (rec. verano)</t>
  </si>
  <si>
    <t>Algodón (bruto)</t>
  </si>
  <si>
    <t>Girasol</t>
  </si>
  <si>
    <t>Soja</t>
  </si>
  <si>
    <t>Cártamo</t>
  </si>
  <si>
    <t>Colza</t>
  </si>
  <si>
    <t>Tabaco</t>
  </si>
  <si>
    <t>CULTIVOS FORRAJEROS</t>
  </si>
  <si>
    <t>Maíz forrajero</t>
  </si>
  <si>
    <t>Alfalfa</t>
  </si>
  <si>
    <t>Veza para forraje</t>
  </si>
  <si>
    <t>HORTALIZAS</t>
  </si>
  <si>
    <t>Col total</t>
  </si>
  <si>
    <t>Bróculi</t>
  </si>
  <si>
    <t>Espárragos</t>
  </si>
  <si>
    <t>Apio</t>
  </si>
  <si>
    <t>Lechuga</t>
  </si>
  <si>
    <t>Escarola</t>
  </si>
  <si>
    <t>Espinaca</t>
  </si>
  <si>
    <t>Endivia</t>
  </si>
  <si>
    <t>Sandía</t>
  </si>
  <si>
    <t>Melón</t>
  </si>
  <si>
    <t>Calabaza</t>
  </si>
  <si>
    <t>Calabacín total</t>
  </si>
  <si>
    <t>Calabacín protegido</t>
  </si>
  <si>
    <t>Calabacín aire libre</t>
  </si>
  <si>
    <t>Pepino total</t>
  </si>
  <si>
    <t>Pepino protegido</t>
  </si>
  <si>
    <t>Pepino aire libre</t>
  </si>
  <si>
    <t>Pepinillo</t>
  </si>
  <si>
    <t>Berenjena total</t>
  </si>
  <si>
    <t>Berenjena aire libre</t>
  </si>
  <si>
    <t>Berenjena protegida</t>
  </si>
  <si>
    <t>Tomate total</t>
  </si>
  <si>
    <t>Tomate enero-mayo</t>
  </si>
  <si>
    <t>Tomate jun-sept.(incluye t.conserva)</t>
  </si>
  <si>
    <t>Tomate octubre-diciembre</t>
  </si>
  <si>
    <t>Tomate conserva</t>
  </si>
  <si>
    <t>Pimiento</t>
  </si>
  <si>
    <t>Fresa y Fresón</t>
  </si>
  <si>
    <t>Alcachofa</t>
  </si>
  <si>
    <t>Coliflor</t>
  </si>
  <si>
    <t>Ajo</t>
  </si>
  <si>
    <t>Cebolla total</t>
  </si>
  <si>
    <t>Cebolla babosa</t>
  </si>
  <si>
    <t>Cebolla grano y medio grano</t>
  </si>
  <si>
    <t xml:space="preserve">Otras cebollas </t>
  </si>
  <si>
    <t>Zanahoria</t>
  </si>
  <si>
    <t>Puerro</t>
  </si>
  <si>
    <t>Rábano</t>
  </si>
  <si>
    <t>Nabo</t>
  </si>
  <si>
    <t>Judías verdes</t>
  </si>
  <si>
    <t>Guisantes verdes</t>
  </si>
  <si>
    <t>Habas verdes</t>
  </si>
  <si>
    <t>Champiñón</t>
  </si>
  <si>
    <t>Otras setas</t>
  </si>
  <si>
    <t>FLORES Y PLANTAS ORNAM.</t>
  </si>
  <si>
    <t>Flor cortada (miles de unidades)</t>
  </si>
  <si>
    <t>Plantas Ornamen (miles unidades)</t>
  </si>
  <si>
    <t>CÍTRICOS</t>
  </si>
  <si>
    <t>Naranjo dulce</t>
  </si>
  <si>
    <t>Mandarino total</t>
  </si>
  <si>
    <t>Satsumas</t>
  </si>
  <si>
    <t>Clementinas</t>
  </si>
  <si>
    <t>Híbridos (mandarina)</t>
  </si>
  <si>
    <t>Limonero</t>
  </si>
  <si>
    <t>Pomelo</t>
  </si>
  <si>
    <t>FRUTALES NO CÍTRICOS</t>
  </si>
  <si>
    <t>Manzano</t>
  </si>
  <si>
    <t>Peral</t>
  </si>
  <si>
    <t>Níspero</t>
  </si>
  <si>
    <t>Albaricoquero</t>
  </si>
  <si>
    <t>Cerezo y guindo</t>
  </si>
  <si>
    <t>Melocotón total</t>
  </si>
  <si>
    <t>Melocotón</t>
  </si>
  <si>
    <t>Nectarina</t>
  </si>
  <si>
    <t>Ciruelo</t>
  </si>
  <si>
    <t>Higo</t>
  </si>
  <si>
    <t>Chirimoyo</t>
  </si>
  <si>
    <t>Aguacate</t>
  </si>
  <si>
    <t>Plátano</t>
  </si>
  <si>
    <t>Kiwi</t>
  </si>
  <si>
    <t>Almendro</t>
  </si>
  <si>
    <t>Nuez</t>
  </si>
  <si>
    <t>Castaña</t>
  </si>
  <si>
    <t>Avellano</t>
  </si>
  <si>
    <t>Frambuesa</t>
  </si>
  <si>
    <t>OLIVAR</t>
  </si>
  <si>
    <t>Olivar aceituna mesa</t>
  </si>
  <si>
    <t>Olivar aceituna almazara</t>
  </si>
  <si>
    <t>Aceite de oliva</t>
  </si>
  <si>
    <t>VIÑEDO</t>
  </si>
  <si>
    <t>Viñedo uva mesa</t>
  </si>
  <si>
    <t>Viñedo uva vinificación</t>
  </si>
  <si>
    <t>Viñedo uva pasificación</t>
  </si>
  <si>
    <t>Vino + mosto (prod. en Hl.)</t>
  </si>
  <si>
    <t xml:space="preserve"> CULTIVOS INDUST. LEÑOSOS</t>
  </si>
  <si>
    <t>Alcaparra</t>
  </si>
  <si>
    <t>Cádiz.</t>
  </si>
  <si>
    <t xml:space="preserve"> HORTALIZAS</t>
  </si>
  <si>
    <t>Tomate jun-sept. (incluye t.conserva)</t>
  </si>
  <si>
    <t>Otras cebollas</t>
  </si>
  <si>
    <t>Córdoba</t>
  </si>
  <si>
    <t>CULTIVOS INDUST. LEÑOSOS</t>
  </si>
  <si>
    <t>Granada</t>
  </si>
  <si>
    <t>Plátano**</t>
  </si>
  <si>
    <t>Huelva.</t>
  </si>
  <si>
    <t xml:space="preserve">Jaén. </t>
  </si>
  <si>
    <t>Málaga.</t>
  </si>
  <si>
    <t>Limón</t>
  </si>
  <si>
    <t xml:space="preserve"> </t>
  </si>
  <si>
    <t>Sevilla.</t>
  </si>
  <si>
    <t>Tomate jun-sept.(incluye tom.conserva)</t>
  </si>
  <si>
    <t>Andalucía.</t>
  </si>
  <si>
    <t>Superficies ( has )</t>
  </si>
  <si>
    <t xml:space="preserve"> 060-09</t>
  </si>
  <si>
    <t>GRANADA</t>
  </si>
  <si>
    <t>HUELVA</t>
  </si>
  <si>
    <t>SEVILLA</t>
  </si>
  <si>
    <t>Producciones ( tm )</t>
  </si>
  <si>
    <t>Peninillo</t>
  </si>
  <si>
    <t>(*) Mes al que corresponde la última estimación</t>
  </si>
  <si>
    <t>ALMERÍA</t>
  </si>
  <si>
    <t xml:space="preserve">CÁDIZ </t>
  </si>
  <si>
    <t>CÓRDOBA</t>
  </si>
  <si>
    <t>JAÉN</t>
  </si>
  <si>
    <t>MÁLAGA</t>
  </si>
  <si>
    <t>ANDALUCÍA</t>
  </si>
  <si>
    <t>ANDALUCíA</t>
  </si>
  <si>
    <t>(**) Arboles diseminados</t>
  </si>
  <si>
    <t xml:space="preserve"> 10-13</t>
  </si>
  <si>
    <t>%14</t>
  </si>
  <si>
    <t>%10-13</t>
  </si>
  <si>
    <t>ABRIL  2.015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</si>
</sst>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"/>
    <numFmt numFmtId="165" formatCode="General\ "/>
    <numFmt numFmtId="166" formatCode="#,##0\ ;\(#,##0\)"/>
    <numFmt numFmtId="167" formatCode="#,##0_);\(#,##0\)"/>
    <numFmt numFmtId="168" formatCode="#,##0.0000"/>
  </numFmts>
  <fonts count="35">
    <font>
      <sz val="10"/>
      <name val="Courier New"/>
      <family val="3"/>
    </font>
    <font>
      <sz val="10"/>
      <name val="Arial"/>
      <family val="0"/>
    </font>
    <font>
      <sz val="10"/>
      <color indexed="14"/>
      <name val="Courier New"/>
      <family val="3"/>
    </font>
    <font>
      <b/>
      <i/>
      <sz val="10"/>
      <color indexed="14"/>
      <name val="Arial"/>
      <family val="2"/>
    </font>
    <font>
      <sz val="10"/>
      <color indexed="18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22"/>
      <name val="Courier New"/>
      <family val="3"/>
    </font>
    <font>
      <sz val="10"/>
      <color indexed="8"/>
      <name val="Arial"/>
      <family val="2"/>
    </font>
    <font>
      <sz val="10"/>
      <color indexed="15"/>
      <name val="Courier New"/>
      <family val="3"/>
    </font>
    <font>
      <sz val="10"/>
      <color indexed="17"/>
      <name val="Courier New"/>
      <family val="3"/>
    </font>
    <font>
      <b/>
      <sz val="10"/>
      <color indexed="17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double">
        <color indexed="8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12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22" fillId="11" borderId="0" applyNumberFormat="0" applyBorder="0" applyAlignment="0" applyProtection="0"/>
    <xf numFmtId="0" fontId="27" fillId="2" borderId="1" applyNumberFormat="0" applyAlignment="0" applyProtection="0"/>
    <xf numFmtId="0" fontId="29" fillId="12" borderId="2" applyNumberFormat="0" applyAlignment="0" applyProtection="0"/>
    <xf numFmtId="0" fontId="28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25" fillId="3" borderId="1" applyNumberFormat="0" applyAlignment="0" applyProtection="0"/>
    <xf numFmtId="0" fontId="23" fillId="1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8" borderId="0" applyNumberFormat="0" applyBorder="0" applyAlignment="0" applyProtection="0"/>
    <xf numFmtId="0" fontId="1" fillId="0" borderId="0">
      <alignment/>
      <protection/>
    </xf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26" fillId="2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</cellStyleXfs>
  <cellXfs count="182">
    <xf numFmtId="164" fontId="0" fillId="0" borderId="0" xfId="0" applyAlignment="1">
      <alignment/>
    </xf>
    <xf numFmtId="164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65" fontId="3" fillId="18" borderId="12" xfId="0" applyNumberFormat="1" applyFont="1" applyFill="1" applyBorder="1" applyAlignment="1" applyProtection="1">
      <alignment horizontal="left"/>
      <protection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 applyProtection="1">
      <alignment horizontal="center"/>
      <protection/>
    </xf>
    <xf numFmtId="3" fontId="4" fillId="0" borderId="18" xfId="0" applyNumberFormat="1" applyFont="1" applyBorder="1" applyAlignment="1" applyProtection="1">
      <alignment horizontal="center"/>
      <protection/>
    </xf>
    <xf numFmtId="3" fontId="5" fillId="0" borderId="19" xfId="0" applyNumberFormat="1" applyFont="1" applyBorder="1" applyAlignment="1" applyProtection="1">
      <alignment horizontal="center"/>
      <protection/>
    </xf>
    <xf numFmtId="3" fontId="5" fillId="0" borderId="17" xfId="0" applyNumberFormat="1" applyFont="1" applyBorder="1" applyAlignment="1" applyProtection="1">
      <alignment horizontal="center"/>
      <protection/>
    </xf>
    <xf numFmtId="3" fontId="5" fillId="0" borderId="20" xfId="0" applyNumberFormat="1" applyFont="1" applyBorder="1" applyAlignment="1" applyProtection="1">
      <alignment horizontal="center"/>
      <protection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5" fillId="19" borderId="0" xfId="0" applyNumberFormat="1" applyFont="1" applyFill="1" applyBorder="1" applyAlignment="1">
      <alignment horizontal="center"/>
    </xf>
    <xf numFmtId="3" fontId="11" fillId="19" borderId="15" xfId="0" applyNumberFormat="1" applyFont="1" applyFill="1" applyBorder="1" applyAlignment="1">
      <alignment/>
    </xf>
    <xf numFmtId="3" fontId="11" fillId="19" borderId="16" xfId="0" applyNumberFormat="1" applyFont="1" applyFill="1" applyBorder="1" applyAlignment="1">
      <alignment/>
    </xf>
    <xf numFmtId="3" fontId="4" fillId="0" borderId="16" xfId="51" applyNumberFormat="1" applyFont="1" applyBorder="1" applyProtection="1">
      <alignment/>
      <protection/>
    </xf>
    <xf numFmtId="3" fontId="5" fillId="0" borderId="16" xfId="51" applyNumberFormat="1" applyFont="1" applyBorder="1">
      <alignment/>
      <protection/>
    </xf>
    <xf numFmtId="3" fontId="4" fillId="19" borderId="16" xfId="51" applyNumberFormat="1" applyFont="1" applyFill="1" applyBorder="1" applyProtection="1">
      <alignment/>
      <protection/>
    </xf>
    <xf numFmtId="3" fontId="5" fillId="0" borderId="16" xfId="51" applyNumberFormat="1" applyFont="1" applyBorder="1" applyProtection="1">
      <alignment/>
      <protection/>
    </xf>
    <xf numFmtId="3" fontId="4" fillId="0" borderId="11" xfId="51" applyNumberFormat="1" applyFont="1" applyBorder="1" applyProtection="1">
      <alignment/>
      <protection/>
    </xf>
    <xf numFmtId="3" fontId="5" fillId="0" borderId="11" xfId="51" applyNumberFormat="1" applyFont="1" applyBorder="1">
      <alignment/>
      <protection/>
    </xf>
    <xf numFmtId="3" fontId="13" fillId="20" borderId="0" xfId="0" applyNumberFormat="1" applyFont="1" applyFill="1" applyAlignment="1">
      <alignment/>
    </xf>
    <xf numFmtId="3" fontId="5" fillId="0" borderId="16" xfId="51" applyNumberFormat="1" applyFont="1" applyFill="1" applyBorder="1">
      <alignment/>
      <protection/>
    </xf>
    <xf numFmtId="166" fontId="4" fillId="0" borderId="16" xfId="0" applyNumberFormat="1" applyFont="1" applyBorder="1" applyAlignment="1" applyProtection="1">
      <alignment/>
      <protection/>
    </xf>
    <xf numFmtId="164" fontId="14" fillId="0" borderId="0" xfId="0" applyFont="1" applyAlignment="1">
      <alignment/>
    </xf>
    <xf numFmtId="165" fontId="3" fillId="18" borderId="14" xfId="0" applyNumberFormat="1" applyFont="1" applyFill="1" applyBorder="1" applyAlignment="1" applyProtection="1">
      <alignment horizontal="left"/>
      <protection/>
    </xf>
    <xf numFmtId="165" fontId="4" fillId="0" borderId="14" xfId="0" applyNumberFormat="1" applyFont="1" applyBorder="1" applyAlignment="1" applyProtection="1">
      <alignment horizontal="center"/>
      <protection/>
    </xf>
    <xf numFmtId="165" fontId="6" fillId="0" borderId="14" xfId="0" applyNumberFormat="1" applyFont="1" applyBorder="1" applyAlignment="1" applyProtection="1">
      <alignment horizontal="center"/>
      <protection/>
    </xf>
    <xf numFmtId="165" fontId="4" fillId="0" borderId="16" xfId="0" applyNumberFormat="1" applyFont="1" applyBorder="1" applyAlignment="1" applyProtection="1">
      <alignment horizontal="center"/>
      <protection/>
    </xf>
    <xf numFmtId="164" fontId="7" fillId="0" borderId="16" xfId="0" applyFont="1" applyBorder="1" applyAlignment="1">
      <alignment horizontal="center"/>
    </xf>
    <xf numFmtId="164" fontId="15" fillId="0" borderId="16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5" fontId="16" fillId="0" borderId="20" xfId="0" applyNumberFormat="1" applyFont="1" applyBorder="1" applyAlignment="1" applyProtection="1">
      <alignment horizontal="center"/>
      <protection/>
    </xf>
    <xf numFmtId="165" fontId="17" fillId="0" borderId="20" xfId="0" applyNumberFormat="1" applyFont="1" applyBorder="1" applyAlignment="1" applyProtection="1">
      <alignment horizontal="center"/>
      <protection/>
    </xf>
    <xf numFmtId="165" fontId="10" fillId="19" borderId="16" xfId="0" applyNumberFormat="1" applyFont="1" applyFill="1" applyBorder="1" applyAlignment="1" applyProtection="1">
      <alignment horizontal="left"/>
      <protection/>
    </xf>
    <xf numFmtId="164" fontId="0" fillId="19" borderId="16" xfId="0" applyFill="1" applyBorder="1" applyAlignment="1">
      <alignment/>
    </xf>
    <xf numFmtId="164" fontId="14" fillId="19" borderId="16" xfId="0" applyFont="1" applyFill="1" applyBorder="1" applyAlignment="1">
      <alignment/>
    </xf>
    <xf numFmtId="166" fontId="5" fillId="0" borderId="16" xfId="0" applyNumberFormat="1" applyFont="1" applyBorder="1" applyAlignment="1" applyProtection="1">
      <alignment horizontal="left"/>
      <protection/>
    </xf>
    <xf numFmtId="166" fontId="6" fillId="0" borderId="16" xfId="0" applyNumberFormat="1" applyFont="1" applyBorder="1" applyAlignment="1" applyProtection="1">
      <alignment/>
      <protection/>
    </xf>
    <xf numFmtId="166" fontId="1" fillId="0" borderId="16" xfId="0" applyNumberFormat="1" applyFont="1" applyBorder="1" applyAlignment="1" applyProtection="1">
      <alignment horizontal="left"/>
      <protection/>
    </xf>
    <xf numFmtId="166" fontId="1" fillId="0" borderId="16" xfId="0" applyNumberFormat="1" applyFont="1" applyFill="1" applyBorder="1" applyAlignment="1" applyProtection="1">
      <alignment horizontal="left"/>
      <protection/>
    </xf>
    <xf numFmtId="166" fontId="10" fillId="19" borderId="16" xfId="0" applyNumberFormat="1" applyFont="1" applyFill="1" applyBorder="1" applyAlignment="1" applyProtection="1">
      <alignment horizontal="left"/>
      <protection/>
    </xf>
    <xf numFmtId="164" fontId="1" fillId="0" borderId="16" xfId="0" applyFont="1" applyBorder="1" applyAlignment="1" applyProtection="1">
      <alignment horizontal="left"/>
      <protection/>
    </xf>
    <xf numFmtId="166" fontId="12" fillId="0" borderId="16" xfId="0" applyNumberFormat="1" applyFont="1" applyBorder="1" applyAlignment="1" applyProtection="1">
      <alignment horizontal="left"/>
      <protection/>
    </xf>
    <xf numFmtId="166" fontId="1" fillId="0" borderId="11" xfId="0" applyNumberFormat="1" applyFont="1" applyBorder="1" applyAlignment="1" applyProtection="1">
      <alignment horizontal="left"/>
      <protection/>
    </xf>
    <xf numFmtId="166" fontId="4" fillId="0" borderId="11" xfId="0" applyNumberFormat="1" applyFont="1" applyBorder="1" applyAlignment="1" applyProtection="1">
      <alignment/>
      <protection/>
    </xf>
    <xf numFmtId="166" fontId="6" fillId="0" borderId="11" xfId="0" applyNumberFormat="1" applyFont="1" applyBorder="1" applyAlignment="1" applyProtection="1">
      <alignment/>
      <protection/>
    </xf>
    <xf numFmtId="3" fontId="0" fillId="0" borderId="11" xfId="0" applyNumberFormat="1" applyBorder="1" applyAlignment="1">
      <alignment horizontal="center"/>
    </xf>
    <xf numFmtId="3" fontId="4" fillId="0" borderId="21" xfId="51" applyNumberFormat="1" applyFont="1" applyBorder="1" applyProtection="1">
      <alignment/>
      <protection/>
    </xf>
    <xf numFmtId="3" fontId="4" fillId="0" borderId="22" xfId="51" applyNumberFormat="1" applyFont="1" applyBorder="1" applyProtection="1">
      <alignment/>
      <protection/>
    </xf>
    <xf numFmtId="3" fontId="5" fillId="0" borderId="13" xfId="51" applyNumberFormat="1" applyFont="1" applyBorder="1">
      <alignment/>
      <protection/>
    </xf>
    <xf numFmtId="3" fontId="5" fillId="0" borderId="23" xfId="51" applyNumberFormat="1" applyFont="1" applyBorder="1">
      <alignment/>
      <protection/>
    </xf>
    <xf numFmtId="3" fontId="4" fillId="0" borderId="13" xfId="51" applyNumberFormat="1" applyFont="1" applyBorder="1" applyProtection="1">
      <alignment/>
      <protection/>
    </xf>
    <xf numFmtId="3" fontId="4" fillId="0" borderId="23" xfId="51" applyNumberFormat="1" applyFont="1" applyBorder="1" applyProtection="1">
      <alignment/>
      <protection/>
    </xf>
    <xf numFmtId="3" fontId="4" fillId="19" borderId="23" xfId="51" applyNumberFormat="1" applyFont="1" applyFill="1" applyBorder="1" applyProtection="1">
      <alignment/>
      <protection/>
    </xf>
    <xf numFmtId="3" fontId="5" fillId="0" borderId="23" xfId="51" applyNumberFormat="1" applyFont="1" applyFill="1" applyBorder="1">
      <alignment/>
      <protection/>
    </xf>
    <xf numFmtId="3" fontId="5" fillId="0" borderId="24" xfId="51" applyNumberFormat="1" applyFont="1" applyBorder="1">
      <alignment/>
      <protection/>
    </xf>
    <xf numFmtId="3" fontId="5" fillId="0" borderId="25" xfId="51" applyNumberFormat="1" applyFont="1" applyBorder="1">
      <alignment/>
      <protection/>
    </xf>
    <xf numFmtId="3" fontId="4" fillId="19" borderId="21" xfId="51" applyNumberFormat="1" applyFont="1" applyFill="1" applyBorder="1" applyProtection="1">
      <alignment/>
      <protection/>
    </xf>
    <xf numFmtId="3" fontId="5" fillId="0" borderId="23" xfId="51" applyNumberFormat="1" applyFont="1" applyBorder="1" applyAlignment="1">
      <alignment horizontal="right"/>
      <protection/>
    </xf>
    <xf numFmtId="3" fontId="5" fillId="0" borderId="23" xfId="0" applyNumberFormat="1" applyFont="1" applyBorder="1" applyAlignment="1" applyProtection="1">
      <alignment/>
      <protection/>
    </xf>
    <xf numFmtId="3" fontId="5" fillId="21" borderId="26" xfId="0" applyNumberFormat="1" applyFont="1" applyFill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/>
      <protection/>
    </xf>
    <xf numFmtId="3" fontId="3" fillId="18" borderId="27" xfId="0" applyNumberFormat="1" applyFont="1" applyFill="1" applyBorder="1" applyAlignment="1" applyProtection="1">
      <alignment horizontal="left"/>
      <protection/>
    </xf>
    <xf numFmtId="3" fontId="3" fillId="18" borderId="12" xfId="0" applyNumberFormat="1" applyFont="1" applyFill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4" fillId="0" borderId="13" xfId="0" applyNumberFormat="1" applyFont="1" applyBorder="1" applyAlignment="1" applyProtection="1">
      <alignment horizontal="center"/>
      <protection/>
    </xf>
    <xf numFmtId="3" fontId="7" fillId="0" borderId="1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7" fillId="0" borderId="20" xfId="0" applyNumberFormat="1" applyFont="1" applyBorder="1" applyAlignment="1" applyProtection="1">
      <alignment horizontal="center"/>
      <protection/>
    </xf>
    <xf numFmtId="3" fontId="8" fillId="0" borderId="17" xfId="0" applyNumberFormat="1" applyFont="1" applyBorder="1" applyAlignment="1" applyProtection="1">
      <alignment horizontal="center"/>
      <protection/>
    </xf>
    <xf numFmtId="3" fontId="6" fillId="0" borderId="29" xfId="0" applyNumberFormat="1" applyFont="1" applyBorder="1" applyAlignment="1" applyProtection="1">
      <alignment horizontal="center"/>
      <protection/>
    </xf>
    <xf numFmtId="3" fontId="9" fillId="0" borderId="29" xfId="0" applyNumberFormat="1" applyFont="1" applyBorder="1" applyAlignment="1" applyProtection="1">
      <alignment horizontal="center"/>
      <protection/>
    </xf>
    <xf numFmtId="3" fontId="9" fillId="0" borderId="30" xfId="0" applyNumberFormat="1" applyFont="1" applyBorder="1" applyAlignment="1" applyProtection="1">
      <alignment horizontal="center"/>
      <protection/>
    </xf>
    <xf numFmtId="3" fontId="10" fillId="19" borderId="12" xfId="0" applyNumberFormat="1" applyFont="1" applyFill="1" applyBorder="1" applyAlignment="1" applyProtection="1">
      <alignment horizontal="left"/>
      <protection/>
    </xf>
    <xf numFmtId="3" fontId="10" fillId="19" borderId="0" xfId="0" applyNumberFormat="1" applyFont="1" applyFill="1" applyBorder="1" applyAlignment="1" applyProtection="1">
      <alignment horizontal="center"/>
      <protection/>
    </xf>
    <xf numFmtId="3" fontId="4" fillId="19" borderId="0" xfId="0" applyNumberFormat="1" applyFont="1" applyFill="1" applyBorder="1" applyAlignment="1">
      <alignment horizontal="center"/>
    </xf>
    <xf numFmtId="3" fontId="4" fillId="19" borderId="31" xfId="51" applyNumberFormat="1" applyFont="1" applyFill="1" applyBorder="1" applyProtection="1">
      <alignment/>
      <protection/>
    </xf>
    <xf numFmtId="3" fontId="5" fillId="19" borderId="31" xfId="51" applyNumberFormat="1" applyFont="1" applyFill="1" applyBorder="1" applyProtection="1">
      <alignment/>
      <protection/>
    </xf>
    <xf numFmtId="3" fontId="6" fillId="19" borderId="0" xfId="0" applyNumberFormat="1" applyFont="1" applyFill="1" applyBorder="1" applyAlignment="1">
      <alignment/>
    </xf>
    <xf numFmtId="3" fontId="6" fillId="19" borderId="13" xfId="0" applyNumberFormat="1" applyFont="1" applyFill="1" applyBorder="1" applyAlignment="1">
      <alignment/>
    </xf>
    <xf numFmtId="3" fontId="9" fillId="19" borderId="0" xfId="0" applyNumberFormat="1" applyFont="1" applyFill="1" applyBorder="1" applyAlignment="1">
      <alignment/>
    </xf>
    <xf numFmtId="3" fontId="9" fillId="19" borderId="32" xfId="0" applyNumberFormat="1" applyFont="1" applyFill="1" applyBorder="1" applyAlignment="1">
      <alignment/>
    </xf>
    <xf numFmtId="3" fontId="5" fillId="0" borderId="12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2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0" borderId="32" xfId="0" applyNumberFormat="1" applyFont="1" applyBorder="1" applyAlignment="1" applyProtection="1">
      <alignment/>
      <protection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1" fillId="0" borderId="12" xfId="0" applyNumberFormat="1" applyFont="1" applyBorder="1" applyAlignment="1" applyProtection="1">
      <alignment horizontal="left"/>
      <protection/>
    </xf>
    <xf numFmtId="3" fontId="1" fillId="0" borderId="12" xfId="0" applyNumberFormat="1" applyFont="1" applyFill="1" applyBorder="1" applyAlignment="1" applyProtection="1">
      <alignment horizontal="left"/>
      <protection/>
    </xf>
    <xf numFmtId="3" fontId="5" fillId="21" borderId="4" xfId="0" applyNumberFormat="1" applyFont="1" applyFill="1" applyBorder="1" applyAlignment="1" applyProtection="1">
      <alignment/>
      <protection/>
    </xf>
    <xf numFmtId="3" fontId="5" fillId="21" borderId="33" xfId="0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7" fillId="19" borderId="0" xfId="0" applyNumberFormat="1" applyFont="1" applyFill="1" applyBorder="1" applyAlignment="1" applyProtection="1">
      <alignment horizontal="center"/>
      <protection/>
    </xf>
    <xf numFmtId="3" fontId="4" fillId="19" borderId="0" xfId="0" applyNumberFormat="1" applyFont="1" applyFill="1" applyBorder="1" applyAlignment="1" applyProtection="1">
      <alignment/>
      <protection/>
    </xf>
    <xf numFmtId="3" fontId="5" fillId="19" borderId="0" xfId="0" applyNumberFormat="1" applyFont="1" applyFill="1" applyBorder="1" applyAlignment="1" applyProtection="1">
      <alignment/>
      <protection/>
    </xf>
    <xf numFmtId="3" fontId="6" fillId="19" borderId="0" xfId="0" applyNumberFormat="1" applyFont="1" applyFill="1" applyAlignment="1" applyProtection="1">
      <alignment/>
      <protection/>
    </xf>
    <xf numFmtId="3" fontId="6" fillId="19" borderId="13" xfId="0" applyNumberFormat="1" applyFont="1" applyFill="1" applyBorder="1" applyAlignment="1" applyProtection="1">
      <alignment/>
      <protection/>
    </xf>
    <xf numFmtId="3" fontId="6" fillId="19" borderId="32" xfId="0" applyNumberFormat="1" applyFont="1" applyFill="1" applyBorder="1" applyAlignment="1" applyProtection="1">
      <alignment/>
      <protection/>
    </xf>
    <xf numFmtId="3" fontId="0" fillId="19" borderId="15" xfId="0" applyNumberFormat="1" applyFont="1" applyFill="1" applyBorder="1" applyAlignment="1">
      <alignment/>
    </xf>
    <xf numFmtId="3" fontId="0" fillId="19" borderId="16" xfId="0" applyNumberFormat="1" applyFont="1" applyFill="1" applyBorder="1" applyAlignment="1">
      <alignment/>
    </xf>
    <xf numFmtId="3" fontId="6" fillId="0" borderId="34" xfId="0" applyNumberFormat="1" applyFont="1" applyBorder="1" applyAlignment="1" applyProtection="1">
      <alignment/>
      <protection/>
    </xf>
    <xf numFmtId="3" fontId="5" fillId="0" borderId="23" xfId="0" applyNumberFormat="1" applyFont="1" applyBorder="1" applyAlignment="1" applyProtection="1">
      <alignment/>
      <protection/>
    </xf>
    <xf numFmtId="3" fontId="5" fillId="0" borderId="0" xfId="0" applyNumberFormat="1" applyFont="1" applyAlignment="1">
      <alignment/>
    </xf>
    <xf numFmtId="3" fontId="5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/>
      <protection/>
    </xf>
    <xf numFmtId="3" fontId="12" fillId="0" borderId="12" xfId="0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>
      <alignment/>
    </xf>
    <xf numFmtId="3" fontId="5" fillId="0" borderId="35" xfId="0" applyNumberFormat="1" applyFont="1" applyBorder="1" applyAlignment="1" applyProtection="1">
      <alignment/>
      <protection/>
    </xf>
    <xf numFmtId="3" fontId="5" fillId="0" borderId="36" xfId="0" applyNumberFormat="1" applyFont="1" applyBorder="1" applyAlignment="1" applyProtection="1">
      <alignment/>
      <protection/>
    </xf>
    <xf numFmtId="3" fontId="1" fillId="0" borderId="37" xfId="0" applyNumberFormat="1" applyFont="1" applyBorder="1" applyAlignment="1" applyProtection="1">
      <alignment horizontal="left"/>
      <protection/>
    </xf>
    <xf numFmtId="3" fontId="4" fillId="0" borderId="38" xfId="0" applyNumberFormat="1" applyFont="1" applyBorder="1" applyAlignment="1" applyProtection="1">
      <alignment horizontal="center"/>
      <protection/>
    </xf>
    <xf numFmtId="3" fontId="4" fillId="0" borderId="38" xfId="0" applyNumberFormat="1" applyFont="1" applyBorder="1" applyAlignment="1" applyProtection="1">
      <alignment/>
      <protection/>
    </xf>
    <xf numFmtId="3" fontId="5" fillId="0" borderId="38" xfId="0" applyNumberFormat="1" applyFont="1" applyBorder="1" applyAlignment="1" applyProtection="1">
      <alignment/>
      <protection/>
    </xf>
    <xf numFmtId="3" fontId="6" fillId="0" borderId="38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6" fillId="0" borderId="39" xfId="0" applyNumberFormat="1" applyFont="1" applyBorder="1" applyAlignment="1" applyProtection="1">
      <alignment/>
      <protection/>
    </xf>
    <xf numFmtId="3" fontId="2" fillId="0" borderId="0" xfId="0" applyNumberFormat="1" applyFont="1" applyAlignment="1">
      <alignment/>
    </xf>
    <xf numFmtId="3" fontId="4" fillId="0" borderId="23" xfId="0" applyNumberFormat="1" applyFont="1" applyBorder="1" applyAlignment="1" applyProtection="1">
      <alignment/>
      <protection/>
    </xf>
    <xf numFmtId="3" fontId="5" fillId="21" borderId="26" xfId="0" applyNumberFormat="1" applyFont="1" applyFill="1" applyBorder="1" applyAlignment="1" applyProtection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19" borderId="21" xfId="0" applyNumberFormat="1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/>
      <protection/>
    </xf>
    <xf numFmtId="3" fontId="4" fillId="0" borderId="23" xfId="0" applyNumberFormat="1" applyFont="1" applyFill="1" applyBorder="1" applyAlignment="1">
      <alignment/>
    </xf>
    <xf numFmtId="3" fontId="5" fillId="0" borderId="21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>
      <alignment/>
    </xf>
    <xf numFmtId="3" fontId="4" fillId="19" borderId="13" xfId="51" applyNumberFormat="1" applyFont="1" applyFill="1" applyBorder="1" applyProtection="1">
      <alignment/>
      <protection/>
    </xf>
    <xf numFmtId="3" fontId="6" fillId="0" borderId="21" xfId="0" applyNumberFormat="1" applyFont="1" applyBorder="1" applyAlignment="1" applyProtection="1">
      <alignment/>
      <protection/>
    </xf>
    <xf numFmtId="3" fontId="5" fillId="0" borderId="40" xfId="0" applyNumberFormat="1" applyFont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left"/>
      <protection/>
    </xf>
    <xf numFmtId="3" fontId="4" fillId="19" borderId="41" xfId="0" applyNumberFormat="1" applyFont="1" applyFill="1" applyBorder="1" applyAlignment="1">
      <alignment horizontal="center"/>
    </xf>
    <xf numFmtId="3" fontId="5" fillId="19" borderId="42" xfId="51" applyNumberFormat="1" applyFont="1" applyFill="1" applyBorder="1" applyProtection="1">
      <alignment/>
      <protection/>
    </xf>
    <xf numFmtId="3" fontId="4" fillId="19" borderId="22" xfId="51" applyNumberFormat="1" applyFont="1" applyFill="1" applyBorder="1" applyProtection="1">
      <alignment/>
      <protection/>
    </xf>
    <xf numFmtId="3" fontId="4" fillId="19" borderId="42" xfId="51" applyNumberFormat="1" applyFont="1" applyFill="1" applyBorder="1" applyProtection="1">
      <alignment/>
      <protection/>
    </xf>
    <xf numFmtId="3" fontId="0" fillId="0" borderId="0" xfId="0" applyNumberFormat="1" applyAlignment="1">
      <alignment/>
    </xf>
    <xf numFmtId="3" fontId="5" fillId="0" borderId="12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23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32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" fillId="0" borderId="13" xfId="0" applyNumberFormat="1" applyFont="1" applyBorder="1" applyAlignment="1" applyProtection="1">
      <alignment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3" fontId="5" fillId="21" borderId="43" xfId="0" applyNumberFormat="1" applyFont="1" applyFill="1" applyBorder="1" applyAlignment="1" applyProtection="1">
      <alignment/>
      <protection/>
    </xf>
    <xf numFmtId="3" fontId="5" fillId="21" borderId="44" xfId="0" applyNumberFormat="1" applyFont="1" applyFill="1" applyBorder="1" applyAlignment="1" applyProtection="1">
      <alignment/>
      <protection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4" fillId="19" borderId="13" xfId="0" applyNumberFormat="1" applyFont="1" applyFill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3" fontId="4" fillId="0" borderId="45" xfId="0" applyNumberFormat="1" applyFont="1" applyBorder="1" applyAlignment="1" applyProtection="1">
      <alignment horizontal="center"/>
      <protection/>
    </xf>
    <xf numFmtId="3" fontId="5" fillId="0" borderId="46" xfId="0" applyNumberFormat="1" applyFont="1" applyBorder="1" applyAlignment="1" applyProtection="1">
      <alignment horizontal="center" vertical="center"/>
      <protection/>
    </xf>
    <xf numFmtId="3" fontId="6" fillId="0" borderId="47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9" fillId="0" borderId="32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lmerí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FFD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SheetLayoutView="95" zoomScalePageLayoutView="0" workbookViewId="0" topLeftCell="A1">
      <pane xSplit="2" ySplit="3" topLeftCell="C4" activePane="bottomRight" state="frozen"/>
      <selection pane="topLeft" activeCell="L93" sqref="L93:M102"/>
      <selection pane="topRight" activeCell="L93" sqref="L93:M102"/>
      <selection pane="bottomLeft" activeCell="L93" sqref="L93:M102"/>
      <selection pane="bottomRight" activeCell="L93" sqref="L93:M102"/>
    </sheetView>
  </sheetViews>
  <sheetFormatPr defaultColWidth="11.00390625" defaultRowHeight="13.5"/>
  <cols>
    <col min="1" max="1" width="29.125" style="2" customWidth="1"/>
    <col min="2" max="2" width="3.75390625" style="2" customWidth="1"/>
    <col min="3" max="4" width="9.125" style="2" customWidth="1"/>
    <col min="5" max="5" width="8.50390625" style="2" customWidth="1"/>
    <col min="6" max="6" width="3.00390625" style="138" customWidth="1"/>
    <col min="7" max="8" width="8.75390625" style="2" customWidth="1"/>
    <col min="9" max="11" width="9.625" style="2" customWidth="1"/>
    <col min="12" max="12" width="9.00390625" style="2" customWidth="1"/>
    <col min="13" max="13" width="10.75390625" style="2" customWidth="1"/>
    <col min="14" max="14" width="12.375" style="2" customWidth="1"/>
    <col min="15" max="15" width="14.25390625" style="2" customWidth="1"/>
    <col min="16" max="16384" width="11.00390625" style="2" customWidth="1"/>
  </cols>
  <sheetData>
    <row r="1" spans="1:16" ht="13.5">
      <c r="A1" s="68" t="s">
        <v>0</v>
      </c>
      <c r="B1" s="177" t="s">
        <v>1</v>
      </c>
      <c r="C1" s="177"/>
      <c r="D1" s="177"/>
      <c r="E1" s="177"/>
      <c r="F1" s="178" t="s">
        <v>2</v>
      </c>
      <c r="G1" s="178"/>
      <c r="H1" s="178"/>
      <c r="I1" s="178"/>
      <c r="J1" s="179" t="s">
        <v>3</v>
      </c>
      <c r="K1" s="179"/>
      <c r="L1" s="179"/>
      <c r="M1" s="179"/>
      <c r="N1" s="3"/>
      <c r="O1" s="4"/>
      <c r="P1" s="4"/>
    </row>
    <row r="2" spans="1:16" ht="13.5">
      <c r="A2" s="69" t="s">
        <v>172</v>
      </c>
      <c r="B2" s="70"/>
      <c r="C2" s="71"/>
      <c r="D2" s="71"/>
      <c r="E2" s="72" t="s">
        <v>4</v>
      </c>
      <c r="F2" s="73"/>
      <c r="G2" s="6"/>
      <c r="H2" s="6"/>
      <c r="I2" s="74" t="s">
        <v>4</v>
      </c>
      <c r="J2" s="180" t="s">
        <v>5</v>
      </c>
      <c r="K2" s="180"/>
      <c r="L2" s="181" t="s">
        <v>6</v>
      </c>
      <c r="M2" s="181"/>
      <c r="N2" s="8" t="s">
        <v>7</v>
      </c>
      <c r="O2" s="9" t="s">
        <v>7</v>
      </c>
      <c r="P2" s="9" t="s">
        <v>7</v>
      </c>
    </row>
    <row r="3" spans="1:16" ht="13.5">
      <c r="A3" s="75" t="s">
        <v>8</v>
      </c>
      <c r="B3" s="76" t="s">
        <v>9</v>
      </c>
      <c r="C3" s="10">
        <v>2015</v>
      </c>
      <c r="D3" s="10">
        <v>2014</v>
      </c>
      <c r="E3" s="77" t="s">
        <v>169</v>
      </c>
      <c r="F3" s="12" t="s">
        <v>9</v>
      </c>
      <c r="G3" s="13">
        <v>2015</v>
      </c>
      <c r="H3" s="13">
        <v>2014</v>
      </c>
      <c r="I3" s="78" t="s">
        <v>169</v>
      </c>
      <c r="J3" s="79" t="s">
        <v>170</v>
      </c>
      <c r="K3" s="79" t="s">
        <v>171</v>
      </c>
      <c r="L3" s="80" t="s">
        <v>170</v>
      </c>
      <c r="M3" s="81" t="s">
        <v>171</v>
      </c>
      <c r="N3" s="15">
        <v>2015</v>
      </c>
      <c r="O3" s="16">
        <v>2014</v>
      </c>
      <c r="P3" s="52" t="s">
        <v>169</v>
      </c>
    </row>
    <row r="4" spans="1:16" ht="13.5">
      <c r="A4" s="82" t="s">
        <v>10</v>
      </c>
      <c r="B4" s="83"/>
      <c r="C4" s="84"/>
      <c r="D4" s="84"/>
      <c r="E4" s="85"/>
      <c r="F4" s="17"/>
      <c r="G4" s="84"/>
      <c r="H4" s="84"/>
      <c r="I4" s="86"/>
      <c r="J4" s="87"/>
      <c r="K4" s="88"/>
      <c r="L4" s="89"/>
      <c r="M4" s="90"/>
      <c r="N4" s="18"/>
      <c r="O4" s="19"/>
      <c r="P4" s="19"/>
    </row>
    <row r="5" spans="1:16" ht="13.5">
      <c r="A5" s="91" t="s">
        <v>11</v>
      </c>
      <c r="B5" s="92">
        <v>3</v>
      </c>
      <c r="C5" s="93">
        <f>IF(OR(C6=0,C7=0),"",SUM(C6:C7))</f>
        <v>2015</v>
      </c>
      <c r="D5" s="67">
        <f>IF(OR(D6=0,D7=0),"",SUM(D6:D7))</f>
        <v>1800</v>
      </c>
      <c r="E5" s="67">
        <f>IF(OR(E6=0,E7=0),"",SUM(E6:E7))</f>
        <v>2158</v>
      </c>
      <c r="F5" s="94">
        <v>4</v>
      </c>
      <c r="G5" s="94">
        <f>IF(OR(G6=0,G7=0),"",SUM(G6:G7))</f>
        <v>941</v>
      </c>
      <c r="H5" s="95">
        <f>IF(OR(H6=0,H7=0),"",SUM(H6:H7))</f>
        <v>541</v>
      </c>
      <c r="I5" s="65">
        <f>IF(OR(I6=0,I7=0),"",SUM(I6:I7))</f>
        <v>3148.25</v>
      </c>
      <c r="J5" s="96">
        <f aca="true" t="shared" si="0" ref="J5:J16">IF(OR(D5=0,C5=0,D5&lt;1),"",C5/D5*100-100)</f>
        <v>11.944444444444443</v>
      </c>
      <c r="K5" s="97">
        <f aca="true" t="shared" si="1" ref="K5:K16">IF(OR(E5=0,C5=0,E5&lt;1),"",C5/E5*100-100)</f>
        <v>-6.626506024096386</v>
      </c>
      <c r="L5" s="96">
        <f aca="true" t="shared" si="2" ref="L5:L21">IF(OR(H5=0,G5=0,H5&lt;1),"",G5/H5*100-100)</f>
        <v>73.93715341959336</v>
      </c>
      <c r="M5" s="98">
        <f aca="true" t="shared" si="3" ref="M5:M16">IF(OR(I5=0,G5=0,I5&lt;1),"",G5/I5*100-100)</f>
        <v>-70.11037878186295</v>
      </c>
      <c r="N5" s="99">
        <f aca="true" t="shared" si="4" ref="N5:P8">(G5/C5)*1000</f>
        <v>466.9975186104218</v>
      </c>
      <c r="O5" s="100">
        <f t="shared" si="4"/>
        <v>300.5555555555556</v>
      </c>
      <c r="P5" s="100">
        <f t="shared" si="4"/>
        <v>1458.8739573679331</v>
      </c>
    </row>
    <row r="6" spans="1:16" ht="13.5">
      <c r="A6" s="101" t="s">
        <v>12</v>
      </c>
      <c r="B6" s="92">
        <v>3</v>
      </c>
      <c r="C6" s="93">
        <v>1787</v>
      </c>
      <c r="D6" s="67">
        <v>1600</v>
      </c>
      <c r="E6" s="53">
        <v>1796</v>
      </c>
      <c r="F6" s="94">
        <v>4</v>
      </c>
      <c r="G6" s="94">
        <v>893</v>
      </c>
      <c r="H6" s="95">
        <v>521</v>
      </c>
      <c r="I6" s="64">
        <v>2739.25</v>
      </c>
      <c r="J6" s="96">
        <f t="shared" si="0"/>
        <v>11.6875</v>
      </c>
      <c r="K6" s="97">
        <f t="shared" si="1"/>
        <v>-0.5011135857461113</v>
      </c>
      <c r="L6" s="96">
        <f t="shared" si="2"/>
        <v>71.40115163147794</v>
      </c>
      <c r="M6" s="98">
        <f t="shared" si="3"/>
        <v>-67.39983572145661</v>
      </c>
      <c r="N6" s="99">
        <f t="shared" si="4"/>
        <v>499.7202014549524</v>
      </c>
      <c r="O6" s="100">
        <f t="shared" si="4"/>
        <v>325.625</v>
      </c>
      <c r="P6" s="100">
        <f t="shared" si="4"/>
        <v>1525.194877505568</v>
      </c>
    </row>
    <row r="7" spans="1:16" ht="13.5">
      <c r="A7" s="102" t="s">
        <v>13</v>
      </c>
      <c r="B7" s="92">
        <v>3</v>
      </c>
      <c r="C7" s="93">
        <v>228</v>
      </c>
      <c r="D7" s="67">
        <v>200</v>
      </c>
      <c r="E7" s="53">
        <v>362</v>
      </c>
      <c r="F7" s="94">
        <v>4</v>
      </c>
      <c r="G7" s="94">
        <v>48</v>
      </c>
      <c r="H7" s="95">
        <v>20</v>
      </c>
      <c r="I7" s="64">
        <v>409</v>
      </c>
      <c r="J7" s="96">
        <f t="shared" si="0"/>
        <v>13.999999999999986</v>
      </c>
      <c r="K7" s="97">
        <f t="shared" si="1"/>
        <v>-37.01657458563537</v>
      </c>
      <c r="L7" s="96">
        <f t="shared" si="2"/>
        <v>140</v>
      </c>
      <c r="M7" s="98">
        <f t="shared" si="3"/>
        <v>-88.26405867970661</v>
      </c>
      <c r="N7" s="99">
        <f t="shared" si="4"/>
        <v>210.52631578947367</v>
      </c>
      <c r="O7" s="100">
        <f t="shared" si="4"/>
        <v>100</v>
      </c>
      <c r="P7" s="100">
        <f t="shared" si="4"/>
        <v>1129.8342541436464</v>
      </c>
    </row>
    <row r="8" spans="1:16" ht="13.5">
      <c r="A8" s="91" t="s">
        <v>14</v>
      </c>
      <c r="B8" s="92">
        <v>4</v>
      </c>
      <c r="C8" s="93">
        <f>IF(OR(C9=0,C10=0),"",SUM(C9:C10))</f>
        <v>10760.01</v>
      </c>
      <c r="D8" s="67">
        <f>IF(OR(D9=0,D10=0),"",SUM(D9:D10))</f>
        <v>10490.01</v>
      </c>
      <c r="E8" s="67">
        <f>IF(OR(E9=0,E10=0),"",SUM(E9:E10))</f>
        <v>9694.01</v>
      </c>
      <c r="F8" s="94">
        <v>4</v>
      </c>
      <c r="G8" s="103">
        <f>IF(OR(G9=0,G10=0),"",SUM(G9:G10))</f>
        <v>4621.01</v>
      </c>
      <c r="H8" s="104">
        <f>IF(OR(H9=0,H10=0),"",SUM(H9:H10))</f>
        <v>3535.01</v>
      </c>
      <c r="I8" s="66">
        <f>IF(OR(I9=0,I10=0),"",SUM(I9:I10))</f>
        <v>17013.51</v>
      </c>
      <c r="J8" s="96">
        <f t="shared" si="0"/>
        <v>2.5738774319566886</v>
      </c>
      <c r="K8" s="97">
        <f t="shared" si="1"/>
        <v>10.996481332286635</v>
      </c>
      <c r="L8" s="96">
        <f t="shared" si="2"/>
        <v>30.72127094407088</v>
      </c>
      <c r="M8" s="98">
        <f t="shared" si="3"/>
        <v>-72.83917310419778</v>
      </c>
      <c r="N8" s="99">
        <f t="shared" si="4"/>
        <v>429.46149678299554</v>
      </c>
      <c r="O8" s="100">
        <f t="shared" si="4"/>
        <v>336.98823928671186</v>
      </c>
      <c r="P8" s="100">
        <f t="shared" si="4"/>
        <v>1755.0538941057414</v>
      </c>
    </row>
    <row r="9" spans="1:16" ht="13.5">
      <c r="A9" s="101" t="s">
        <v>15</v>
      </c>
      <c r="B9" s="92"/>
      <c r="C9" s="93">
        <v>0.01</v>
      </c>
      <c r="D9" s="93">
        <v>0.01</v>
      </c>
      <c r="E9" s="54">
        <v>0.01</v>
      </c>
      <c r="F9" s="94"/>
      <c r="G9" s="94">
        <v>0.01</v>
      </c>
      <c r="H9" s="95">
        <v>0.01</v>
      </c>
      <c r="I9" s="64">
        <v>0.01</v>
      </c>
      <c r="J9" s="96">
        <f t="shared" si="0"/>
      </c>
      <c r="K9" s="97">
        <f t="shared" si="1"/>
      </c>
      <c r="L9" s="96">
        <f t="shared" si="2"/>
      </c>
      <c r="M9" s="98">
        <f t="shared" si="3"/>
      </c>
      <c r="N9" s="99"/>
      <c r="O9" s="100"/>
      <c r="P9" s="100"/>
    </row>
    <row r="10" spans="1:16" ht="13.5">
      <c r="A10" s="102" t="s">
        <v>16</v>
      </c>
      <c r="B10" s="92">
        <v>4</v>
      </c>
      <c r="C10" s="93">
        <v>10760</v>
      </c>
      <c r="D10" s="93">
        <v>10490</v>
      </c>
      <c r="E10" s="20">
        <v>9694</v>
      </c>
      <c r="F10" s="94">
        <v>4</v>
      </c>
      <c r="G10" s="94">
        <v>4621</v>
      </c>
      <c r="H10" s="95">
        <v>3535</v>
      </c>
      <c r="I10" s="64">
        <v>17013.5</v>
      </c>
      <c r="J10" s="96">
        <f t="shared" si="0"/>
        <v>2.5738798856053364</v>
      </c>
      <c r="K10" s="97">
        <f t="shared" si="1"/>
        <v>10.996492675881981</v>
      </c>
      <c r="L10" s="96">
        <f t="shared" si="2"/>
        <v>30.721357850070717</v>
      </c>
      <c r="M10" s="98">
        <f t="shared" si="3"/>
        <v>-72.83921591677198</v>
      </c>
      <c r="N10" s="99">
        <f aca="true" t="shared" si="5" ref="N10:P13">(G10/C10)*1000</f>
        <v>429.46096654275095</v>
      </c>
      <c r="O10" s="100">
        <f t="shared" si="5"/>
        <v>336.9876072449952</v>
      </c>
      <c r="P10" s="100">
        <f t="shared" si="5"/>
        <v>1755.0546729936043</v>
      </c>
    </row>
    <row r="11" spans="1:16" ht="13.5">
      <c r="A11" s="101" t="s">
        <v>17</v>
      </c>
      <c r="B11" s="92">
        <v>3</v>
      </c>
      <c r="C11" s="93">
        <v>3576</v>
      </c>
      <c r="D11" s="93">
        <v>3565</v>
      </c>
      <c r="E11" s="20">
        <v>3877.5</v>
      </c>
      <c r="F11" s="94">
        <v>4</v>
      </c>
      <c r="G11" s="94">
        <v>1040</v>
      </c>
      <c r="H11" s="95">
        <v>805</v>
      </c>
      <c r="I11" s="64">
        <v>4358.5</v>
      </c>
      <c r="J11" s="96">
        <f t="shared" si="0"/>
        <v>0.30855539971949497</v>
      </c>
      <c r="K11" s="97">
        <f t="shared" si="1"/>
        <v>-7.775628626692452</v>
      </c>
      <c r="L11" s="96">
        <f t="shared" si="2"/>
        <v>29.19254658385094</v>
      </c>
      <c r="M11" s="98">
        <f t="shared" si="3"/>
        <v>-76.13857978662384</v>
      </c>
      <c r="N11" s="99">
        <f t="shared" si="5"/>
        <v>290.82774049217005</v>
      </c>
      <c r="O11" s="100">
        <f t="shared" si="5"/>
        <v>225.80645161290323</v>
      </c>
      <c r="P11" s="100">
        <f t="shared" si="5"/>
        <v>1124.0490006447453</v>
      </c>
    </row>
    <row r="12" spans="1:16" ht="13.5">
      <c r="A12" s="101" t="s">
        <v>18</v>
      </c>
      <c r="B12" s="92">
        <v>3</v>
      </c>
      <c r="C12" s="93">
        <v>34</v>
      </c>
      <c r="D12" s="93">
        <v>25</v>
      </c>
      <c r="E12" s="20">
        <v>94</v>
      </c>
      <c r="F12" s="94">
        <v>4</v>
      </c>
      <c r="G12" s="94">
        <v>9</v>
      </c>
      <c r="H12" s="95">
        <v>13</v>
      </c>
      <c r="I12" s="64">
        <v>92.5</v>
      </c>
      <c r="J12" s="96">
        <f t="shared" si="0"/>
        <v>36</v>
      </c>
      <c r="K12" s="97">
        <f t="shared" si="1"/>
        <v>-63.82978723404255</v>
      </c>
      <c r="L12" s="96">
        <f t="shared" si="2"/>
        <v>-30.769230769230774</v>
      </c>
      <c r="M12" s="98">
        <f t="shared" si="3"/>
        <v>-90.27027027027027</v>
      </c>
      <c r="N12" s="99">
        <f t="shared" si="5"/>
        <v>264.70588235294116</v>
      </c>
      <c r="O12" s="100">
        <f t="shared" si="5"/>
        <v>520</v>
      </c>
      <c r="P12" s="100">
        <f t="shared" si="5"/>
        <v>984.0425531914893</v>
      </c>
    </row>
    <row r="13" spans="1:16" ht="13.5">
      <c r="A13" s="102" t="s">
        <v>19</v>
      </c>
      <c r="B13" s="92">
        <v>3</v>
      </c>
      <c r="C13" s="105">
        <v>3</v>
      </c>
      <c r="D13" s="105">
        <v>3</v>
      </c>
      <c r="E13" s="20">
        <v>0.505</v>
      </c>
      <c r="F13" s="94">
        <v>4</v>
      </c>
      <c r="G13" s="94">
        <v>1</v>
      </c>
      <c r="H13" s="95">
        <v>1</v>
      </c>
      <c r="I13" s="64">
        <v>0.2575</v>
      </c>
      <c r="J13" s="96">
        <f t="shared" si="0"/>
        <v>0</v>
      </c>
      <c r="K13" s="97">
        <f t="shared" si="1"/>
      </c>
      <c r="L13" s="96"/>
      <c r="M13" s="98"/>
      <c r="N13" s="99">
        <f t="shared" si="5"/>
        <v>333.3333333333333</v>
      </c>
      <c r="O13" s="100">
        <f t="shared" si="5"/>
        <v>333.3333333333333</v>
      </c>
      <c r="P13" s="100">
        <f t="shared" si="5"/>
        <v>509.9009900990099</v>
      </c>
    </row>
    <row r="14" spans="1:16" ht="13.5">
      <c r="A14" s="101" t="s">
        <v>20</v>
      </c>
      <c r="B14" s="92"/>
      <c r="C14" s="93">
        <v>0.01</v>
      </c>
      <c r="D14" s="93">
        <v>0.01</v>
      </c>
      <c r="E14" s="20">
        <v>0.01</v>
      </c>
      <c r="F14" s="94"/>
      <c r="G14" s="94"/>
      <c r="H14" s="95">
        <v>0.01</v>
      </c>
      <c r="I14" s="64">
        <v>0.01</v>
      </c>
      <c r="J14" s="96">
        <f t="shared" si="0"/>
      </c>
      <c r="K14" s="97">
        <f t="shared" si="1"/>
      </c>
      <c r="L14" s="96"/>
      <c r="M14" s="98"/>
      <c r="N14" s="99"/>
      <c r="O14" s="100"/>
      <c r="P14" s="100"/>
    </row>
    <row r="15" spans="1:16" ht="13.5">
      <c r="A15" s="101" t="s">
        <v>21</v>
      </c>
      <c r="B15" s="92">
        <v>4</v>
      </c>
      <c r="C15" s="93">
        <v>9</v>
      </c>
      <c r="D15" s="93">
        <v>9</v>
      </c>
      <c r="E15" s="20">
        <v>48</v>
      </c>
      <c r="F15" s="94"/>
      <c r="G15" s="94"/>
      <c r="H15" s="95">
        <v>29</v>
      </c>
      <c r="I15" s="64">
        <v>62.5</v>
      </c>
      <c r="J15" s="96">
        <f t="shared" si="0"/>
        <v>0</v>
      </c>
      <c r="K15" s="97">
        <f t="shared" si="1"/>
        <v>-81.25</v>
      </c>
      <c r="L15" s="96"/>
      <c r="M15" s="98"/>
      <c r="N15" s="99">
        <f aca="true" t="shared" si="6" ref="N15:P16">(G15/C15)*1000</f>
        <v>0</v>
      </c>
      <c r="O15" s="100">
        <f t="shared" si="6"/>
        <v>3222.222222222222</v>
      </c>
      <c r="P15" s="100">
        <f t="shared" si="6"/>
        <v>1302.0833333333333</v>
      </c>
    </row>
    <row r="16" spans="1:16" ht="13.5">
      <c r="A16" s="101" t="s">
        <v>22</v>
      </c>
      <c r="B16" s="92">
        <v>4</v>
      </c>
      <c r="C16" s="93">
        <v>4</v>
      </c>
      <c r="D16" s="93">
        <v>4</v>
      </c>
      <c r="E16" s="20">
        <v>2.2525</v>
      </c>
      <c r="F16" s="94"/>
      <c r="G16" s="94"/>
      <c r="H16" s="95">
        <v>5</v>
      </c>
      <c r="I16" s="64">
        <v>7.7525</v>
      </c>
      <c r="J16" s="96">
        <f t="shared" si="0"/>
        <v>0</v>
      </c>
      <c r="K16" s="97">
        <f t="shared" si="1"/>
        <v>77.58046614872364</v>
      </c>
      <c r="L16" s="96"/>
      <c r="M16" s="98"/>
      <c r="N16" s="99">
        <f t="shared" si="6"/>
        <v>0</v>
      </c>
      <c r="O16" s="100">
        <f t="shared" si="6"/>
        <v>1250</v>
      </c>
      <c r="P16" s="100">
        <f t="shared" si="6"/>
        <v>3441.73140954495</v>
      </c>
    </row>
    <row r="17" spans="1:16" ht="13.5">
      <c r="A17" s="82" t="s">
        <v>23</v>
      </c>
      <c r="B17" s="106"/>
      <c r="C17" s="107"/>
      <c r="D17" s="107"/>
      <c r="E17" s="22"/>
      <c r="F17" s="108"/>
      <c r="G17" s="107"/>
      <c r="H17" s="107"/>
      <c r="I17" s="22"/>
      <c r="J17" s="109"/>
      <c r="K17" s="110"/>
      <c r="L17" s="109"/>
      <c r="M17" s="111"/>
      <c r="N17" s="112"/>
      <c r="O17" s="113"/>
      <c r="P17" s="113"/>
    </row>
    <row r="18" spans="1:16" ht="13.5">
      <c r="A18" s="101" t="s">
        <v>24</v>
      </c>
      <c r="B18" s="92"/>
      <c r="C18" s="93">
        <v>0.01</v>
      </c>
      <c r="D18" s="93">
        <v>0.01</v>
      </c>
      <c r="E18" s="20">
        <v>0.01</v>
      </c>
      <c r="F18" s="94"/>
      <c r="G18" s="94"/>
      <c r="H18" s="94">
        <v>0.01</v>
      </c>
      <c r="I18" s="21">
        <v>0.01</v>
      </c>
      <c r="J18" s="96">
        <f aca="true" t="shared" si="7" ref="J18:J25">IF(OR(D18=0,C18=0,D18&lt;1),"",C18/D18*100-100)</f>
      </c>
      <c r="K18" s="97">
        <f aca="true" t="shared" si="8" ref="K18:K25">IF(OR(E18=0,C18=0,E18&lt;1),"",C18/E18*100-100)</f>
      </c>
      <c r="L18" s="96"/>
      <c r="M18" s="98"/>
      <c r="N18" s="99"/>
      <c r="O18" s="100"/>
      <c r="P18" s="100"/>
    </row>
    <row r="19" spans="1:16" ht="13.5">
      <c r="A19" s="101" t="s">
        <v>25</v>
      </c>
      <c r="B19" s="92">
        <v>3</v>
      </c>
      <c r="C19" s="93">
        <v>125</v>
      </c>
      <c r="D19" s="93">
        <v>118</v>
      </c>
      <c r="E19" s="20">
        <v>150.5</v>
      </c>
      <c r="F19" s="94">
        <v>3</v>
      </c>
      <c r="G19" s="94">
        <v>11</v>
      </c>
      <c r="H19" s="94">
        <v>9</v>
      </c>
      <c r="I19" s="21">
        <v>107.5</v>
      </c>
      <c r="J19" s="96">
        <f t="shared" si="7"/>
        <v>5.932203389830519</v>
      </c>
      <c r="K19" s="97">
        <f t="shared" si="8"/>
        <v>-16.943521594684384</v>
      </c>
      <c r="L19" s="96">
        <f t="shared" si="2"/>
        <v>22.22222222222223</v>
      </c>
      <c r="M19" s="98">
        <f aca="true" t="shared" si="9" ref="M18:M25">IF(OR(I19=0,G19=0,I19&lt;1),"",G19/I19*100-100)</f>
        <v>-89.76744186046511</v>
      </c>
      <c r="N19" s="99">
        <f aca="true" t="shared" si="10" ref="N19:P24">(G19/C19)*1000</f>
        <v>88</v>
      </c>
      <c r="O19" s="100">
        <f t="shared" si="10"/>
        <v>76.27118644067797</v>
      </c>
      <c r="P19" s="100">
        <f t="shared" si="10"/>
        <v>714.2857142857143</v>
      </c>
    </row>
    <row r="20" spans="1:16" ht="13.5">
      <c r="A20" s="101" t="s">
        <v>26</v>
      </c>
      <c r="B20" s="92">
        <v>4</v>
      </c>
      <c r="C20" s="93">
        <v>9</v>
      </c>
      <c r="D20" s="93">
        <v>10</v>
      </c>
      <c r="E20" s="20">
        <v>15</v>
      </c>
      <c r="F20" s="94">
        <v>4</v>
      </c>
      <c r="G20" s="94">
        <v>3</v>
      </c>
      <c r="H20" s="94">
        <v>2</v>
      </c>
      <c r="I20" s="21">
        <v>5.5025</v>
      </c>
      <c r="J20" s="96">
        <f t="shared" si="7"/>
        <v>-10</v>
      </c>
      <c r="K20" s="97">
        <f t="shared" si="8"/>
        <v>-40</v>
      </c>
      <c r="L20" s="96">
        <f t="shared" si="2"/>
        <v>50</v>
      </c>
      <c r="M20" s="98">
        <f t="shared" si="9"/>
        <v>-45.47932757837347</v>
      </c>
      <c r="N20" s="99">
        <f t="shared" si="10"/>
        <v>333.3333333333333</v>
      </c>
      <c r="O20" s="100">
        <f t="shared" si="10"/>
        <v>200</v>
      </c>
      <c r="P20" s="100">
        <f t="shared" si="10"/>
        <v>366.83333333333337</v>
      </c>
    </row>
    <row r="21" spans="1:16" ht="13.5">
      <c r="A21" s="101" t="s">
        <v>27</v>
      </c>
      <c r="B21" s="92">
        <v>2</v>
      </c>
      <c r="C21" s="93">
        <v>7</v>
      </c>
      <c r="D21" s="93">
        <v>8</v>
      </c>
      <c r="E21" s="20">
        <v>8.0025</v>
      </c>
      <c r="F21" s="94">
        <v>4</v>
      </c>
      <c r="G21" s="94">
        <v>11</v>
      </c>
      <c r="H21" s="94">
        <v>5</v>
      </c>
      <c r="I21" s="21">
        <v>4.5025</v>
      </c>
      <c r="J21" s="96">
        <f t="shared" si="7"/>
        <v>-12.5</v>
      </c>
      <c r="K21" s="97">
        <f t="shared" si="8"/>
        <v>-12.52733520774757</v>
      </c>
      <c r="L21" s="96">
        <f t="shared" si="2"/>
        <v>120.00000000000003</v>
      </c>
      <c r="M21" s="98">
        <f t="shared" si="9"/>
        <v>144.3087173792337</v>
      </c>
      <c r="N21" s="99">
        <f t="shared" si="10"/>
        <v>1571.4285714285713</v>
      </c>
      <c r="O21" s="100">
        <f t="shared" si="10"/>
        <v>625</v>
      </c>
      <c r="P21" s="100">
        <f t="shared" si="10"/>
        <v>562.636676038738</v>
      </c>
    </row>
    <row r="22" spans="1:16" ht="13.5">
      <c r="A22" s="101" t="s">
        <v>28</v>
      </c>
      <c r="B22" s="92">
        <v>4</v>
      </c>
      <c r="C22" s="93">
        <v>279</v>
      </c>
      <c r="D22" s="93">
        <v>318</v>
      </c>
      <c r="E22" s="20">
        <v>399.25</v>
      </c>
      <c r="F22" s="94">
        <v>4</v>
      </c>
      <c r="G22" s="94">
        <v>41</v>
      </c>
      <c r="H22" s="94">
        <v>50</v>
      </c>
      <c r="I22" s="21">
        <v>263.75</v>
      </c>
      <c r="J22" s="96">
        <f t="shared" si="7"/>
        <v>-12.264150943396217</v>
      </c>
      <c r="K22" s="97">
        <f t="shared" si="8"/>
        <v>-30.118973074514713</v>
      </c>
      <c r="L22" s="96"/>
      <c r="M22" s="98"/>
      <c r="N22" s="99">
        <f t="shared" si="10"/>
        <v>146.95340501792114</v>
      </c>
      <c r="O22" s="100">
        <f t="shared" si="10"/>
        <v>157.2327044025157</v>
      </c>
      <c r="P22" s="100">
        <f t="shared" si="10"/>
        <v>660.6136505948654</v>
      </c>
    </row>
    <row r="23" spans="1:16" ht="13.5">
      <c r="A23" s="101" t="s">
        <v>29</v>
      </c>
      <c r="B23" s="92">
        <v>2</v>
      </c>
      <c r="C23" s="93">
        <v>832</v>
      </c>
      <c r="D23" s="93">
        <v>862</v>
      </c>
      <c r="E23" s="20">
        <v>1067.5</v>
      </c>
      <c r="F23" s="94">
        <v>4</v>
      </c>
      <c r="G23" s="94">
        <v>120</v>
      </c>
      <c r="H23" s="94">
        <v>125</v>
      </c>
      <c r="I23" s="21">
        <v>737.5</v>
      </c>
      <c r="J23" s="96">
        <f t="shared" si="7"/>
        <v>-3.480278422273784</v>
      </c>
      <c r="K23" s="97">
        <f t="shared" si="8"/>
        <v>-22.060889929742387</v>
      </c>
      <c r="L23" s="96">
        <f>IF(OR(H23=0,G23=0,H23&lt;1),"",G23/H23*100-100)</f>
        <v>-4</v>
      </c>
      <c r="M23" s="98">
        <f t="shared" si="9"/>
        <v>-83.72881355932203</v>
      </c>
      <c r="N23" s="99">
        <f t="shared" si="10"/>
        <v>144.23076923076923</v>
      </c>
      <c r="O23" s="100">
        <f t="shared" si="10"/>
        <v>145.01160092807424</v>
      </c>
      <c r="P23" s="100">
        <f t="shared" si="10"/>
        <v>690.8665105386417</v>
      </c>
    </row>
    <row r="24" spans="1:16" ht="13.5">
      <c r="A24" s="101" t="s">
        <v>30</v>
      </c>
      <c r="B24" s="92">
        <v>2</v>
      </c>
      <c r="C24" s="93">
        <v>1328</v>
      </c>
      <c r="D24" s="93">
        <v>1328</v>
      </c>
      <c r="E24" s="20">
        <v>1090</v>
      </c>
      <c r="F24" s="94">
        <v>4</v>
      </c>
      <c r="G24" s="94">
        <v>188</v>
      </c>
      <c r="H24" s="94">
        <v>186</v>
      </c>
      <c r="I24" s="21">
        <v>754.75</v>
      </c>
      <c r="J24" s="96">
        <f t="shared" si="7"/>
        <v>0</v>
      </c>
      <c r="K24" s="97">
        <f t="shared" si="8"/>
        <v>21.834862385321102</v>
      </c>
      <c r="L24" s="96">
        <f>IF(OR(H24=0,G24=0,H24&lt;1),"",G24/H24*100-100)</f>
        <v>1.0752688172043037</v>
      </c>
      <c r="M24" s="98">
        <f t="shared" si="9"/>
        <v>-75.09108976482278</v>
      </c>
      <c r="N24" s="99">
        <f t="shared" si="10"/>
        <v>141.56626506024097</v>
      </c>
      <c r="O24" s="100">
        <f t="shared" si="10"/>
        <v>140.06024096385542</v>
      </c>
      <c r="P24" s="100">
        <f t="shared" si="10"/>
        <v>692.4311926605504</v>
      </c>
    </row>
    <row r="25" spans="1:16" ht="13.5">
      <c r="A25" s="101" t="s">
        <v>31</v>
      </c>
      <c r="B25" s="92"/>
      <c r="C25" s="93">
        <v>0.01</v>
      </c>
      <c r="D25" s="93">
        <v>0.01</v>
      </c>
      <c r="E25" s="20">
        <v>0.01</v>
      </c>
      <c r="F25" s="94"/>
      <c r="G25" s="94">
        <v>0.01</v>
      </c>
      <c r="H25" s="94">
        <v>0.01</v>
      </c>
      <c r="I25" s="21">
        <v>0.01</v>
      </c>
      <c r="J25" s="96">
        <f t="shared" si="7"/>
      </c>
      <c r="K25" s="97">
        <f t="shared" si="8"/>
      </c>
      <c r="L25" s="96">
        <f>IF(OR(H25=0,G25=0,H25&lt;1),"",G25/H25*100-100)</f>
      </c>
      <c r="M25" s="98">
        <f t="shared" si="9"/>
      </c>
      <c r="N25" s="99"/>
      <c r="O25" s="100"/>
      <c r="P25" s="100"/>
    </row>
    <row r="26" spans="1:16" ht="13.5">
      <c r="A26" s="82" t="s">
        <v>32</v>
      </c>
      <c r="B26" s="106"/>
      <c r="C26" s="107"/>
      <c r="D26" s="107"/>
      <c r="E26" s="22"/>
      <c r="F26" s="108"/>
      <c r="G26" s="107"/>
      <c r="H26" s="107"/>
      <c r="I26" s="22"/>
      <c r="J26" s="109"/>
      <c r="K26" s="110"/>
      <c r="L26" s="109"/>
      <c r="M26" s="111"/>
      <c r="N26" s="112"/>
      <c r="O26" s="113"/>
      <c r="P26" s="113"/>
    </row>
    <row r="27" spans="1:16" ht="13.5">
      <c r="A27" s="91" t="s">
        <v>33</v>
      </c>
      <c r="B27" s="92">
        <v>4</v>
      </c>
      <c r="C27" s="93">
        <f>IF(OR(C28=0,C29=0,C30=0,C31=0),"",SUM(C28:C31))</f>
        <v>527</v>
      </c>
      <c r="D27" s="67">
        <f>IF(OR(D28=0,D29=0,D30=0,D31=0),"",SUM(D28:D31))</f>
        <v>509</v>
      </c>
      <c r="E27" s="67">
        <f>IF(OR(E28=0,E29=0,E30=0,E31=0),"",SUM(E28:E31))</f>
        <v>468.25</v>
      </c>
      <c r="F27" s="94"/>
      <c r="G27" s="94"/>
      <c r="H27" s="95">
        <f>IF(OR(H28=0,H29=0,H30=0,H31=0),"",SUM(H28:H31))</f>
        <v>11367</v>
      </c>
      <c r="I27" s="94">
        <f>IF(OR(I28=0,I29=0,I30=0,I31=0),"",SUM(I28:I31))</f>
        <v>10617.5</v>
      </c>
      <c r="J27" s="114">
        <f>IF(OR(D27=0,C27=0,D27&lt;1),"",C27/D27*100-100)</f>
        <v>3.536345776031439</v>
      </c>
      <c r="K27" s="97">
        <f>IF(OR(E27=0,D27=0,E27&lt;1),"",D27/E27*100-100)</f>
        <v>8.702616123865454</v>
      </c>
      <c r="L27" s="96">
        <f>IF(OR(H27=0,G27=0,H27&lt;1),"",G27/H27*100-100)</f>
      </c>
      <c r="M27" s="96">
        <f>IF(OR(I27=0,H27=0,I27&lt;1),"",H27/I27*100-100)</f>
        <v>7.059100541558735</v>
      </c>
      <c r="N27" s="99">
        <f aca="true" t="shared" si="11" ref="N27:P31">(G27/C27)*1000</f>
        <v>0</v>
      </c>
      <c r="O27" s="100">
        <f t="shared" si="11"/>
        <v>22332.023575638505</v>
      </c>
      <c r="P27" s="100">
        <f t="shared" si="11"/>
        <v>22674.853176721837</v>
      </c>
    </row>
    <row r="28" spans="1:16" ht="13.5">
      <c r="A28" s="101" t="s">
        <v>34</v>
      </c>
      <c r="B28" s="92">
        <v>4</v>
      </c>
      <c r="C28" s="93">
        <v>45</v>
      </c>
      <c r="D28" s="93">
        <v>53</v>
      </c>
      <c r="E28" s="20">
        <v>61.75</v>
      </c>
      <c r="F28" s="94">
        <v>4</v>
      </c>
      <c r="G28" s="94">
        <v>945</v>
      </c>
      <c r="H28" s="94">
        <v>1113</v>
      </c>
      <c r="I28" s="21">
        <v>1276.75</v>
      </c>
      <c r="J28" s="96">
        <f>IF(OR(D28=0,C28=0,D28&lt;1),"",C28/D28*100-100)</f>
        <v>-15.094339622641513</v>
      </c>
      <c r="K28" s="97">
        <f>IF(OR(E28=0,C28=0,E28&lt;1),"",C28/E28*100-100)</f>
        <v>-27.1255060728745</v>
      </c>
      <c r="L28" s="96">
        <f>IF(OR(H28=0,G28=0,H28&lt;1),"",G28/H28*100-100)</f>
        <v>-15.094339622641513</v>
      </c>
      <c r="M28" s="98">
        <f>IF(OR(I28=0,G28=0,I28&lt;1),"",G28/I28*100-100)</f>
        <v>-25.98394360681418</v>
      </c>
      <c r="N28" s="99">
        <f t="shared" si="11"/>
        <v>21000</v>
      </c>
      <c r="O28" s="100">
        <f t="shared" si="11"/>
        <v>21000</v>
      </c>
      <c r="P28" s="100">
        <f t="shared" si="11"/>
        <v>20676.113360323885</v>
      </c>
    </row>
    <row r="29" spans="1:16" ht="13.5">
      <c r="A29" s="101" t="s">
        <v>35</v>
      </c>
      <c r="B29" s="92">
        <v>4</v>
      </c>
      <c r="C29" s="93">
        <v>177</v>
      </c>
      <c r="D29" s="93">
        <v>151</v>
      </c>
      <c r="E29" s="20">
        <v>140.25</v>
      </c>
      <c r="F29" s="94">
        <v>4</v>
      </c>
      <c r="G29" s="94">
        <v>3970</v>
      </c>
      <c r="H29" s="94">
        <v>3322</v>
      </c>
      <c r="I29" s="21">
        <v>3129</v>
      </c>
      <c r="J29" s="96">
        <f>IF(OR(D29=0,C29=0,D29&lt;1),"",C29/D29*100-100)</f>
        <v>17.21854304635761</v>
      </c>
      <c r="K29" s="97">
        <f>IF(OR(E29=0,C29=0,E29&lt;1),"",C29/E29*100-100)</f>
        <v>26.203208556149733</v>
      </c>
      <c r="L29" s="96">
        <f>IF(OR(H29=0,G29=0,H29&lt;1),"",G29/H29*100-100)</f>
        <v>19.506321493076456</v>
      </c>
      <c r="M29" s="98">
        <f>IF(OR(I29=0,G29=0,I29&lt;1),"",G29/I29*100-100)</f>
        <v>26.8775966762544</v>
      </c>
      <c r="N29" s="99">
        <f t="shared" si="11"/>
        <v>22429.378531073446</v>
      </c>
      <c r="O29" s="100">
        <f t="shared" si="11"/>
        <v>22000</v>
      </c>
      <c r="P29" s="100">
        <f t="shared" si="11"/>
        <v>22310.160427807485</v>
      </c>
    </row>
    <row r="30" spans="1:16" ht="13.5">
      <c r="A30" s="101" t="s">
        <v>36</v>
      </c>
      <c r="B30" s="92">
        <v>4</v>
      </c>
      <c r="C30" s="93">
        <v>224</v>
      </c>
      <c r="D30" s="93">
        <v>224</v>
      </c>
      <c r="E30" s="20">
        <v>187.5</v>
      </c>
      <c r="F30" s="94"/>
      <c r="G30" s="94"/>
      <c r="H30" s="94">
        <v>5394</v>
      </c>
      <c r="I30" s="21">
        <v>4648.75</v>
      </c>
      <c r="J30" s="96">
        <f>IF(OR(D30=0,C30=0,D30&lt;1),"",C30/D30*100-100)</f>
        <v>0</v>
      </c>
      <c r="K30" s="97">
        <f>IF(OR(E30=0,C30=0,E30&lt;1),"",C30/E30*100-100)</f>
        <v>19.466666666666683</v>
      </c>
      <c r="L30" s="96"/>
      <c r="M30" s="98"/>
      <c r="N30" s="99">
        <f t="shared" si="11"/>
        <v>0</v>
      </c>
      <c r="O30" s="100">
        <f t="shared" si="11"/>
        <v>24080.35714285714</v>
      </c>
      <c r="P30" s="100">
        <f t="shared" si="11"/>
        <v>24793.333333333332</v>
      </c>
    </row>
    <row r="31" spans="1:16" ht="13.5">
      <c r="A31" s="101" t="s">
        <v>37</v>
      </c>
      <c r="B31" s="92">
        <v>4</v>
      </c>
      <c r="C31" s="93">
        <v>81</v>
      </c>
      <c r="D31" s="93">
        <v>81</v>
      </c>
      <c r="E31" s="20">
        <v>78.75</v>
      </c>
      <c r="F31" s="94"/>
      <c r="G31" s="94"/>
      <c r="H31" s="94">
        <v>1538</v>
      </c>
      <c r="I31" s="21">
        <v>1563</v>
      </c>
      <c r="J31" s="96">
        <f>IF(OR(D31=0,C31=0,D31&lt;1),"",C31/D31*100-100)</f>
        <v>0</v>
      </c>
      <c r="K31" s="97">
        <f>IF(OR(E31=0,C31=0,E31&lt;1),"",C31/E31*100-100)</f>
        <v>2.857142857142847</v>
      </c>
      <c r="L31" s="96"/>
      <c r="M31" s="98"/>
      <c r="N31" s="99">
        <f t="shared" si="11"/>
        <v>0</v>
      </c>
      <c r="O31" s="100">
        <f t="shared" si="11"/>
        <v>18987.654320987655</v>
      </c>
      <c r="P31" s="100">
        <f t="shared" si="11"/>
        <v>19847.61904761905</v>
      </c>
    </row>
    <row r="32" spans="1:16" ht="13.5">
      <c r="A32" s="82" t="s">
        <v>38</v>
      </c>
      <c r="B32" s="106"/>
      <c r="C32" s="107"/>
      <c r="D32" s="107"/>
      <c r="E32" s="22"/>
      <c r="F32" s="108"/>
      <c r="G32" s="107"/>
      <c r="H32" s="107"/>
      <c r="I32" s="22"/>
      <c r="J32" s="109"/>
      <c r="K32" s="110"/>
      <c r="L32" s="109"/>
      <c r="M32" s="111"/>
      <c r="N32" s="112"/>
      <c r="O32" s="113"/>
      <c r="P32" s="113"/>
    </row>
    <row r="33" spans="1:16" ht="13.5">
      <c r="A33" s="101" t="s">
        <v>39</v>
      </c>
      <c r="B33" s="92"/>
      <c r="C33" s="93">
        <v>0.01</v>
      </c>
      <c r="D33" s="93">
        <v>0.01</v>
      </c>
      <c r="E33" s="20">
        <v>0.01</v>
      </c>
      <c r="F33" s="94"/>
      <c r="G33" s="94">
        <v>0.01</v>
      </c>
      <c r="H33" s="94">
        <v>0.01</v>
      </c>
      <c r="I33" s="21">
        <v>0.01</v>
      </c>
      <c r="J33" s="96">
        <f aca="true" t="shared" si="12" ref="J33:J39">IF(OR(D33=0,C33=0,D33&lt;1),"",C33/D33*100-100)</f>
      </c>
      <c r="K33" s="97">
        <f aca="true" t="shared" si="13" ref="K33:K39">IF(OR(E33=0,C33=0,E33&lt;1),"",C33/E33*100-100)</f>
      </c>
      <c r="L33" s="96">
        <f>IF(OR(H33=0,G33=0,H33&lt;1),"",G33/H33*100-100)</f>
      </c>
      <c r="M33" s="98">
        <f>IF(OR(I33=0,G33=0,I33&lt;1),"",G33/I33*100-100)</f>
      </c>
      <c r="N33" s="99"/>
      <c r="O33" s="100"/>
      <c r="P33" s="100"/>
    </row>
    <row r="34" spans="1:16" ht="13.5">
      <c r="A34" s="101" t="s">
        <v>40</v>
      </c>
      <c r="B34" s="92"/>
      <c r="C34" s="93">
        <v>0.01</v>
      </c>
      <c r="D34" s="93">
        <v>0.01</v>
      </c>
      <c r="E34" s="20">
        <v>0.01</v>
      </c>
      <c r="F34" s="94"/>
      <c r="G34" s="94"/>
      <c r="H34" s="94">
        <v>0.01</v>
      </c>
      <c r="I34" s="21">
        <v>0.01</v>
      </c>
      <c r="J34" s="96">
        <f t="shared" si="12"/>
      </c>
      <c r="K34" s="97">
        <f t="shared" si="13"/>
      </c>
      <c r="L34" s="96"/>
      <c r="M34" s="98"/>
      <c r="N34" s="99"/>
      <c r="O34" s="100"/>
      <c r="P34" s="100"/>
    </row>
    <row r="35" spans="1:16" ht="13.5">
      <c r="A35" s="101" t="s">
        <v>41</v>
      </c>
      <c r="B35" s="92">
        <v>4</v>
      </c>
      <c r="C35" s="93">
        <v>13</v>
      </c>
      <c r="D35" s="93">
        <v>15</v>
      </c>
      <c r="E35" s="20">
        <v>61.25</v>
      </c>
      <c r="F35" s="94"/>
      <c r="G35" s="94"/>
      <c r="H35" s="94">
        <v>5</v>
      </c>
      <c r="I35" s="21">
        <v>35.25</v>
      </c>
      <c r="J35" s="96">
        <f t="shared" si="12"/>
        <v>-13.333333333333329</v>
      </c>
      <c r="K35" s="97">
        <f t="shared" si="13"/>
        <v>-78.77551020408163</v>
      </c>
      <c r="L35" s="96"/>
      <c r="M35" s="98"/>
      <c r="N35" s="99">
        <f>(G35/C35)*1000</f>
        <v>0</v>
      </c>
      <c r="O35" s="100">
        <f>(H35/D35)*1000</f>
        <v>333.3333333333333</v>
      </c>
      <c r="P35" s="100">
        <f>(I35/E35)*1000</f>
        <v>575.5102040816327</v>
      </c>
    </row>
    <row r="36" spans="1:16" ht="13.5">
      <c r="A36" s="101" t="s">
        <v>42</v>
      </c>
      <c r="B36" s="92"/>
      <c r="C36" s="93"/>
      <c r="D36" s="93">
        <v>0.01</v>
      </c>
      <c r="E36" s="20">
        <v>0.01</v>
      </c>
      <c r="F36" s="94"/>
      <c r="G36" s="94"/>
      <c r="H36" s="94">
        <v>0.01</v>
      </c>
      <c r="I36" s="21">
        <v>0.01</v>
      </c>
      <c r="J36" s="96"/>
      <c r="K36" s="97"/>
      <c r="L36" s="96"/>
      <c r="M36" s="98"/>
      <c r="N36" s="99"/>
      <c r="O36" s="100"/>
      <c r="P36" s="100"/>
    </row>
    <row r="37" spans="1:16" ht="13.5">
      <c r="A37" s="101" t="s">
        <v>43</v>
      </c>
      <c r="B37" s="92"/>
      <c r="C37" s="93"/>
      <c r="D37" s="93">
        <v>38</v>
      </c>
      <c r="E37" s="20">
        <v>10.5075</v>
      </c>
      <c r="F37" s="94"/>
      <c r="G37" s="94"/>
      <c r="H37" s="94">
        <v>11</v>
      </c>
      <c r="I37" s="21">
        <v>7.2575</v>
      </c>
      <c r="J37" s="96"/>
      <c r="K37" s="97"/>
      <c r="L37" s="96"/>
      <c r="M37" s="98"/>
      <c r="N37" s="99" t="e">
        <f>(G37/C37)*1000</f>
        <v>#DIV/0!</v>
      </c>
      <c r="O37" s="100"/>
      <c r="P37" s="100"/>
    </row>
    <row r="38" spans="1:16" ht="13.5">
      <c r="A38" s="101" t="s">
        <v>44</v>
      </c>
      <c r="B38" s="92"/>
      <c r="C38" s="93">
        <v>0.01</v>
      </c>
      <c r="D38" s="93">
        <v>0.01</v>
      </c>
      <c r="E38" s="20">
        <v>0.5075</v>
      </c>
      <c r="F38" s="94"/>
      <c r="G38" s="94">
        <v>0.01</v>
      </c>
      <c r="H38" s="94">
        <v>0.01</v>
      </c>
      <c r="I38" s="21">
        <v>0.5075</v>
      </c>
      <c r="J38" s="96"/>
      <c r="K38" s="97">
        <f t="shared" si="13"/>
      </c>
      <c r="L38" s="96">
        <f>IF(OR(H38=0,G38=0,H38&lt;1),"",G38/H38*100-100)</f>
      </c>
      <c r="M38" s="98">
        <f>IF(OR(I38=0,G38=0,I38&lt;1),"",G38/I38*100-100)</f>
      </c>
      <c r="N38" s="99"/>
      <c r="O38" s="100"/>
      <c r="P38" s="100">
        <f>(I38/E38)*1000</f>
        <v>1000</v>
      </c>
    </row>
    <row r="39" spans="1:16" ht="13.5">
      <c r="A39" s="101" t="s">
        <v>45</v>
      </c>
      <c r="B39" s="92"/>
      <c r="C39" s="93"/>
      <c r="D39" s="93">
        <v>0.01</v>
      </c>
      <c r="E39" s="20">
        <v>0.01</v>
      </c>
      <c r="F39" s="94"/>
      <c r="G39" s="94"/>
      <c r="H39" s="94">
        <v>0.01</v>
      </c>
      <c r="I39" s="21">
        <v>0.01</v>
      </c>
      <c r="J39" s="96"/>
      <c r="K39" s="97"/>
      <c r="L39" s="96"/>
      <c r="M39" s="98"/>
      <c r="N39" s="99"/>
      <c r="O39" s="100"/>
      <c r="P39" s="100"/>
    </row>
    <row r="40" spans="1:16" ht="13.5">
      <c r="A40" s="82" t="s">
        <v>46</v>
      </c>
      <c r="B40" s="106"/>
      <c r="C40" s="107"/>
      <c r="D40" s="107"/>
      <c r="E40" s="22"/>
      <c r="F40" s="108"/>
      <c r="G40" s="107"/>
      <c r="H40" s="107"/>
      <c r="I40" s="22"/>
      <c r="J40" s="109"/>
      <c r="K40" s="110"/>
      <c r="L40" s="109"/>
      <c r="M40" s="111"/>
      <c r="N40" s="112"/>
      <c r="O40" s="113"/>
      <c r="P40" s="113"/>
    </row>
    <row r="41" spans="1:16" ht="13.5">
      <c r="A41" s="101" t="s">
        <v>47</v>
      </c>
      <c r="B41" s="92"/>
      <c r="C41" s="93"/>
      <c r="D41" s="93">
        <v>11</v>
      </c>
      <c r="E41" s="20">
        <v>41.5</v>
      </c>
      <c r="F41" s="94"/>
      <c r="G41" s="94"/>
      <c r="H41" s="94">
        <v>83</v>
      </c>
      <c r="I41" s="21">
        <v>1064</v>
      </c>
      <c r="J41" s="96"/>
      <c r="K41" s="97"/>
      <c r="L41" s="96"/>
      <c r="M41" s="98"/>
      <c r="N41" s="99" t="e">
        <f aca="true" t="shared" si="14" ref="N41:P43">(G41/C41)*1000</f>
        <v>#DIV/0!</v>
      </c>
      <c r="O41" s="100">
        <f t="shared" si="14"/>
        <v>7545.454545454546</v>
      </c>
      <c r="P41" s="100">
        <f t="shared" si="14"/>
        <v>25638.55421686747</v>
      </c>
    </row>
    <row r="42" spans="1:16" ht="13.5">
      <c r="A42" s="101" t="s">
        <v>48</v>
      </c>
      <c r="B42" s="92">
        <v>3</v>
      </c>
      <c r="C42" s="93">
        <v>132</v>
      </c>
      <c r="D42" s="93">
        <v>132</v>
      </c>
      <c r="E42" s="20">
        <v>121.25</v>
      </c>
      <c r="F42" s="94"/>
      <c r="G42" s="94"/>
      <c r="H42" s="94">
        <v>7180</v>
      </c>
      <c r="I42" s="21">
        <v>6792</v>
      </c>
      <c r="J42" s="96">
        <f>IF(OR(D42=0,C42=0,D42&lt;1),"",C42/D42*100-100)</f>
        <v>0</v>
      </c>
      <c r="K42" s="97">
        <f>IF(OR(E42=0,C42=0,E42&lt;1),"",C42/E42*100-100)</f>
        <v>8.865979381443296</v>
      </c>
      <c r="L42" s="96"/>
      <c r="M42" s="98"/>
      <c r="N42" s="99">
        <f t="shared" si="14"/>
        <v>0</v>
      </c>
      <c r="O42" s="100">
        <f t="shared" si="14"/>
        <v>54393.93939393939</v>
      </c>
      <c r="P42" s="100">
        <f t="shared" si="14"/>
        <v>56016.49484536082</v>
      </c>
    </row>
    <row r="43" spans="1:16" ht="13.5">
      <c r="A43" s="101" t="s">
        <v>49</v>
      </c>
      <c r="B43" s="92">
        <v>2</v>
      </c>
      <c r="C43" s="93">
        <v>42</v>
      </c>
      <c r="D43" s="93">
        <v>42</v>
      </c>
      <c r="E43" s="20">
        <v>54.25</v>
      </c>
      <c r="F43" s="94"/>
      <c r="G43" s="94"/>
      <c r="H43" s="94">
        <v>276</v>
      </c>
      <c r="I43" s="21">
        <v>642.75</v>
      </c>
      <c r="J43" s="96">
        <f>IF(OR(D43=0,C43=0,D43&lt;1),"",C43/D43*100-100)</f>
        <v>0</v>
      </c>
      <c r="K43" s="97">
        <f>IF(OR(E43=0,C43=0,E43&lt;1),"",C43/E43*100-100)</f>
        <v>-22.58064516129032</v>
      </c>
      <c r="L43" s="96"/>
      <c r="M43" s="98"/>
      <c r="N43" s="99">
        <f t="shared" si="14"/>
        <v>0</v>
      </c>
      <c r="O43" s="100">
        <f t="shared" si="14"/>
        <v>6571.428571428572</v>
      </c>
      <c r="P43" s="100">
        <f t="shared" si="14"/>
        <v>11847.926267281107</v>
      </c>
    </row>
    <row r="44" spans="1:16" ht="13.5">
      <c r="A44" s="82" t="s">
        <v>50</v>
      </c>
      <c r="B44" s="106"/>
      <c r="C44" s="107"/>
      <c r="D44" s="107"/>
      <c r="E44" s="22"/>
      <c r="F44" s="108"/>
      <c r="G44" s="107"/>
      <c r="H44" s="107"/>
      <c r="I44" s="22"/>
      <c r="J44" s="109"/>
      <c r="K44" s="110"/>
      <c r="L44" s="109"/>
      <c r="M44" s="111"/>
      <c r="N44" s="112"/>
      <c r="O44" s="113"/>
      <c r="P44" s="113"/>
    </row>
    <row r="45" spans="1:16" ht="13.5">
      <c r="A45" s="101" t="s">
        <v>51</v>
      </c>
      <c r="B45" s="92"/>
      <c r="C45" s="93"/>
      <c r="D45" s="93">
        <v>63</v>
      </c>
      <c r="E45" s="20">
        <v>69.25</v>
      </c>
      <c r="F45" s="94"/>
      <c r="G45" s="94"/>
      <c r="H45" s="94">
        <v>1527</v>
      </c>
      <c r="I45" s="21">
        <v>1909.5</v>
      </c>
      <c r="J45" s="96"/>
      <c r="K45" s="97"/>
      <c r="L45" s="96"/>
      <c r="M45" s="98"/>
      <c r="N45" s="99" t="e">
        <f aca="true" t="shared" si="15" ref="N45:P52">(G45/C45)*1000</f>
        <v>#DIV/0!</v>
      </c>
      <c r="O45" s="100">
        <f t="shared" si="15"/>
        <v>24238.095238095237</v>
      </c>
      <c r="P45" s="100">
        <f t="shared" si="15"/>
        <v>27574.00722021661</v>
      </c>
    </row>
    <row r="46" spans="1:16" ht="13.5">
      <c r="A46" s="101" t="s">
        <v>52</v>
      </c>
      <c r="B46" s="92"/>
      <c r="C46" s="93"/>
      <c r="D46" s="93">
        <v>410</v>
      </c>
      <c r="E46" s="20">
        <v>500.5</v>
      </c>
      <c r="F46" s="94"/>
      <c r="G46" s="94"/>
      <c r="H46" s="94">
        <v>10399</v>
      </c>
      <c r="I46" s="21">
        <v>12084.75</v>
      </c>
      <c r="J46" s="96"/>
      <c r="K46" s="97"/>
      <c r="L46" s="96"/>
      <c r="M46" s="98"/>
      <c r="N46" s="99" t="e">
        <f t="shared" si="15"/>
        <v>#DIV/0!</v>
      </c>
      <c r="O46" s="100">
        <f t="shared" si="15"/>
        <v>25363.414634146342</v>
      </c>
      <c r="P46" s="100">
        <f t="shared" si="15"/>
        <v>24145.354645354644</v>
      </c>
    </row>
    <row r="47" spans="1:16" ht="13.5">
      <c r="A47" s="101" t="s">
        <v>53</v>
      </c>
      <c r="B47" s="92">
        <v>3</v>
      </c>
      <c r="C47" s="93">
        <v>38</v>
      </c>
      <c r="D47" s="93">
        <v>38</v>
      </c>
      <c r="E47" s="20">
        <v>38</v>
      </c>
      <c r="F47" s="94">
        <v>4</v>
      </c>
      <c r="G47" s="94">
        <v>231</v>
      </c>
      <c r="H47" s="94">
        <v>213</v>
      </c>
      <c r="I47" s="21">
        <v>228</v>
      </c>
      <c r="J47" s="96">
        <f aca="true" t="shared" si="16" ref="J45:J88">IF(OR(D47=0,C47=0,D47&lt;1),"",C47/D47*100-100)</f>
        <v>0</v>
      </c>
      <c r="K47" s="97">
        <f aca="true" t="shared" si="17" ref="K45:K88">IF(OR(E47=0,C47=0,E47&lt;1),"",C47/E47*100-100)</f>
        <v>0</v>
      </c>
      <c r="L47" s="96">
        <f>IF(OR(H47=0,G47=0,H47&lt;1),"",G47/H47*100-100)</f>
        <v>8.450704225352126</v>
      </c>
      <c r="M47" s="98">
        <f>IF(OR(I47=0,G47=0,I47&lt;1),"",G47/I47*100-100)</f>
        <v>1.3157894736842053</v>
      </c>
      <c r="N47" s="99">
        <f t="shared" si="15"/>
        <v>6078.9473684210525</v>
      </c>
      <c r="O47" s="100">
        <f t="shared" si="15"/>
        <v>5605.263157894738</v>
      </c>
      <c r="P47" s="100">
        <f t="shared" si="15"/>
        <v>6000</v>
      </c>
    </row>
    <row r="48" spans="1:16" ht="13.5">
      <c r="A48" s="101" t="s">
        <v>54</v>
      </c>
      <c r="B48" s="92"/>
      <c r="C48" s="93"/>
      <c r="D48" s="93">
        <v>55</v>
      </c>
      <c r="E48" s="20">
        <v>42.5</v>
      </c>
      <c r="F48" s="94"/>
      <c r="G48" s="94"/>
      <c r="H48" s="94">
        <v>1232</v>
      </c>
      <c r="I48" s="21">
        <v>1032.5</v>
      </c>
      <c r="J48" s="96"/>
      <c r="K48" s="97"/>
      <c r="L48" s="96"/>
      <c r="M48" s="98"/>
      <c r="N48" s="99" t="e">
        <f t="shared" si="15"/>
        <v>#DIV/0!</v>
      </c>
      <c r="O48" s="100">
        <f t="shared" si="15"/>
        <v>22400</v>
      </c>
      <c r="P48" s="100">
        <f t="shared" si="15"/>
        <v>24294.11764705882</v>
      </c>
    </row>
    <row r="49" spans="1:16" ht="13.5">
      <c r="A49" s="102" t="s">
        <v>55</v>
      </c>
      <c r="B49" s="92">
        <v>2</v>
      </c>
      <c r="C49" s="93">
        <v>7103</v>
      </c>
      <c r="D49" s="93">
        <v>7048</v>
      </c>
      <c r="E49" s="20">
        <v>6980</v>
      </c>
      <c r="F49" s="94"/>
      <c r="G49" s="94"/>
      <c r="H49" s="94">
        <v>154493</v>
      </c>
      <c r="I49" s="21">
        <v>158123</v>
      </c>
      <c r="J49" s="96">
        <f t="shared" si="16"/>
        <v>0.7803632236095268</v>
      </c>
      <c r="K49" s="97">
        <f t="shared" si="17"/>
        <v>1.7621776504298055</v>
      </c>
      <c r="L49" s="96"/>
      <c r="M49" s="98"/>
      <c r="N49" s="99">
        <f t="shared" si="15"/>
        <v>0</v>
      </c>
      <c r="O49" s="100">
        <f t="shared" si="15"/>
        <v>21920.119182746876</v>
      </c>
      <c r="P49" s="100">
        <f t="shared" si="15"/>
        <v>22653.724928366762</v>
      </c>
    </row>
    <row r="50" spans="1:16" ht="13.5">
      <c r="A50" s="102" t="s">
        <v>56</v>
      </c>
      <c r="B50" s="92"/>
      <c r="C50" s="93"/>
      <c r="D50" s="93">
        <v>186</v>
      </c>
      <c r="E50" s="20">
        <v>91.5</v>
      </c>
      <c r="F50" s="94"/>
      <c r="G50" s="94"/>
      <c r="H50" s="94">
        <v>6662</v>
      </c>
      <c r="I50" s="21">
        <v>1324</v>
      </c>
      <c r="J50" s="96"/>
      <c r="K50" s="97"/>
      <c r="L50" s="96"/>
      <c r="M50" s="98"/>
      <c r="N50" s="99" t="e">
        <f t="shared" si="15"/>
        <v>#DIV/0!</v>
      </c>
      <c r="O50" s="100">
        <f t="shared" si="15"/>
        <v>35817.204301075275</v>
      </c>
      <c r="P50" s="100">
        <f t="shared" si="15"/>
        <v>14469.945355191257</v>
      </c>
    </row>
    <row r="51" spans="1:16" ht="13.5">
      <c r="A51" s="102" t="s">
        <v>57</v>
      </c>
      <c r="B51" s="92">
        <v>3</v>
      </c>
      <c r="C51" s="93">
        <v>305</v>
      </c>
      <c r="D51" s="93">
        <v>285</v>
      </c>
      <c r="E51" s="20">
        <v>93.0025</v>
      </c>
      <c r="F51" s="94">
        <v>4</v>
      </c>
      <c r="G51" s="94">
        <v>3055</v>
      </c>
      <c r="H51" s="94">
        <v>3055</v>
      </c>
      <c r="I51" s="21">
        <v>1162.2525</v>
      </c>
      <c r="J51" s="96">
        <f t="shared" si="16"/>
        <v>7.017543859649123</v>
      </c>
      <c r="K51" s="97">
        <f t="shared" si="17"/>
        <v>227.94817343619798</v>
      </c>
      <c r="L51" s="96"/>
      <c r="M51" s="98"/>
      <c r="N51" s="99">
        <f t="shared" si="15"/>
        <v>10016.39344262295</v>
      </c>
      <c r="O51" s="100">
        <f t="shared" si="15"/>
        <v>10719.298245614034</v>
      </c>
      <c r="P51" s="100">
        <f t="shared" si="15"/>
        <v>12497.002768742776</v>
      </c>
    </row>
    <row r="52" spans="1:16" ht="13.5">
      <c r="A52" s="102" t="s">
        <v>58</v>
      </c>
      <c r="B52" s="92"/>
      <c r="C52" s="93">
        <v>0.01</v>
      </c>
      <c r="D52" s="93">
        <v>0.01</v>
      </c>
      <c r="E52" s="20">
        <v>0.01</v>
      </c>
      <c r="F52" s="94"/>
      <c r="G52" s="94"/>
      <c r="H52" s="95">
        <v>0.01</v>
      </c>
      <c r="I52" s="55">
        <v>0.01</v>
      </c>
      <c r="J52" s="96">
        <f t="shared" si="16"/>
      </c>
      <c r="K52" s="97">
        <f t="shared" si="17"/>
      </c>
      <c r="L52" s="96"/>
      <c r="M52" s="98"/>
      <c r="N52" s="99">
        <f t="shared" si="15"/>
        <v>0</v>
      </c>
      <c r="O52" s="100"/>
      <c r="P52" s="100"/>
    </row>
    <row r="53" spans="1:16" ht="13.5">
      <c r="A53" s="101" t="s">
        <v>59</v>
      </c>
      <c r="B53" s="92">
        <v>4</v>
      </c>
      <c r="C53" s="93">
        <v>7100</v>
      </c>
      <c r="D53" s="93">
        <v>7100</v>
      </c>
      <c r="E53" s="20">
        <v>5624.25</v>
      </c>
      <c r="F53" s="94"/>
      <c r="G53" s="94"/>
      <c r="H53" s="95">
        <v>447120</v>
      </c>
      <c r="I53" s="55">
        <v>335081.5</v>
      </c>
      <c r="J53" s="96">
        <f t="shared" si="16"/>
        <v>0</v>
      </c>
      <c r="K53" s="97">
        <f t="shared" si="17"/>
        <v>26.239054096101697</v>
      </c>
      <c r="L53" s="96"/>
      <c r="M53" s="98"/>
      <c r="N53" s="99">
        <f aca="true" t="shared" si="18" ref="N53:P60">(G53/C53)*1000</f>
        <v>0</v>
      </c>
      <c r="O53" s="100">
        <f t="shared" si="18"/>
        <v>62974.64788732395</v>
      </c>
      <c r="P53" s="100">
        <f t="shared" si="18"/>
        <v>59577.988176201274</v>
      </c>
    </row>
    <row r="54" spans="1:16" ht="12.75" customHeight="1">
      <c r="A54" s="101" t="s">
        <v>60</v>
      </c>
      <c r="B54" s="92">
        <v>4</v>
      </c>
      <c r="C54" s="93">
        <v>2591</v>
      </c>
      <c r="D54" s="93">
        <v>2591</v>
      </c>
      <c r="E54" s="20">
        <v>3879.5</v>
      </c>
      <c r="F54" s="94"/>
      <c r="G54" s="94"/>
      <c r="H54" s="95">
        <v>101261</v>
      </c>
      <c r="I54" s="56">
        <v>135236</v>
      </c>
      <c r="J54" s="96">
        <f t="shared" si="16"/>
        <v>0</v>
      </c>
      <c r="K54" s="97">
        <f t="shared" si="17"/>
        <v>-33.21304291790179</v>
      </c>
      <c r="L54" s="96"/>
      <c r="M54" s="98"/>
      <c r="N54" s="99">
        <f t="shared" si="18"/>
        <v>0</v>
      </c>
      <c r="O54" s="100">
        <f t="shared" si="18"/>
        <v>39081.821690467004</v>
      </c>
      <c r="P54" s="100">
        <f t="shared" si="18"/>
        <v>34859.13133135713</v>
      </c>
    </row>
    <row r="55" spans="1:16" ht="12.75" customHeight="1">
      <c r="A55" s="101" t="s">
        <v>61</v>
      </c>
      <c r="B55" s="92">
        <v>4</v>
      </c>
      <c r="C55" s="93">
        <v>33</v>
      </c>
      <c r="D55" s="93">
        <v>30</v>
      </c>
      <c r="E55" s="20">
        <v>25.5</v>
      </c>
      <c r="F55" s="94"/>
      <c r="G55" s="94"/>
      <c r="H55" s="95">
        <v>502</v>
      </c>
      <c r="I55" s="56">
        <v>480.75</v>
      </c>
      <c r="J55" s="96"/>
      <c r="K55" s="97"/>
      <c r="L55" s="96"/>
      <c r="M55" s="98"/>
      <c r="N55" s="99">
        <f t="shared" si="18"/>
        <v>0</v>
      </c>
      <c r="O55" s="100">
        <f t="shared" si="18"/>
        <v>16733.333333333336</v>
      </c>
      <c r="P55" s="100">
        <f t="shared" si="18"/>
        <v>18852.941176470587</v>
      </c>
    </row>
    <row r="56" spans="1:16" ht="13.5">
      <c r="A56" s="91" t="s">
        <v>62</v>
      </c>
      <c r="B56" s="92">
        <v>4</v>
      </c>
      <c r="C56" s="93">
        <f>IF(OR(C57=0,C58=0),"",SUM(C57:C58))</f>
        <v>7219</v>
      </c>
      <c r="D56" s="67">
        <f>IF(OR(D57=0,D58=0),"",SUM(D57:D58))</f>
        <v>7219</v>
      </c>
      <c r="E56" s="67">
        <f>IF(OR(E57=0,E58=0),"",SUM(E57:E58))</f>
        <v>5630.5</v>
      </c>
      <c r="F56" s="94">
        <v>4</v>
      </c>
      <c r="G56" s="94">
        <f>IF(OR(G57=0,G58=0),"",SUM(G57:G58))</f>
        <v>347160</v>
      </c>
      <c r="H56" s="95">
        <f>IF(OR(H57=0,H58=0),"",SUM(H57:H58))</f>
        <v>347160</v>
      </c>
      <c r="I56" s="115">
        <f>IF(OR(I57=0,I58=0),"",SUM(I57:I58))</f>
        <v>325507.45525</v>
      </c>
      <c r="J56" s="96">
        <f t="shared" si="16"/>
        <v>0</v>
      </c>
      <c r="K56" s="97">
        <f t="shared" si="17"/>
        <v>28.212414528017064</v>
      </c>
      <c r="L56" s="96">
        <f>IF(OR(H56=0,G56=0,H56&lt;1),"",G56/H56*100-100)</f>
        <v>0</v>
      </c>
      <c r="M56" s="98">
        <f>IF(OR(I56=0,G56=0,I56&lt;1),"",G56/I56*100-100)</f>
        <v>6.651935124917557</v>
      </c>
      <c r="N56" s="99">
        <f t="shared" si="18"/>
        <v>48089.763125086574</v>
      </c>
      <c r="O56" s="100">
        <f t="shared" si="18"/>
        <v>48089.763125086574</v>
      </c>
      <c r="P56" s="100">
        <f t="shared" si="18"/>
        <v>57811.465278394455</v>
      </c>
    </row>
    <row r="57" spans="1:16" ht="13.5">
      <c r="A57" s="101" t="s">
        <v>63</v>
      </c>
      <c r="B57" s="92">
        <v>4</v>
      </c>
      <c r="C57" s="93">
        <v>7116</v>
      </c>
      <c r="D57" s="93">
        <v>7129</v>
      </c>
      <c r="E57" s="54">
        <v>5496.75</v>
      </c>
      <c r="F57" s="94">
        <v>4</v>
      </c>
      <c r="G57" s="94">
        <v>343660</v>
      </c>
      <c r="H57" s="95">
        <v>343660</v>
      </c>
      <c r="I57" s="56">
        <v>320548.19525</v>
      </c>
      <c r="J57" s="96">
        <f t="shared" si="16"/>
        <v>-0.18235376630663325</v>
      </c>
      <c r="K57" s="97">
        <f t="shared" si="17"/>
        <v>29.45831627780052</v>
      </c>
      <c r="L57" s="96">
        <f>IF(OR(H57=0,G57=0,H57&lt;1),"",G57/H57*100-100)</f>
        <v>0</v>
      </c>
      <c r="M57" s="98">
        <f>IF(OR(I57=0,G57=0,I57&lt;1),"",G57/I57*100-100)</f>
        <v>7.210087310575801</v>
      </c>
      <c r="N57" s="99">
        <f t="shared" si="18"/>
        <v>48293.98538504778</v>
      </c>
      <c r="O57" s="100">
        <f t="shared" si="18"/>
        <v>48205.91948379857</v>
      </c>
      <c r="P57" s="100">
        <f t="shared" si="18"/>
        <v>58315.949470141444</v>
      </c>
    </row>
    <row r="58" spans="1:16" ht="13.5">
      <c r="A58" s="101" t="s">
        <v>64</v>
      </c>
      <c r="B58" s="92">
        <v>4</v>
      </c>
      <c r="C58" s="93">
        <v>103</v>
      </c>
      <c r="D58" s="93">
        <v>90</v>
      </c>
      <c r="E58" s="54">
        <v>133.75</v>
      </c>
      <c r="F58" s="94">
        <v>4</v>
      </c>
      <c r="G58" s="94">
        <v>3500</v>
      </c>
      <c r="H58" s="95">
        <v>3500</v>
      </c>
      <c r="I58" s="56">
        <v>4959.26</v>
      </c>
      <c r="J58" s="96">
        <f t="shared" si="16"/>
        <v>14.444444444444443</v>
      </c>
      <c r="K58" s="97">
        <f t="shared" si="17"/>
        <v>-22.99065420560747</v>
      </c>
      <c r="L58" s="96">
        <f>IF(OR(H58=0,G58=0,H58&lt;1),"",G58/H58*100-100)</f>
        <v>0</v>
      </c>
      <c r="M58" s="98">
        <f>IF(OR(I58=0,G58=0,I58&lt;1),"",G58/I58*100-100)</f>
        <v>-29.424954529506422</v>
      </c>
      <c r="N58" s="99">
        <f t="shared" si="18"/>
        <v>33980.58252427184</v>
      </c>
      <c r="O58" s="100">
        <f t="shared" si="18"/>
        <v>38888.88888888888</v>
      </c>
      <c r="P58" s="100">
        <f t="shared" si="18"/>
        <v>37078.57943925234</v>
      </c>
    </row>
    <row r="59" spans="1:16" ht="13.5">
      <c r="A59" s="91" t="s">
        <v>65</v>
      </c>
      <c r="B59" s="92">
        <v>4</v>
      </c>
      <c r="C59" s="93">
        <f>IF(OR(C60=0,C61=0),"",SUM(C60:C61))</f>
        <v>4839.01</v>
      </c>
      <c r="D59" s="67">
        <f>IF(OR(D60=0,D61=0),"",SUM(D60:D61))</f>
        <v>5021.01</v>
      </c>
      <c r="E59" s="67">
        <f>IF(OR(E60=0,E61=0),"",SUM(E60:E61))</f>
        <v>4625.26</v>
      </c>
      <c r="F59" s="94">
        <v>4</v>
      </c>
      <c r="G59" s="176">
        <f>IF(OR(G60=0,G61=0),"",SUM(G60:G61))</f>
        <v>414151.01</v>
      </c>
      <c r="H59" s="117">
        <f>IF(OR(H60=0,H61=0),"",SUM(H60:H61))</f>
        <v>414151.01</v>
      </c>
      <c r="I59" s="118">
        <f>IF(OR(I60=0,I61=0),"",SUM(I60:I61))</f>
        <v>404623.51</v>
      </c>
      <c r="J59" s="96">
        <f t="shared" si="16"/>
        <v>-3.6247687218308613</v>
      </c>
      <c r="K59" s="97">
        <f t="shared" si="17"/>
        <v>4.621361826145986</v>
      </c>
      <c r="L59" s="96">
        <f>IF(OR(H59=0,G59=0,H59&lt;1),"",G59/H59*100-100)</f>
        <v>0</v>
      </c>
      <c r="M59" s="98">
        <f>IF(OR(I59=0,G59=0,I59&lt;1),"",G59/I59*100-100)</f>
        <v>2.3546580375421087</v>
      </c>
      <c r="N59" s="99">
        <f t="shared" si="18"/>
        <v>85585.89670201135</v>
      </c>
      <c r="O59" s="100">
        <f t="shared" si="18"/>
        <v>82483.60588805837</v>
      </c>
      <c r="P59" s="100">
        <f t="shared" si="18"/>
        <v>87481.24645965848</v>
      </c>
    </row>
    <row r="60" spans="1:16" ht="13.5">
      <c r="A60" s="101" t="s">
        <v>66</v>
      </c>
      <c r="B60" s="92">
        <v>4</v>
      </c>
      <c r="C60" s="93">
        <v>4839</v>
      </c>
      <c r="D60" s="67">
        <v>5021</v>
      </c>
      <c r="E60" s="53">
        <v>4625.25</v>
      </c>
      <c r="F60" s="94">
        <v>4</v>
      </c>
      <c r="G60" s="94">
        <v>414151</v>
      </c>
      <c r="H60" s="95">
        <v>414151</v>
      </c>
      <c r="I60" s="56">
        <v>404623.5</v>
      </c>
      <c r="J60" s="96">
        <f t="shared" si="16"/>
        <v>-3.624775941047602</v>
      </c>
      <c r="K60" s="97">
        <f t="shared" si="17"/>
        <v>4.621371817739586</v>
      </c>
      <c r="L60" s="96">
        <f>IF(OR(H60=0,G60=0,H60&lt;1),"",G60/H60*100-100)</f>
        <v>0</v>
      </c>
      <c r="M60" s="98">
        <f>IF(OR(I60=0,G60=0,I60&lt;1),"",G60/I60*100-100)</f>
        <v>2.354658095735914</v>
      </c>
      <c r="N60" s="99">
        <f t="shared" si="18"/>
        <v>85586.07150237652</v>
      </c>
      <c r="O60" s="100">
        <f t="shared" si="18"/>
        <v>82483.76817367059</v>
      </c>
      <c r="P60" s="100">
        <f t="shared" si="18"/>
        <v>87481.43343603048</v>
      </c>
    </row>
    <row r="61" spans="1:16" ht="13.5">
      <c r="A61" s="101" t="s">
        <v>67</v>
      </c>
      <c r="B61" s="92"/>
      <c r="C61" s="93">
        <v>0.01</v>
      </c>
      <c r="D61" s="67">
        <v>0.01</v>
      </c>
      <c r="E61" s="53">
        <v>0.01</v>
      </c>
      <c r="F61" s="94"/>
      <c r="G61" s="94">
        <v>0.01</v>
      </c>
      <c r="H61" s="95">
        <v>0.01</v>
      </c>
      <c r="I61" s="56">
        <v>0.01</v>
      </c>
      <c r="J61" s="96">
        <f t="shared" si="16"/>
      </c>
      <c r="K61" s="97">
        <f t="shared" si="17"/>
      </c>
      <c r="L61" s="96">
        <f>IF(OR(H61=0,G61=0,H61&lt;1),"",G61/H61*100-100)</f>
      </c>
      <c r="M61" s="98">
        <f>IF(OR(I61=0,G61=0,I61&lt;1),"",G61/I61*100-100)</f>
      </c>
      <c r="N61" s="99"/>
      <c r="O61" s="100"/>
      <c r="P61" s="100"/>
    </row>
    <row r="62" spans="1:16" ht="13.5">
      <c r="A62" s="101" t="s">
        <v>68</v>
      </c>
      <c r="B62" s="92"/>
      <c r="C62" s="93">
        <v>0.01</v>
      </c>
      <c r="D62" s="67">
        <v>0.01</v>
      </c>
      <c r="E62" s="53">
        <v>0.01</v>
      </c>
      <c r="F62" s="94"/>
      <c r="G62" s="94">
        <v>0.01</v>
      </c>
      <c r="H62" s="95">
        <v>0.01</v>
      </c>
      <c r="I62" s="56">
        <v>0.01</v>
      </c>
      <c r="J62" s="96">
        <f t="shared" si="16"/>
      </c>
      <c r="K62" s="97">
        <f t="shared" si="17"/>
      </c>
      <c r="L62" s="96"/>
      <c r="M62" s="98"/>
      <c r="N62" s="99"/>
      <c r="O62" s="100"/>
      <c r="P62" s="100"/>
    </row>
    <row r="63" spans="1:16" ht="13.5">
      <c r="A63" s="91" t="s">
        <v>69</v>
      </c>
      <c r="B63" s="92">
        <v>4</v>
      </c>
      <c r="C63" s="93">
        <f>IF(OR(C64=0,C65=0),"",SUM(C64:C65))</f>
        <v>1908.01</v>
      </c>
      <c r="D63" s="67">
        <f>IF(OR(D64=0,D65=0),"",SUM(D64:D65))</f>
        <v>1851.01</v>
      </c>
      <c r="E63" s="67">
        <f>IF(OR(E64=0,E65=0),"",SUM(E64:E65))</f>
        <v>1986.0025</v>
      </c>
      <c r="F63" s="94">
        <v>4</v>
      </c>
      <c r="G63" s="94">
        <f>IF(OR(G64=0,G65=0),"",SUM(G64:G65))</f>
        <v>150066.01</v>
      </c>
      <c r="H63" s="95">
        <f>IF(OR(H64=0,H65=0),"",SUM(H64:H65))</f>
        <v>150066.01</v>
      </c>
      <c r="I63" s="115">
        <f>IF(OR(I64=0,I65=0),"",SUM(I64:I65))</f>
        <v>156617.7525</v>
      </c>
      <c r="J63" s="96">
        <f t="shared" si="16"/>
        <v>3.0793998951923527</v>
      </c>
      <c r="K63" s="97">
        <f t="shared" si="17"/>
        <v>-3.927109860133612</v>
      </c>
      <c r="L63" s="96">
        <f>IF(OR(H63=0,G63=0,H63&lt;1),"",G63/H63*100-100)</f>
        <v>0</v>
      </c>
      <c r="M63" s="98">
        <f>IF(OR(I63=0,G63=0,I63&lt;1),"",G63/I63*100-100)</f>
        <v>-4.1832693902308336</v>
      </c>
      <c r="N63" s="99">
        <f aca="true" t="shared" si="19" ref="N63:N71">(G63/C63)*1000</f>
        <v>78650.53642276509</v>
      </c>
      <c r="O63" s="100">
        <f aca="true" t="shared" si="20" ref="O63:O71">(H63/D63)*1000</f>
        <v>81072.50095893594</v>
      </c>
      <c r="P63" s="100">
        <f aca="true" t="shared" si="21" ref="P63:P71">(I63/E63)*1000</f>
        <v>78860.80329707541</v>
      </c>
    </row>
    <row r="64" spans="1:16" ht="13.5">
      <c r="A64" s="101" t="s">
        <v>70</v>
      </c>
      <c r="B64" s="92"/>
      <c r="C64" s="93">
        <v>0.01</v>
      </c>
      <c r="D64" s="67">
        <v>0.01</v>
      </c>
      <c r="E64" s="53">
        <v>0.7525</v>
      </c>
      <c r="F64" s="94"/>
      <c r="G64" s="94">
        <v>0.01</v>
      </c>
      <c r="H64" s="95">
        <v>0.01</v>
      </c>
      <c r="I64" s="56">
        <v>14.0025</v>
      </c>
      <c r="J64" s="96">
        <f t="shared" si="16"/>
      </c>
      <c r="K64" s="97">
        <f t="shared" si="17"/>
      </c>
      <c r="L64" s="96">
        <f>IF(OR(H64=0,G64=0,H64&lt;1),"",G64/H64*100-100)</f>
      </c>
      <c r="M64" s="98">
        <f>IF(OR(I64=0,G64=0,I64&lt;1),"",G64/I64*100-100)</f>
        <v>-99.92858418139618</v>
      </c>
      <c r="N64" s="99"/>
      <c r="O64" s="100"/>
      <c r="P64" s="100">
        <f t="shared" si="21"/>
        <v>18607.973421926912</v>
      </c>
    </row>
    <row r="65" spans="1:16" ht="13.5">
      <c r="A65" s="101" t="s">
        <v>71</v>
      </c>
      <c r="B65" s="92">
        <v>4</v>
      </c>
      <c r="C65" s="93">
        <v>1908</v>
      </c>
      <c r="D65" s="67">
        <v>1851</v>
      </c>
      <c r="E65" s="53">
        <v>1985.25</v>
      </c>
      <c r="F65" s="94">
        <v>4</v>
      </c>
      <c r="G65" s="94">
        <v>150066</v>
      </c>
      <c r="H65" s="95">
        <v>150066</v>
      </c>
      <c r="I65" s="56">
        <v>156603.75</v>
      </c>
      <c r="J65" s="96">
        <f t="shared" si="16"/>
        <v>3.0794165316045223</v>
      </c>
      <c r="K65" s="97">
        <f t="shared" si="17"/>
        <v>-3.8911975821684877</v>
      </c>
      <c r="L65" s="96">
        <f>IF(OR(H65=0,G65=0,H65&lt;1),"",G65/H65*100-100)</f>
        <v>0</v>
      </c>
      <c r="M65" s="98">
        <f>IF(OR(I65=0,G65=0,I65&lt;1),"",G65/I65*100-100)</f>
        <v>-4.174708460046446</v>
      </c>
      <c r="N65" s="99">
        <f t="shared" si="19"/>
        <v>78650.94339622642</v>
      </c>
      <c r="O65" s="100">
        <f t="shared" si="20"/>
        <v>81072.93354943274</v>
      </c>
      <c r="P65" s="100">
        <f t="shared" si="21"/>
        <v>78883.64185870797</v>
      </c>
    </row>
    <row r="66" spans="1:16" ht="13.5">
      <c r="A66" s="91" t="s">
        <v>72</v>
      </c>
      <c r="B66" s="92"/>
      <c r="C66" s="119"/>
      <c r="D66" s="120">
        <f>IF(OR(D67=0,D68=0,D69=0),"",SUM(D67:D69))</f>
        <v>11206</v>
      </c>
      <c r="E66" s="120">
        <f>IF(OR(E67=0,E68=0,E69=0),"",SUM(E67:E69))</f>
        <v>9416.75</v>
      </c>
      <c r="F66" s="94"/>
      <c r="G66" s="121">
        <f>IF(OR(G67=0,G68=0,G69=0),"",SUM(G67:G69))</f>
      </c>
      <c r="H66" s="122">
        <f>IF(OR(H67=0,H68=0,H69=0),"",SUM(H67:H69))</f>
        <v>1094900</v>
      </c>
      <c r="I66" s="123">
        <f>IF(OR(I67=0,I68=0,I69=0),"",SUM(I67:I69))</f>
        <v>910910.25</v>
      </c>
      <c r="J66" s="96">
        <f t="shared" si="16"/>
      </c>
      <c r="K66" s="97">
        <f t="shared" si="17"/>
      </c>
      <c r="L66" s="96" t="e">
        <f>IF(OR(H66=0,G66=0,H66&lt;1),"",G66/H66*100-100)</f>
        <v>#VALUE!</v>
      </c>
      <c r="M66" s="98" t="e">
        <f>IF(OR(I66=0,G66=0,I66&lt;1),"",G66/I66*100-100)</f>
        <v>#VALUE!</v>
      </c>
      <c r="N66" s="99" t="e">
        <f t="shared" si="19"/>
        <v>#VALUE!</v>
      </c>
      <c r="O66" s="100">
        <f t="shared" si="20"/>
        <v>97706.58575762984</v>
      </c>
      <c r="P66" s="100">
        <f t="shared" si="21"/>
        <v>96732.97581437332</v>
      </c>
    </row>
    <row r="67" spans="1:16" ht="13.5">
      <c r="A67" s="101" t="s">
        <v>73</v>
      </c>
      <c r="B67" s="124">
        <v>1</v>
      </c>
      <c r="C67" s="93">
        <v>7400</v>
      </c>
      <c r="D67" s="67">
        <v>7400</v>
      </c>
      <c r="E67" s="53">
        <v>6242.5</v>
      </c>
      <c r="F67" s="94">
        <v>4</v>
      </c>
      <c r="G67" s="94">
        <v>733364</v>
      </c>
      <c r="H67" s="95">
        <v>733364</v>
      </c>
      <c r="I67" s="56">
        <v>611657.25</v>
      </c>
      <c r="J67" s="96">
        <f t="shared" si="16"/>
        <v>0</v>
      </c>
      <c r="K67" s="97">
        <f t="shared" si="17"/>
        <v>18.54225070084101</v>
      </c>
      <c r="L67" s="96">
        <f>IF(OR(H67=0,G67=0,H67&lt;1),"",G67/H67*100-100)</f>
        <v>0</v>
      </c>
      <c r="M67" s="98">
        <f>IF(OR(I67=0,G67=0,I67&lt;1),"",G67/I67*100-100)</f>
        <v>19.897867637471805</v>
      </c>
      <c r="N67" s="99">
        <f t="shared" si="19"/>
        <v>99103.24324324324</v>
      </c>
      <c r="O67" s="100">
        <f t="shared" si="20"/>
        <v>99103.24324324324</v>
      </c>
      <c r="P67" s="100">
        <f t="shared" si="21"/>
        <v>97982.73928714456</v>
      </c>
    </row>
    <row r="68" spans="1:16" ht="13.5">
      <c r="A68" s="101" t="s">
        <v>74</v>
      </c>
      <c r="B68" s="92">
        <v>4</v>
      </c>
      <c r="C68" s="93">
        <v>1400</v>
      </c>
      <c r="D68" s="67">
        <v>1400</v>
      </c>
      <c r="E68" s="53">
        <v>1250</v>
      </c>
      <c r="F68" s="94"/>
      <c r="G68" s="94"/>
      <c r="H68" s="95">
        <v>122519</v>
      </c>
      <c r="I68" s="56">
        <v>102105.5</v>
      </c>
      <c r="J68" s="96">
        <f t="shared" si="16"/>
        <v>0</v>
      </c>
      <c r="K68" s="97">
        <f t="shared" si="17"/>
        <v>12.000000000000014</v>
      </c>
      <c r="L68" s="96"/>
      <c r="M68" s="98"/>
      <c r="N68" s="99">
        <f t="shared" si="19"/>
        <v>0</v>
      </c>
      <c r="O68" s="100">
        <f t="shared" si="20"/>
        <v>87513.57142857142</v>
      </c>
      <c r="P68" s="100">
        <f t="shared" si="21"/>
        <v>81684.4</v>
      </c>
    </row>
    <row r="69" spans="1:16" ht="13.5">
      <c r="A69" s="101" t="s">
        <v>75</v>
      </c>
      <c r="B69" s="92"/>
      <c r="C69" s="93"/>
      <c r="D69" s="67">
        <v>2406</v>
      </c>
      <c r="E69" s="53">
        <v>1924.25</v>
      </c>
      <c r="F69" s="94"/>
      <c r="G69" s="94"/>
      <c r="H69" s="95">
        <v>239017</v>
      </c>
      <c r="I69" s="56">
        <v>197147.5</v>
      </c>
      <c r="J69" s="96"/>
      <c r="K69" s="97"/>
      <c r="L69" s="96"/>
      <c r="M69" s="98"/>
      <c r="N69" s="99" t="e">
        <f t="shared" si="19"/>
        <v>#DIV/0!</v>
      </c>
      <c r="O69" s="100">
        <f t="shared" si="20"/>
        <v>99342.06151288445</v>
      </c>
      <c r="P69" s="100">
        <f t="shared" si="21"/>
        <v>102454.20293620891</v>
      </c>
    </row>
    <row r="70" spans="1:16" ht="13.5">
      <c r="A70" s="101" t="s">
        <v>76</v>
      </c>
      <c r="B70" s="92">
        <v>4</v>
      </c>
      <c r="C70" s="93">
        <v>10</v>
      </c>
      <c r="D70" s="67">
        <v>10</v>
      </c>
      <c r="E70" s="53">
        <v>12</v>
      </c>
      <c r="F70" s="94"/>
      <c r="G70" s="94"/>
      <c r="H70" s="95">
        <v>500</v>
      </c>
      <c r="I70" s="56">
        <v>557.25</v>
      </c>
      <c r="J70" s="96">
        <f t="shared" si="16"/>
        <v>0</v>
      </c>
      <c r="K70" s="97">
        <f t="shared" si="17"/>
        <v>-16.666666666666657</v>
      </c>
      <c r="L70" s="96"/>
      <c r="M70" s="98"/>
      <c r="N70" s="99">
        <f t="shared" si="19"/>
        <v>0</v>
      </c>
      <c r="O70" s="100">
        <f t="shared" si="20"/>
        <v>50000</v>
      </c>
      <c r="P70" s="100">
        <f t="shared" si="21"/>
        <v>46437.5</v>
      </c>
    </row>
    <row r="71" spans="1:16" ht="13.5">
      <c r="A71" s="101" t="s">
        <v>77</v>
      </c>
      <c r="B71" s="92"/>
      <c r="C71" s="93"/>
      <c r="D71" s="67">
        <v>9378</v>
      </c>
      <c r="E71" s="53">
        <v>7656</v>
      </c>
      <c r="F71" s="94"/>
      <c r="G71" s="94"/>
      <c r="H71" s="95">
        <v>651170</v>
      </c>
      <c r="I71" s="56">
        <v>490620.25</v>
      </c>
      <c r="J71" s="96"/>
      <c r="K71" s="97"/>
      <c r="L71" s="96"/>
      <c r="M71" s="98"/>
      <c r="N71" s="99" t="e">
        <f t="shared" si="19"/>
        <v>#DIV/0!</v>
      </c>
      <c r="O71" s="100">
        <f t="shared" si="20"/>
        <v>69435.91384090425</v>
      </c>
      <c r="P71" s="100">
        <f t="shared" si="21"/>
        <v>64083.10475444097</v>
      </c>
    </row>
    <row r="72" spans="1:16" ht="13.5">
      <c r="A72" s="101" t="s">
        <v>78</v>
      </c>
      <c r="B72" s="92"/>
      <c r="C72" s="93">
        <v>0.01</v>
      </c>
      <c r="D72" s="67">
        <v>0.01</v>
      </c>
      <c r="E72" s="53">
        <v>0.01</v>
      </c>
      <c r="F72" s="94"/>
      <c r="G72" s="94">
        <v>0.01</v>
      </c>
      <c r="H72" s="95">
        <v>0.01</v>
      </c>
      <c r="I72" s="55">
        <v>0.01</v>
      </c>
      <c r="J72" s="125">
        <f t="shared" si="16"/>
      </c>
      <c r="K72" s="97">
        <f t="shared" si="17"/>
      </c>
      <c r="L72" s="125">
        <f>IF(OR(H72=0,G72=0,H72&lt;1),"",G72/H72*100-100)</f>
      </c>
      <c r="M72" s="98">
        <f>IF(OR(I72=0,G72=0,I72&lt;1),"",G72/I72*100-100)</f>
      </c>
      <c r="N72" s="99"/>
      <c r="O72" s="100"/>
      <c r="P72" s="100"/>
    </row>
    <row r="73" spans="1:16" ht="13.5">
      <c r="A73" s="101" t="s">
        <v>79</v>
      </c>
      <c r="B73" s="92">
        <v>1</v>
      </c>
      <c r="C73" s="93">
        <v>258</v>
      </c>
      <c r="D73" s="67">
        <v>261</v>
      </c>
      <c r="E73" s="53">
        <v>207.5</v>
      </c>
      <c r="F73" s="94">
        <v>3</v>
      </c>
      <c r="G73" s="94">
        <v>2963</v>
      </c>
      <c r="H73" s="95">
        <v>2980</v>
      </c>
      <c r="I73" s="55">
        <v>2581.75</v>
      </c>
      <c r="J73" s="96">
        <f t="shared" si="16"/>
        <v>-1.1494252873563227</v>
      </c>
      <c r="K73" s="97">
        <f t="shared" si="17"/>
        <v>24.33734939759036</v>
      </c>
      <c r="L73" s="96">
        <f>IF(OR(H73=0,G73=0,H73&lt;1),"",G73/H73*100-100)</f>
        <v>-0.5704697986577116</v>
      </c>
      <c r="M73" s="98">
        <f>IF(OR(I73=0,G73=0,I73&lt;1),"",G73/I73*100-100)</f>
        <v>14.767115328749881</v>
      </c>
      <c r="N73" s="99">
        <f aca="true" t="shared" si="22" ref="N73:P79">(G73/C73)*1000</f>
        <v>11484.496124031008</v>
      </c>
      <c r="O73" s="100">
        <f t="shared" si="22"/>
        <v>11417.624521072798</v>
      </c>
      <c r="P73" s="100">
        <f t="shared" si="22"/>
        <v>12442.168674698794</v>
      </c>
    </row>
    <row r="74" spans="1:16" ht="13.5">
      <c r="A74" s="101" t="s">
        <v>80</v>
      </c>
      <c r="B74" s="92">
        <v>1</v>
      </c>
      <c r="C74" s="93">
        <v>88</v>
      </c>
      <c r="D74" s="67">
        <v>83</v>
      </c>
      <c r="E74" s="53">
        <v>66.5</v>
      </c>
      <c r="F74" s="94">
        <v>2</v>
      </c>
      <c r="G74" s="94">
        <v>2963</v>
      </c>
      <c r="H74" s="95">
        <v>2274</v>
      </c>
      <c r="I74" s="56">
        <v>1841.25</v>
      </c>
      <c r="J74" s="96">
        <f t="shared" si="16"/>
        <v>6.02409638554218</v>
      </c>
      <c r="K74" s="97">
        <f t="shared" si="17"/>
        <v>32.33082706766916</v>
      </c>
      <c r="L74" s="96">
        <f>IF(OR(H74=0,G74=0,H74&lt;1),"",G74/H74*100-100)</f>
        <v>30.299032541776626</v>
      </c>
      <c r="M74" s="98">
        <f>IF(OR(I74=0,G74=0,I74&lt;1),"",G74/I74*100-100)</f>
        <v>60.92328581126952</v>
      </c>
      <c r="N74" s="99">
        <f t="shared" si="22"/>
        <v>33670.454545454544</v>
      </c>
      <c r="O74" s="100">
        <f t="shared" si="22"/>
        <v>27397.590361445782</v>
      </c>
      <c r="P74" s="100">
        <f t="shared" si="22"/>
        <v>27687.96992481203</v>
      </c>
    </row>
    <row r="75" spans="1:16" ht="13.5">
      <c r="A75" s="101" t="s">
        <v>81</v>
      </c>
      <c r="B75" s="92">
        <v>1</v>
      </c>
      <c r="C75" s="93">
        <v>30</v>
      </c>
      <c r="D75" s="67">
        <v>28</v>
      </c>
      <c r="E75" s="53">
        <v>25</v>
      </c>
      <c r="F75" s="94"/>
      <c r="G75" s="94"/>
      <c r="H75" s="95">
        <v>155</v>
      </c>
      <c r="I75" s="56">
        <v>260.25</v>
      </c>
      <c r="J75" s="96">
        <f t="shared" si="16"/>
        <v>7.142857142857139</v>
      </c>
      <c r="K75" s="97">
        <f t="shared" si="17"/>
        <v>20</v>
      </c>
      <c r="L75" s="96"/>
      <c r="M75" s="98"/>
      <c r="N75" s="99">
        <f t="shared" si="22"/>
        <v>0</v>
      </c>
      <c r="O75" s="100">
        <f t="shared" si="22"/>
        <v>5535.714285714285</v>
      </c>
      <c r="P75" s="100">
        <f t="shared" si="22"/>
        <v>10410</v>
      </c>
    </row>
    <row r="76" spans="1:16" ht="13.5">
      <c r="A76" s="91" t="s">
        <v>82</v>
      </c>
      <c r="B76" s="92">
        <v>4</v>
      </c>
      <c r="C76" s="93">
        <f>IF(OR(C77=0,C78=0,C79=0),"",SUM(C77:C79))</f>
        <v>105</v>
      </c>
      <c r="D76" s="67">
        <f>IF(OR(D77=0,D78=0,D79=0),"",SUM(D77:D79))</f>
        <v>105</v>
      </c>
      <c r="E76" s="67">
        <f>IF(OR(E77=0,E78=0,E79=0),"",SUM(E77:E79))</f>
        <v>105.75</v>
      </c>
      <c r="F76" s="94"/>
      <c r="G76" s="94"/>
      <c r="H76" s="95">
        <f>IF(OR(H77=0,H78=0,H79=0),"",SUM(H77:H79))</f>
        <v>2226</v>
      </c>
      <c r="I76" s="115">
        <f>IF(OR(I77=0,I78=0,I79=0),"",SUM(I77:I79))</f>
        <v>1890.5</v>
      </c>
      <c r="J76" s="96">
        <f t="shared" si="16"/>
        <v>0</v>
      </c>
      <c r="K76" s="97">
        <f t="shared" si="17"/>
        <v>-0.7092198581560325</v>
      </c>
      <c r="L76" s="96">
        <f>IF(OR(H76=0,G76=0,H76&lt;1),"",G76/H76*100-100)</f>
      </c>
      <c r="M76" s="98">
        <f>IF(OR(I76=0,G76=0,I76&lt;1),"",G76/I76*100-100)</f>
      </c>
      <c r="N76" s="99">
        <f t="shared" si="22"/>
        <v>0</v>
      </c>
      <c r="O76" s="100">
        <f t="shared" si="22"/>
        <v>21200</v>
      </c>
      <c r="P76" s="100">
        <f t="shared" si="22"/>
        <v>17877.06855791962</v>
      </c>
    </row>
    <row r="77" spans="1:16" ht="13.5">
      <c r="A77" s="101" t="s">
        <v>83</v>
      </c>
      <c r="B77" s="92">
        <v>4</v>
      </c>
      <c r="C77" s="93">
        <v>22</v>
      </c>
      <c r="D77" s="67">
        <v>21</v>
      </c>
      <c r="E77" s="53">
        <v>25.25</v>
      </c>
      <c r="F77" s="94">
        <v>4</v>
      </c>
      <c r="G77" s="94">
        <v>371</v>
      </c>
      <c r="H77" s="95">
        <v>360</v>
      </c>
      <c r="I77" s="56">
        <v>443.25</v>
      </c>
      <c r="J77" s="96">
        <f t="shared" si="16"/>
        <v>4.761904761904773</v>
      </c>
      <c r="K77" s="97">
        <f t="shared" si="17"/>
        <v>-12.871287128712865</v>
      </c>
      <c r="L77" s="96">
        <f>IF(OR(H77=0,G77=0,H77&lt;1),"",G77/H77*100-100)</f>
        <v>3.055555555555543</v>
      </c>
      <c r="M77" s="98">
        <f>IF(OR(I77=0,G77=0,I77&lt;1),"",G77/I77*100-100)</f>
        <v>-16.30005640157924</v>
      </c>
      <c r="N77" s="99">
        <f t="shared" si="22"/>
        <v>16863.636363636364</v>
      </c>
      <c r="O77" s="100">
        <f t="shared" si="22"/>
        <v>17142.85714285714</v>
      </c>
      <c r="P77" s="100">
        <f t="shared" si="22"/>
        <v>17554.455445544554</v>
      </c>
    </row>
    <row r="78" spans="1:16" ht="13.5">
      <c r="A78" s="101" t="s">
        <v>84</v>
      </c>
      <c r="B78" s="92">
        <v>4</v>
      </c>
      <c r="C78" s="93">
        <v>69</v>
      </c>
      <c r="D78" s="93">
        <v>70</v>
      </c>
      <c r="E78" s="54">
        <v>59.75</v>
      </c>
      <c r="F78" s="94"/>
      <c r="G78" s="94"/>
      <c r="H78" s="95">
        <v>1652</v>
      </c>
      <c r="I78" s="55">
        <v>1111.75</v>
      </c>
      <c r="J78" s="96">
        <f t="shared" si="16"/>
        <v>-1.4285714285714164</v>
      </c>
      <c r="K78" s="97">
        <f t="shared" si="17"/>
        <v>15.481171548117146</v>
      </c>
      <c r="L78" s="96"/>
      <c r="M78" s="98"/>
      <c r="N78" s="99">
        <f t="shared" si="22"/>
        <v>0</v>
      </c>
      <c r="O78" s="100">
        <f t="shared" si="22"/>
        <v>23600</v>
      </c>
      <c r="P78" s="100">
        <f t="shared" si="22"/>
        <v>18606.694560669457</v>
      </c>
    </row>
    <row r="79" spans="1:16" ht="13.5">
      <c r="A79" s="101" t="s">
        <v>85</v>
      </c>
      <c r="B79" s="92">
        <v>4</v>
      </c>
      <c r="C79" s="93">
        <v>14</v>
      </c>
      <c r="D79" s="93">
        <v>14</v>
      </c>
      <c r="E79" s="54">
        <v>20.75</v>
      </c>
      <c r="F79" s="94"/>
      <c r="G79" s="94"/>
      <c r="H79" s="94">
        <v>214</v>
      </c>
      <c r="I79" s="21">
        <v>335.5</v>
      </c>
      <c r="J79" s="96">
        <f t="shared" si="16"/>
        <v>0</v>
      </c>
      <c r="K79" s="97">
        <f t="shared" si="17"/>
        <v>-32.53012048192771</v>
      </c>
      <c r="L79" s="96"/>
      <c r="M79" s="98"/>
      <c r="N79" s="99">
        <f t="shared" si="22"/>
        <v>0</v>
      </c>
      <c r="O79" s="100">
        <f t="shared" si="22"/>
        <v>15285.714285714286</v>
      </c>
      <c r="P79" s="100">
        <f t="shared" si="22"/>
        <v>16168.67469879518</v>
      </c>
    </row>
    <row r="80" spans="1:16" ht="13.5">
      <c r="A80" s="126" t="s">
        <v>86</v>
      </c>
      <c r="B80" s="92"/>
      <c r="C80" s="93">
        <v>0.01</v>
      </c>
      <c r="D80" s="93">
        <v>4</v>
      </c>
      <c r="E80" s="54">
        <v>0.01</v>
      </c>
      <c r="F80" s="94"/>
      <c r="G80" s="94">
        <v>0.01</v>
      </c>
      <c r="H80" s="94">
        <v>80</v>
      </c>
      <c r="I80" s="21">
        <v>0.01</v>
      </c>
      <c r="J80" s="96">
        <f t="shared" si="16"/>
        <v>-99.75</v>
      </c>
      <c r="K80" s="97">
        <f t="shared" si="17"/>
      </c>
      <c r="L80" s="96">
        <f>IF(OR(H80=0,G80=0,H80&lt;1),"",G80/H80*100-100)</f>
        <v>-99.9875</v>
      </c>
      <c r="M80" s="98">
        <f>IF(OR(I80=0,G80=0,I80&lt;1),"",G80/I80*100-100)</f>
      </c>
      <c r="N80" s="100">
        <f aca="true" t="shared" si="23" ref="N80:O82">(G80/C80)*1000</f>
        <v>1000</v>
      </c>
      <c r="O80" s="100">
        <f t="shared" si="23"/>
        <v>20000</v>
      </c>
      <c r="P80" s="100"/>
    </row>
    <row r="81" spans="1:16" ht="13.5">
      <c r="A81" s="126" t="s">
        <v>87</v>
      </c>
      <c r="B81" s="92">
        <v>4</v>
      </c>
      <c r="C81" s="93">
        <v>7</v>
      </c>
      <c r="D81" s="93">
        <v>7</v>
      </c>
      <c r="E81" s="54">
        <v>26.25</v>
      </c>
      <c r="F81" s="94"/>
      <c r="G81" s="94"/>
      <c r="H81" s="94">
        <v>112</v>
      </c>
      <c r="I81" s="21">
        <v>209.5</v>
      </c>
      <c r="J81" s="96">
        <f t="shared" si="16"/>
        <v>0</v>
      </c>
      <c r="K81" s="97">
        <f t="shared" si="17"/>
        <v>-73.33333333333333</v>
      </c>
      <c r="L81" s="96"/>
      <c r="M81" s="98"/>
      <c r="N81" s="99">
        <f t="shared" si="23"/>
        <v>0</v>
      </c>
      <c r="O81" s="100">
        <f t="shared" si="23"/>
        <v>16000</v>
      </c>
      <c r="P81" s="100">
        <f>(I81/E81)*1000</f>
        <v>7980.952380952381</v>
      </c>
    </row>
    <row r="82" spans="1:16" ht="13.5">
      <c r="A82" s="126" t="s">
        <v>88</v>
      </c>
      <c r="B82" s="92"/>
      <c r="C82" s="93"/>
      <c r="D82" s="93">
        <v>25</v>
      </c>
      <c r="E82" s="54">
        <v>43.75</v>
      </c>
      <c r="F82" s="94"/>
      <c r="G82" s="94"/>
      <c r="H82" s="94">
        <v>112</v>
      </c>
      <c r="I82" s="21">
        <v>518.25</v>
      </c>
      <c r="J82" s="96"/>
      <c r="K82" s="97"/>
      <c r="L82" s="96"/>
      <c r="M82" s="98"/>
      <c r="N82" s="99" t="e">
        <f t="shared" si="23"/>
        <v>#DIV/0!</v>
      </c>
      <c r="O82" s="100">
        <f t="shared" si="23"/>
        <v>4480</v>
      </c>
      <c r="P82" s="100">
        <f>(I82/E82)*1000</f>
        <v>11845.714285714284</v>
      </c>
    </row>
    <row r="83" spans="1:16" ht="13.5">
      <c r="A83" s="126" t="s">
        <v>89</v>
      </c>
      <c r="B83" s="92"/>
      <c r="C83" s="93"/>
      <c r="D83" s="93">
        <v>0.01</v>
      </c>
      <c r="E83" s="54">
        <v>0.01</v>
      </c>
      <c r="F83" s="94"/>
      <c r="G83" s="94"/>
      <c r="H83" s="94">
        <v>0.01</v>
      </c>
      <c r="I83" s="21">
        <v>0.01</v>
      </c>
      <c r="J83" s="96"/>
      <c r="K83" s="97"/>
      <c r="L83" s="96"/>
      <c r="M83" s="98"/>
      <c r="N83" s="99"/>
      <c r="O83" s="100"/>
      <c r="P83" s="100"/>
    </row>
    <row r="84" spans="1:16" ht="13.5">
      <c r="A84" s="101" t="s">
        <v>90</v>
      </c>
      <c r="B84" s="92"/>
      <c r="C84" s="93"/>
      <c r="D84" s="93">
        <v>1387</v>
      </c>
      <c r="E84" s="20">
        <v>986.75</v>
      </c>
      <c r="F84" s="94"/>
      <c r="G84" s="94"/>
      <c r="H84" s="94">
        <v>31354</v>
      </c>
      <c r="I84" s="21">
        <v>17272.25</v>
      </c>
      <c r="J84" s="96"/>
      <c r="K84" s="97"/>
      <c r="L84" s="96"/>
      <c r="M84" s="98"/>
      <c r="N84" s="99" t="e">
        <f aca="true" t="shared" si="24" ref="N84:P86">(G84/C84)*1000</f>
        <v>#DIV/0!</v>
      </c>
      <c r="O84" s="100">
        <f t="shared" si="24"/>
        <v>22605.6236481615</v>
      </c>
      <c r="P84" s="100">
        <f t="shared" si="24"/>
        <v>17504.18039016975</v>
      </c>
    </row>
    <row r="85" spans="1:16" ht="13.5">
      <c r="A85" s="101" t="s">
        <v>91</v>
      </c>
      <c r="B85" s="92">
        <v>3</v>
      </c>
      <c r="C85" s="93">
        <v>60</v>
      </c>
      <c r="D85" s="93">
        <v>113</v>
      </c>
      <c r="E85" s="20">
        <v>116</v>
      </c>
      <c r="F85" s="94">
        <v>3</v>
      </c>
      <c r="G85" s="94">
        <v>480</v>
      </c>
      <c r="H85" s="94">
        <v>676</v>
      </c>
      <c r="I85" s="21">
        <v>784.75</v>
      </c>
      <c r="J85" s="96">
        <f t="shared" si="16"/>
        <v>-46.90265486725663</v>
      </c>
      <c r="K85" s="97">
        <f t="shared" si="17"/>
        <v>-48.275862068965516</v>
      </c>
      <c r="L85" s="96">
        <f>IF(OR(H85=0,G85=0,H85&lt;1),"",G85/H85*100-100)</f>
        <v>-28.994082840236686</v>
      </c>
      <c r="M85" s="98">
        <f>IF(OR(I85=0,G85=0,I85&lt;1),"",G85/I85*100-100)</f>
        <v>-38.83402357438675</v>
      </c>
      <c r="N85" s="99">
        <f t="shared" si="24"/>
        <v>8000</v>
      </c>
      <c r="O85" s="100">
        <f t="shared" si="24"/>
        <v>5982.300884955753</v>
      </c>
      <c r="P85" s="100">
        <f t="shared" si="24"/>
        <v>6765.086206896552</v>
      </c>
    </row>
    <row r="86" spans="1:16" ht="13.5">
      <c r="A86" s="101" t="s">
        <v>92</v>
      </c>
      <c r="B86" s="92">
        <v>3</v>
      </c>
      <c r="C86" s="93">
        <v>363</v>
      </c>
      <c r="D86" s="93">
        <v>322</v>
      </c>
      <c r="E86" s="20">
        <v>327.75</v>
      </c>
      <c r="F86" s="94">
        <v>3</v>
      </c>
      <c r="G86" s="94">
        <v>4575</v>
      </c>
      <c r="H86" s="94">
        <v>3736</v>
      </c>
      <c r="I86" s="21">
        <v>4100.25</v>
      </c>
      <c r="J86" s="96">
        <f t="shared" si="16"/>
        <v>12.732919254658384</v>
      </c>
      <c r="K86" s="97">
        <f t="shared" si="17"/>
        <v>10.755148741418765</v>
      </c>
      <c r="L86" s="96">
        <f>IF(OR(H86=0,G86=0,H86&lt;1),"",G86/H86*100-100)</f>
        <v>22.457173447537485</v>
      </c>
      <c r="M86" s="98">
        <f>IF(OR(I86=0,G86=0,I86&lt;1),"",G86/I86*100-100)</f>
        <v>11.578562282787644</v>
      </c>
      <c r="N86" s="99">
        <f t="shared" si="24"/>
        <v>12603.305785123966</v>
      </c>
      <c r="O86" s="100">
        <f t="shared" si="24"/>
        <v>11602.48447204969</v>
      </c>
      <c r="P86" s="100">
        <f t="shared" si="24"/>
        <v>12510.297482837528</v>
      </c>
    </row>
    <row r="87" spans="1:16" ht="13.5">
      <c r="A87" s="101" t="s">
        <v>93</v>
      </c>
      <c r="B87" s="92"/>
      <c r="C87" s="93"/>
      <c r="D87" s="93">
        <v>0.01</v>
      </c>
      <c r="E87" s="20">
        <v>0.01</v>
      </c>
      <c r="F87" s="94"/>
      <c r="G87" s="94"/>
      <c r="H87" s="94">
        <v>0.01</v>
      </c>
      <c r="I87" s="21">
        <v>0.01</v>
      </c>
      <c r="J87" s="96"/>
      <c r="K87" s="97"/>
      <c r="L87" s="96">
        <f>IF(OR(H87=0,G87=0,H87&lt;1),"",G87/H87*100-100)</f>
      </c>
      <c r="M87" s="98">
        <f>IF(OR(I87=0,G87=0,I87&lt;1),"",G87/I87*100-100)</f>
      </c>
      <c r="N87" s="99"/>
      <c r="O87" s="100"/>
      <c r="P87" s="100"/>
    </row>
    <row r="88" spans="1:16" ht="13.5">
      <c r="A88" s="101" t="s">
        <v>94</v>
      </c>
      <c r="B88" s="92"/>
      <c r="C88" s="93"/>
      <c r="D88" s="93">
        <v>1</v>
      </c>
      <c r="E88" s="20">
        <v>1</v>
      </c>
      <c r="F88" s="94"/>
      <c r="G88" s="94"/>
      <c r="H88" s="94">
        <v>110</v>
      </c>
      <c r="I88" s="21">
        <v>115</v>
      </c>
      <c r="J88" s="96"/>
      <c r="K88" s="97"/>
      <c r="L88" s="96"/>
      <c r="M88" s="98"/>
      <c r="N88" s="99"/>
      <c r="O88" s="100">
        <f>(H88/D88)*1000</f>
        <v>110000</v>
      </c>
      <c r="P88" s="100">
        <f>(I88/E88)*1000</f>
        <v>115000</v>
      </c>
    </row>
    <row r="89" spans="1:16" ht="13.5">
      <c r="A89" s="82" t="s">
        <v>95</v>
      </c>
      <c r="B89" s="106"/>
      <c r="C89" s="107"/>
      <c r="D89" s="107"/>
      <c r="E89" s="22"/>
      <c r="F89" s="108"/>
      <c r="G89" s="107"/>
      <c r="H89" s="107"/>
      <c r="I89" s="22"/>
      <c r="J89" s="109"/>
      <c r="K89" s="110"/>
      <c r="L89" s="109"/>
      <c r="M89" s="111"/>
      <c r="N89" s="112"/>
      <c r="O89" s="113"/>
      <c r="P89" s="113"/>
    </row>
    <row r="90" spans="1:16" ht="13.5">
      <c r="A90" s="101" t="s">
        <v>96</v>
      </c>
      <c r="B90" s="92">
        <v>3</v>
      </c>
      <c r="C90" s="93">
        <v>21</v>
      </c>
      <c r="D90" s="93">
        <v>22</v>
      </c>
      <c r="E90" s="20">
        <v>23.1925</v>
      </c>
      <c r="F90" s="94">
        <v>3</v>
      </c>
      <c r="G90" s="127">
        <v>31391</v>
      </c>
      <c r="H90" s="127">
        <v>31391</v>
      </c>
      <c r="I90" s="21">
        <v>31446</v>
      </c>
      <c r="J90" s="96">
        <f>IF(OR(D90=0,C90=0,D90&lt;1),"",C90/D90*100-100)</f>
        <v>-4.545454545454547</v>
      </c>
      <c r="K90" s="97">
        <f>IF(OR(E90=0,C90=0,E90&lt;1),"",C90/E90*100-100)</f>
        <v>-9.453487118680599</v>
      </c>
      <c r="L90" s="96">
        <f>IF(OR(H90=0,G90=0,H90&lt;1),"",G90/H90*100-100)</f>
        <v>0</v>
      </c>
      <c r="M90" s="98">
        <f>IF(OR(I90=0,G90=0,I90&lt;1),"",G90/I90*100-100)</f>
        <v>-0.17490300833173933</v>
      </c>
      <c r="N90" s="99">
        <f aca="true" t="shared" si="25" ref="N90:P91">(G90/C90)*1000</f>
        <v>1494809.5238095238</v>
      </c>
      <c r="O90" s="100">
        <f t="shared" si="25"/>
        <v>1426863.6363636362</v>
      </c>
      <c r="P90" s="100">
        <f t="shared" si="25"/>
        <v>1355869.3543171284</v>
      </c>
    </row>
    <row r="91" spans="1:16" ht="13.5">
      <c r="A91" s="101" t="s">
        <v>97</v>
      </c>
      <c r="B91" s="92">
        <v>3</v>
      </c>
      <c r="C91" s="128">
        <v>203</v>
      </c>
      <c r="D91" s="128">
        <v>207</v>
      </c>
      <c r="E91" s="20">
        <v>214.4025</v>
      </c>
      <c r="F91" s="94">
        <v>4</v>
      </c>
      <c r="G91" s="127">
        <v>17128</v>
      </c>
      <c r="H91" s="127">
        <v>17063</v>
      </c>
      <c r="I91" s="21">
        <v>16726.5</v>
      </c>
      <c r="J91" s="96">
        <f>IF(OR(D91=0,C91=0,D91&lt;1),"",C91/D91*100-100)</f>
        <v>-1.9323671497584485</v>
      </c>
      <c r="K91" s="97">
        <f>IF(OR(E91=0,C91=0,E91&lt;1),"",C91/E91*100-100)</f>
        <v>-5.318268210491951</v>
      </c>
      <c r="L91" s="96">
        <f>IF(OR(H91=0,G91=0,H91&lt;1),"",G91/H91*100-100)</f>
        <v>0.3809412178397764</v>
      </c>
      <c r="M91" s="98">
        <f>IF(OR(I91=0,G91=0,I91&lt;1),"",G91/I91*100-100)</f>
        <v>2.400382626371325</v>
      </c>
      <c r="N91" s="100">
        <f t="shared" si="25"/>
        <v>84374.3842364532</v>
      </c>
      <c r="O91" s="100">
        <f t="shared" si="25"/>
        <v>82429.95169082125</v>
      </c>
      <c r="P91" s="100">
        <f t="shared" si="25"/>
        <v>78014.48210725155</v>
      </c>
    </row>
    <row r="92" spans="1:16" ht="13.5">
      <c r="A92" s="82" t="s">
        <v>98</v>
      </c>
      <c r="B92" s="106"/>
      <c r="C92" s="107"/>
      <c r="D92" s="107"/>
      <c r="E92" s="22"/>
      <c r="F92" s="108"/>
      <c r="G92" s="107"/>
      <c r="H92" s="107"/>
      <c r="I92" s="22"/>
      <c r="J92" s="109">
        <f>IF(OR(D92=0,C92=0,D92&lt;1),"",C92/D92*100-100)</f>
      </c>
      <c r="K92" s="110">
        <f>IF(OR(E92=0,C92=0,E92&lt;1),"",C92/E92*100-100)</f>
      </c>
      <c r="L92" s="109">
        <f>IF(OR(H92=0,G92=0,H92&lt;1),"",G92/H92*100-100)</f>
      </c>
      <c r="M92" s="111">
        <f>IF(OR(I92=0,G92=0,I92&lt;1),"",G92/I92*100-100)</f>
      </c>
      <c r="N92" s="113"/>
      <c r="O92" s="113"/>
      <c r="P92" s="113"/>
    </row>
    <row r="93" spans="1:16" ht="13.5">
      <c r="A93" s="101" t="s">
        <v>99</v>
      </c>
      <c r="B93" s="92"/>
      <c r="C93" s="93"/>
      <c r="D93" s="93"/>
      <c r="E93" s="20">
        <v>4756.75</v>
      </c>
      <c r="F93" s="94"/>
      <c r="G93" s="94"/>
      <c r="H93" s="94">
        <v>127431</v>
      </c>
      <c r="I93" s="23">
        <v>131851.25</v>
      </c>
      <c r="J93" s="96"/>
      <c r="K93" s="97"/>
      <c r="L93" s="96"/>
      <c r="M93" s="98"/>
      <c r="N93" s="99" t="e">
        <f aca="true" t="shared" si="26" ref="N93:P99">(G93/C93)*1000</f>
        <v>#DIV/0!</v>
      </c>
      <c r="O93" s="100" t="e">
        <f t="shared" si="26"/>
        <v>#DIV/0!</v>
      </c>
      <c r="P93" s="100">
        <f t="shared" si="26"/>
        <v>27718.768066431912</v>
      </c>
    </row>
    <row r="94" spans="1:16" ht="13.5">
      <c r="A94" s="91" t="s">
        <v>100</v>
      </c>
      <c r="B94" s="92"/>
      <c r="C94" s="94">
        <f>IF(OR(C95=0,C96=0,C97=0),"",SUM(C95:C97))</f>
      </c>
      <c r="D94" s="94">
        <f>IF(OR(D95=0,D96=0,D97=0),"",SUM(D95:D97))</f>
      </c>
      <c r="E94" s="20">
        <f>IF(OR(E95=0,E96=0,E97=0),"",SUM(E95:E97))</f>
        <v>2439.5</v>
      </c>
      <c r="F94" s="94"/>
      <c r="G94" s="129">
        <f>IF(OR(G95=0,G96=0,G97=0),"",SUM(G95:G97))</f>
      </c>
      <c r="H94" s="130">
        <f>IF(OR(H95=0,H96=0,H97=0),"",SUM(H95:H97))</f>
        <v>73800</v>
      </c>
      <c r="I94" s="115">
        <f>IF(OR(I95=0,I96=0,I97=0),"",SUM(I95:I97))</f>
        <v>64697</v>
      </c>
      <c r="J94" s="96"/>
      <c r="K94" s="97"/>
      <c r="L94" s="96"/>
      <c r="M94" s="98"/>
      <c r="N94" s="99" t="e">
        <f t="shared" si="26"/>
        <v>#VALUE!</v>
      </c>
      <c r="O94" s="100" t="e">
        <f t="shared" si="26"/>
        <v>#VALUE!</v>
      </c>
      <c r="P94" s="100">
        <f t="shared" si="26"/>
        <v>26520.59848329576</v>
      </c>
    </row>
    <row r="95" spans="1:16" ht="13.5">
      <c r="A95" s="101" t="s">
        <v>101</v>
      </c>
      <c r="B95" s="92"/>
      <c r="C95" s="93"/>
      <c r="D95" s="93"/>
      <c r="E95" s="20">
        <v>50.5</v>
      </c>
      <c r="F95" s="94"/>
      <c r="G95" s="94"/>
      <c r="H95" s="94">
        <v>1341</v>
      </c>
      <c r="I95" s="23">
        <v>1354.75</v>
      </c>
      <c r="J95" s="96"/>
      <c r="K95" s="97"/>
      <c r="L95" s="96"/>
      <c r="M95" s="98"/>
      <c r="N95" s="99" t="e">
        <f t="shared" si="26"/>
        <v>#DIV/0!</v>
      </c>
      <c r="O95" s="100" t="e">
        <f t="shared" si="26"/>
        <v>#DIV/0!</v>
      </c>
      <c r="P95" s="100">
        <f t="shared" si="26"/>
        <v>26826.732673267325</v>
      </c>
    </row>
    <row r="96" spans="1:16" ht="13.5">
      <c r="A96" s="101" t="s">
        <v>102</v>
      </c>
      <c r="B96" s="92"/>
      <c r="C96" s="93"/>
      <c r="D96" s="93"/>
      <c r="E96" s="20">
        <v>1639.5</v>
      </c>
      <c r="F96" s="94"/>
      <c r="G96" s="94"/>
      <c r="H96" s="94">
        <v>47341</v>
      </c>
      <c r="I96" s="23">
        <v>40702.75</v>
      </c>
      <c r="J96" s="96"/>
      <c r="K96" s="97"/>
      <c r="L96" s="96"/>
      <c r="M96" s="98"/>
      <c r="N96" s="99" t="e">
        <f t="shared" si="26"/>
        <v>#DIV/0!</v>
      </c>
      <c r="O96" s="100" t="e">
        <f t="shared" si="26"/>
        <v>#DIV/0!</v>
      </c>
      <c r="P96" s="100">
        <f t="shared" si="26"/>
        <v>24826.318999695028</v>
      </c>
    </row>
    <row r="97" spans="1:16" ht="13.5">
      <c r="A97" s="101" t="s">
        <v>103</v>
      </c>
      <c r="B97" s="92"/>
      <c r="C97" s="93"/>
      <c r="D97" s="93"/>
      <c r="E97" s="20">
        <v>749.5</v>
      </c>
      <c r="F97" s="94"/>
      <c r="G97" s="94"/>
      <c r="H97" s="94">
        <v>25118</v>
      </c>
      <c r="I97" s="23">
        <v>22639.5</v>
      </c>
      <c r="J97" s="96"/>
      <c r="K97" s="97"/>
      <c r="L97" s="96"/>
      <c r="M97" s="98"/>
      <c r="N97" s="99" t="e">
        <f t="shared" si="26"/>
        <v>#DIV/0!</v>
      </c>
      <c r="O97" s="100" t="e">
        <f t="shared" si="26"/>
        <v>#DIV/0!</v>
      </c>
      <c r="P97" s="100">
        <f t="shared" si="26"/>
        <v>30206.137424949964</v>
      </c>
    </row>
    <row r="98" spans="1:16" ht="13.5">
      <c r="A98" s="101" t="s">
        <v>104</v>
      </c>
      <c r="B98" s="92"/>
      <c r="C98" s="93"/>
      <c r="D98" s="93"/>
      <c r="E98" s="20">
        <v>1332.5</v>
      </c>
      <c r="F98" s="94"/>
      <c r="G98" s="94"/>
      <c r="H98" s="94">
        <v>40986</v>
      </c>
      <c r="I98" s="23">
        <v>31261</v>
      </c>
      <c r="J98" s="96"/>
      <c r="K98" s="97"/>
      <c r="L98" s="96"/>
      <c r="M98" s="98"/>
      <c r="N98" s="99" t="e">
        <f t="shared" si="26"/>
        <v>#DIV/0!</v>
      </c>
      <c r="O98" s="100" t="e">
        <f t="shared" si="26"/>
        <v>#DIV/0!</v>
      </c>
      <c r="P98" s="100">
        <f t="shared" si="26"/>
        <v>23460.412757973736</v>
      </c>
    </row>
    <row r="99" spans="1:16" ht="13.5">
      <c r="A99" s="101" t="s">
        <v>105</v>
      </c>
      <c r="B99" s="92"/>
      <c r="C99" s="93"/>
      <c r="D99" s="93"/>
      <c r="E99" s="20">
        <v>31</v>
      </c>
      <c r="F99" s="94"/>
      <c r="G99" s="94"/>
      <c r="H99" s="94">
        <v>1066</v>
      </c>
      <c r="I99" s="23">
        <v>748.5</v>
      </c>
      <c r="J99" s="96"/>
      <c r="K99" s="97"/>
      <c r="L99" s="96"/>
      <c r="M99" s="98"/>
      <c r="N99" s="99" t="e">
        <f t="shared" si="26"/>
        <v>#DIV/0!</v>
      </c>
      <c r="O99" s="100" t="e">
        <f t="shared" si="26"/>
        <v>#DIV/0!</v>
      </c>
      <c r="P99" s="100">
        <f t="shared" si="26"/>
        <v>24145.16129032258</v>
      </c>
    </row>
    <row r="100" spans="1:16" ht="13.5">
      <c r="A100" s="82" t="s">
        <v>106</v>
      </c>
      <c r="B100" s="106"/>
      <c r="C100" s="107"/>
      <c r="D100" s="107"/>
      <c r="E100" s="22"/>
      <c r="F100" s="108"/>
      <c r="G100" s="107"/>
      <c r="H100" s="107"/>
      <c r="I100" s="22"/>
      <c r="J100" s="109"/>
      <c r="K100" s="110"/>
      <c r="L100" s="109"/>
      <c r="M100" s="111"/>
      <c r="N100" s="112"/>
      <c r="O100" s="113"/>
      <c r="P100" s="113"/>
    </row>
    <row r="101" spans="1:16" ht="13.5">
      <c r="A101" s="101" t="s">
        <v>107</v>
      </c>
      <c r="B101" s="92"/>
      <c r="C101" s="93"/>
      <c r="D101" s="93"/>
      <c r="E101" s="20">
        <v>65.5</v>
      </c>
      <c r="F101" s="94"/>
      <c r="G101" s="94"/>
      <c r="H101" s="94">
        <v>269</v>
      </c>
      <c r="I101" s="21">
        <v>585.75</v>
      </c>
      <c r="J101" s="96"/>
      <c r="K101" s="97"/>
      <c r="L101" s="96"/>
      <c r="M101" s="98"/>
      <c r="N101" s="99" t="e">
        <f aca="true" t="shared" si="27" ref="N101:N112">(G101/C101)*1000</f>
        <v>#DIV/0!</v>
      </c>
      <c r="O101" s="100" t="e">
        <f aca="true" t="shared" si="28" ref="O101:O112">(H101/D101)*1000</f>
        <v>#DIV/0!</v>
      </c>
      <c r="P101" s="100">
        <f aca="true" t="shared" si="29" ref="P101:P112">(I101/E101)*1000</f>
        <v>8942.748091603054</v>
      </c>
    </row>
    <row r="102" spans="1:16" ht="13.5">
      <c r="A102" s="101" t="s">
        <v>108</v>
      </c>
      <c r="B102" s="92"/>
      <c r="C102" s="93"/>
      <c r="D102" s="93"/>
      <c r="E102" s="20">
        <v>29</v>
      </c>
      <c r="F102" s="94"/>
      <c r="G102" s="94"/>
      <c r="H102" s="94">
        <v>213</v>
      </c>
      <c r="I102" s="21">
        <v>250.75</v>
      </c>
      <c r="J102" s="96"/>
      <c r="K102" s="97"/>
      <c r="L102" s="96"/>
      <c r="M102" s="98"/>
      <c r="N102" s="99" t="e">
        <f t="shared" si="27"/>
        <v>#DIV/0!</v>
      </c>
      <c r="O102" s="100" t="e">
        <f t="shared" si="28"/>
        <v>#DIV/0!</v>
      </c>
      <c r="P102" s="100">
        <f t="shared" si="29"/>
        <v>8646.551724137931</v>
      </c>
    </row>
    <row r="103" spans="1:16" ht="13.5">
      <c r="A103" s="101" t="s">
        <v>109</v>
      </c>
      <c r="B103" s="92"/>
      <c r="C103" s="93"/>
      <c r="D103" s="93"/>
      <c r="E103" s="20">
        <v>10.75</v>
      </c>
      <c r="F103" s="94">
        <v>4</v>
      </c>
      <c r="G103" s="94">
        <v>72</v>
      </c>
      <c r="H103" s="94">
        <v>84</v>
      </c>
      <c r="I103" s="21">
        <v>86</v>
      </c>
      <c r="J103" s="96"/>
      <c r="K103" s="97"/>
      <c r="L103" s="96">
        <f>IF(OR(H103=0,G103=0,H103&lt;1),"",G103/H103*100-100)</f>
        <v>-14.285714285714292</v>
      </c>
      <c r="M103" s="98">
        <f>IF(OR(I103=0,G103=0,I103&lt;1),"",G103/I103*100-100)</f>
        <v>-16.279069767441854</v>
      </c>
      <c r="N103" s="99" t="e">
        <f t="shared" si="27"/>
        <v>#DIV/0!</v>
      </c>
      <c r="O103" s="100" t="e">
        <f t="shared" si="28"/>
        <v>#DIV/0!</v>
      </c>
      <c r="P103" s="100">
        <f t="shared" si="29"/>
        <v>8000</v>
      </c>
    </row>
    <row r="104" spans="1:16" ht="13.5">
      <c r="A104" s="101" t="s">
        <v>110</v>
      </c>
      <c r="B104" s="92"/>
      <c r="C104" s="93"/>
      <c r="D104" s="93"/>
      <c r="E104" s="20">
        <v>32.5</v>
      </c>
      <c r="F104" s="94">
        <v>4</v>
      </c>
      <c r="G104" s="94">
        <v>148</v>
      </c>
      <c r="H104" s="94">
        <v>178</v>
      </c>
      <c r="I104" s="21">
        <v>155.25</v>
      </c>
      <c r="J104" s="96"/>
      <c r="K104" s="97"/>
      <c r="L104" s="96">
        <f>IF(OR(H104=0,G104=0,H104&lt;1),"",G104/H104*100-100)</f>
        <v>-16.853932584269657</v>
      </c>
      <c r="M104" s="98">
        <f>IF(OR(I104=0,G104=0,I104&lt;1),"",G104/I104*100-100)</f>
        <v>-4.669887278582934</v>
      </c>
      <c r="N104" s="99" t="e">
        <f t="shared" si="27"/>
        <v>#DIV/0!</v>
      </c>
      <c r="O104" s="100" t="e">
        <f t="shared" si="28"/>
        <v>#DIV/0!</v>
      </c>
      <c r="P104" s="100">
        <f t="shared" si="29"/>
        <v>4776.923076923077</v>
      </c>
    </row>
    <row r="105" spans="1:16" ht="13.5">
      <c r="A105" s="101" t="s">
        <v>111</v>
      </c>
      <c r="B105" s="92"/>
      <c r="C105" s="93"/>
      <c r="D105" s="93"/>
      <c r="E105" s="20">
        <v>39.75</v>
      </c>
      <c r="F105" s="94">
        <v>3</v>
      </c>
      <c r="G105" s="94">
        <v>94</v>
      </c>
      <c r="H105" s="94">
        <v>94</v>
      </c>
      <c r="I105" s="21">
        <v>219.25</v>
      </c>
      <c r="J105" s="96"/>
      <c r="K105" s="97"/>
      <c r="L105" s="96">
        <f>IF(OR(H105=0,G105=0,H105&lt;1),"",G105/H105*100-100)</f>
        <v>0</v>
      </c>
      <c r="M105" s="98">
        <f>IF(OR(I105=0,G105=0,I105&lt;1),"",G105/I105*100-100)</f>
        <v>-57.12656784492589</v>
      </c>
      <c r="N105" s="99" t="e">
        <f t="shared" si="27"/>
        <v>#DIV/0!</v>
      </c>
      <c r="O105" s="100" t="e">
        <f t="shared" si="28"/>
        <v>#DIV/0!</v>
      </c>
      <c r="P105" s="100">
        <f t="shared" si="29"/>
        <v>5515.723270440252</v>
      </c>
    </row>
    <row r="106" spans="1:16" ht="13.5">
      <c r="A106" s="91" t="s">
        <v>112</v>
      </c>
      <c r="B106" s="92"/>
      <c r="C106" s="93">
        <f>IF(OR(C107=0,C108=0),"",SUM(C107:C108))</f>
      </c>
      <c r="D106" s="93">
        <f>IF(OR(D107=0,D108=0),"",SUM(D107:D108))</f>
      </c>
      <c r="E106" s="20">
        <v>46</v>
      </c>
      <c r="F106" s="94">
        <v>4</v>
      </c>
      <c r="G106" s="94"/>
      <c r="H106" s="95">
        <f>IF(OR(H107=0,H108=0),"",SUM(H107:H108))</f>
        <v>252</v>
      </c>
      <c r="I106" s="115">
        <f>IF(OR(I107=0,I108=0),"",SUM(I107:I108))</f>
        <v>344</v>
      </c>
      <c r="J106" s="96"/>
      <c r="K106" s="97"/>
      <c r="L106" s="96"/>
      <c r="M106" s="96"/>
      <c r="N106" s="99" t="e">
        <f t="shared" si="27"/>
        <v>#VALUE!</v>
      </c>
      <c r="O106" s="100" t="e">
        <f t="shared" si="28"/>
        <v>#VALUE!</v>
      </c>
      <c r="P106" s="100">
        <f t="shared" si="29"/>
        <v>7478.260869565218</v>
      </c>
    </row>
    <row r="107" spans="1:16" ht="13.5">
      <c r="A107" s="101" t="s">
        <v>113</v>
      </c>
      <c r="B107" s="92"/>
      <c r="C107" s="93"/>
      <c r="D107" s="93"/>
      <c r="E107" s="20">
        <v>41</v>
      </c>
      <c r="F107" s="94">
        <v>4</v>
      </c>
      <c r="G107" s="94">
        <v>219</v>
      </c>
      <c r="H107" s="94">
        <v>219</v>
      </c>
      <c r="I107" s="21">
        <v>300.75</v>
      </c>
      <c r="J107" s="96"/>
      <c r="K107" s="97"/>
      <c r="L107" s="96">
        <f>IF(OR(H107=0,G107=0,H107&lt;1),"",G107/H107*100-100)</f>
        <v>0</v>
      </c>
      <c r="M107" s="98">
        <f>IF(OR(I107=0,G107=0,I107&lt;1),"",G107/I107*100-100)</f>
        <v>-27.18204488778055</v>
      </c>
      <c r="N107" s="99" t="e">
        <f t="shared" si="27"/>
        <v>#DIV/0!</v>
      </c>
      <c r="O107" s="100" t="e">
        <f t="shared" si="28"/>
        <v>#DIV/0!</v>
      </c>
      <c r="P107" s="100">
        <f t="shared" si="29"/>
        <v>7335.365853658536</v>
      </c>
    </row>
    <row r="108" spans="1:16" ht="13.5">
      <c r="A108" s="101" t="s">
        <v>114</v>
      </c>
      <c r="B108" s="92"/>
      <c r="C108" s="93"/>
      <c r="D108" s="93"/>
      <c r="E108" s="20">
        <v>5</v>
      </c>
      <c r="F108" s="94">
        <v>4</v>
      </c>
      <c r="G108" s="94">
        <v>33</v>
      </c>
      <c r="H108" s="94">
        <v>33</v>
      </c>
      <c r="I108" s="21">
        <v>43.25</v>
      </c>
      <c r="J108" s="96"/>
      <c r="K108" s="97"/>
      <c r="L108" s="96"/>
      <c r="M108" s="98"/>
      <c r="N108" s="99" t="e">
        <f t="shared" si="27"/>
        <v>#DIV/0!</v>
      </c>
      <c r="O108" s="100" t="e">
        <f t="shared" si="28"/>
        <v>#DIV/0!</v>
      </c>
      <c r="P108" s="100">
        <f t="shared" si="29"/>
        <v>8650</v>
      </c>
    </row>
    <row r="109" spans="1:16" ht="13.5">
      <c r="A109" s="101" t="s">
        <v>115</v>
      </c>
      <c r="B109" s="92"/>
      <c r="C109" s="93"/>
      <c r="D109" s="93"/>
      <c r="E109" s="20">
        <v>64</v>
      </c>
      <c r="F109" s="94">
        <v>3</v>
      </c>
      <c r="G109" s="94">
        <v>302</v>
      </c>
      <c r="H109" s="94">
        <v>302</v>
      </c>
      <c r="I109" s="21">
        <v>355.75</v>
      </c>
      <c r="J109" s="96"/>
      <c r="K109" s="97"/>
      <c r="L109" s="96">
        <f>IF(OR(H109=0,G109=0,H109&lt;1),"",G109/H109*100-100)</f>
        <v>0</v>
      </c>
      <c r="M109" s="98">
        <f>IF(OR(I109=0,G109=0,I109&lt;1),"",G109/I109*100-100)</f>
        <v>-15.108924806746316</v>
      </c>
      <c r="N109" s="99" t="e">
        <f t="shared" si="27"/>
        <v>#DIV/0!</v>
      </c>
      <c r="O109" s="100" t="e">
        <f t="shared" si="28"/>
        <v>#DIV/0!</v>
      </c>
      <c r="P109" s="100">
        <f t="shared" si="29"/>
        <v>5558.59375</v>
      </c>
    </row>
    <row r="110" spans="1:16" ht="13.5">
      <c r="A110" s="101" t="s">
        <v>116</v>
      </c>
      <c r="B110" s="92"/>
      <c r="C110" s="93"/>
      <c r="D110" s="93"/>
      <c r="E110" s="20">
        <v>44.5</v>
      </c>
      <c r="F110" s="94"/>
      <c r="G110" s="94"/>
      <c r="H110" s="94">
        <v>73</v>
      </c>
      <c r="I110" s="21">
        <v>96.75</v>
      </c>
      <c r="J110" s="96"/>
      <c r="K110" s="97"/>
      <c r="L110" s="96"/>
      <c r="M110" s="98"/>
      <c r="N110" s="99" t="e">
        <f t="shared" si="27"/>
        <v>#DIV/0!</v>
      </c>
      <c r="O110" s="100" t="e">
        <f t="shared" si="28"/>
        <v>#DIV/0!</v>
      </c>
      <c r="P110" s="100">
        <f t="shared" si="29"/>
        <v>2174.1573033707864</v>
      </c>
    </row>
    <row r="111" spans="1:16" ht="13.5">
      <c r="A111" s="101" t="s">
        <v>117</v>
      </c>
      <c r="B111" s="92"/>
      <c r="C111" s="93"/>
      <c r="D111" s="93"/>
      <c r="E111" s="20">
        <v>0.01</v>
      </c>
      <c r="F111" s="94"/>
      <c r="G111" s="94"/>
      <c r="H111" s="94">
        <v>0.01</v>
      </c>
      <c r="I111" s="21">
        <v>0.01</v>
      </c>
      <c r="J111" s="96"/>
      <c r="K111" s="97"/>
      <c r="L111" s="96"/>
      <c r="M111" s="98"/>
      <c r="N111" s="99" t="e">
        <f t="shared" si="27"/>
        <v>#DIV/0!</v>
      </c>
      <c r="O111" s="100" t="e">
        <f t="shared" si="28"/>
        <v>#DIV/0!</v>
      </c>
      <c r="P111" s="100">
        <f t="shared" si="29"/>
        <v>1000</v>
      </c>
    </row>
    <row r="112" spans="1:16" ht="13.5">
      <c r="A112" s="101" t="s">
        <v>118</v>
      </c>
      <c r="B112" s="92"/>
      <c r="C112" s="93"/>
      <c r="D112" s="93"/>
      <c r="E112" s="20">
        <v>5.5</v>
      </c>
      <c r="F112" s="94"/>
      <c r="G112" s="94"/>
      <c r="H112" s="94">
        <v>18</v>
      </c>
      <c r="I112" s="21">
        <v>36.5</v>
      </c>
      <c r="J112" s="96"/>
      <c r="K112" s="97"/>
      <c r="L112" s="96"/>
      <c r="M112" s="98"/>
      <c r="N112" s="99" t="e">
        <f t="shared" si="27"/>
        <v>#DIV/0!</v>
      </c>
      <c r="O112" s="100" t="e">
        <f t="shared" si="28"/>
        <v>#DIV/0!</v>
      </c>
      <c r="P112" s="100">
        <f t="shared" si="29"/>
        <v>6636.363636363637</v>
      </c>
    </row>
    <row r="113" spans="1:16" ht="13.5">
      <c r="A113" s="101" t="s">
        <v>119</v>
      </c>
      <c r="B113" s="92"/>
      <c r="C113" s="93"/>
      <c r="D113" s="93"/>
      <c r="E113" s="20">
        <v>0.01</v>
      </c>
      <c r="F113" s="94"/>
      <c r="G113" s="94">
        <v>0.01</v>
      </c>
      <c r="H113" s="94">
        <v>0.01</v>
      </c>
      <c r="I113" s="21">
        <v>0.00775</v>
      </c>
      <c r="J113" s="96"/>
      <c r="K113" s="97"/>
      <c r="L113" s="96">
        <f>IF(OR(H113=0,G113=0,H113&lt;1),"",G113/H113*100-100)</f>
      </c>
      <c r="M113" s="98">
        <f>IF(OR(I113=0,G113=0,I113&lt;1),"",G113/I113*100-100)</f>
      </c>
      <c r="N113" s="99"/>
      <c r="O113" s="100"/>
      <c r="P113" s="100"/>
    </row>
    <row r="114" spans="1:16" ht="13.5">
      <c r="A114" s="101" t="s">
        <v>120</v>
      </c>
      <c r="B114" s="92"/>
      <c r="C114" s="93"/>
      <c r="D114" s="93"/>
      <c r="E114" s="20">
        <v>0.01</v>
      </c>
      <c r="F114" s="94"/>
      <c r="G114" s="94"/>
      <c r="H114" s="94">
        <v>0.01</v>
      </c>
      <c r="I114" s="21">
        <v>0.01</v>
      </c>
      <c r="J114" s="96"/>
      <c r="K114" s="97"/>
      <c r="L114" s="96"/>
      <c r="M114" s="98"/>
      <c r="N114" s="99"/>
      <c r="O114" s="100"/>
      <c r="P114" s="100"/>
    </row>
    <row r="115" spans="1:16" ht="13.5">
      <c r="A115" s="101" t="s">
        <v>121</v>
      </c>
      <c r="B115" s="92"/>
      <c r="C115" s="93"/>
      <c r="D115" s="93"/>
      <c r="E115" s="20">
        <v>59180.5</v>
      </c>
      <c r="F115" s="94">
        <v>4</v>
      </c>
      <c r="G115" s="94">
        <v>9717</v>
      </c>
      <c r="H115" s="94">
        <v>6215</v>
      </c>
      <c r="I115" s="21">
        <v>8595.25</v>
      </c>
      <c r="J115" s="96"/>
      <c r="K115" s="97"/>
      <c r="L115" s="96">
        <f>IF(OR(H115=0,G115=0,H115&lt;1),"",G115/H115*100-100)</f>
        <v>56.34754625905066</v>
      </c>
      <c r="M115" s="98">
        <f>IF(OR(I115=0,G115=0,I115&lt;1),"",G115/I115*100-100)</f>
        <v>13.050812949012538</v>
      </c>
      <c r="N115" s="99" t="e">
        <f aca="true" t="shared" si="30" ref="N115:P117">(G115/C115)*1000</f>
        <v>#DIV/0!</v>
      </c>
      <c r="O115" s="100" t="e">
        <f t="shared" si="30"/>
        <v>#DIV/0!</v>
      </c>
      <c r="P115" s="100">
        <f t="shared" si="30"/>
        <v>145.23787396186245</v>
      </c>
    </row>
    <row r="116" spans="1:16" ht="13.5">
      <c r="A116" s="101" t="s">
        <v>122</v>
      </c>
      <c r="B116" s="92"/>
      <c r="C116" s="93"/>
      <c r="D116" s="93"/>
      <c r="E116" s="20">
        <v>109.5</v>
      </c>
      <c r="F116" s="94"/>
      <c r="G116" s="94"/>
      <c r="H116" s="94">
        <v>469</v>
      </c>
      <c r="I116" s="21">
        <v>94</v>
      </c>
      <c r="J116" s="96"/>
      <c r="K116" s="97"/>
      <c r="L116" s="96"/>
      <c r="M116" s="98"/>
      <c r="N116" s="99" t="e">
        <f t="shared" si="30"/>
        <v>#DIV/0!</v>
      </c>
      <c r="O116" s="100" t="e">
        <f t="shared" si="30"/>
        <v>#DIV/0!</v>
      </c>
      <c r="P116" s="100">
        <f t="shared" si="30"/>
        <v>858.4474885844749</v>
      </c>
    </row>
    <row r="117" spans="1:16" ht="13.5">
      <c r="A117" s="101" t="s">
        <v>123</v>
      </c>
      <c r="B117" s="92"/>
      <c r="C117" s="93"/>
      <c r="D117" s="93"/>
      <c r="E117" s="20">
        <v>69</v>
      </c>
      <c r="F117" s="94"/>
      <c r="G117" s="94"/>
      <c r="H117" s="94">
        <v>200</v>
      </c>
      <c r="I117" s="21">
        <v>208.75</v>
      </c>
      <c r="J117" s="96"/>
      <c r="K117" s="97"/>
      <c r="L117" s="96"/>
      <c r="M117" s="98"/>
      <c r="N117" s="99" t="e">
        <f t="shared" si="30"/>
        <v>#DIV/0!</v>
      </c>
      <c r="O117" s="100" t="e">
        <f t="shared" si="30"/>
        <v>#DIV/0!</v>
      </c>
      <c r="P117" s="100">
        <f t="shared" si="30"/>
        <v>3025.3623188405795</v>
      </c>
    </row>
    <row r="118" spans="1:16" ht="13.5">
      <c r="A118" s="101" t="s">
        <v>124</v>
      </c>
      <c r="B118" s="92"/>
      <c r="C118" s="93"/>
      <c r="D118" s="93"/>
      <c r="E118" s="20">
        <v>2.0075</v>
      </c>
      <c r="F118" s="94"/>
      <c r="G118" s="94"/>
      <c r="H118" s="94">
        <v>0.01</v>
      </c>
      <c r="I118" s="21">
        <v>0.01</v>
      </c>
      <c r="J118" s="96"/>
      <c r="K118" s="97"/>
      <c r="L118" s="96"/>
      <c r="M118" s="98"/>
      <c r="N118" s="99"/>
      <c r="O118" s="100"/>
      <c r="P118" s="100"/>
    </row>
    <row r="119" spans="1:16" ht="13.5">
      <c r="A119" s="101" t="s">
        <v>125</v>
      </c>
      <c r="B119" s="92"/>
      <c r="C119" s="93"/>
      <c r="D119" s="93"/>
      <c r="E119" s="20">
        <v>0.01</v>
      </c>
      <c r="F119" s="94"/>
      <c r="G119" s="94">
        <v>0.01</v>
      </c>
      <c r="H119" s="94">
        <v>0.01</v>
      </c>
      <c r="I119" s="21">
        <v>0.00775</v>
      </c>
      <c r="J119" s="96"/>
      <c r="K119" s="97"/>
      <c r="L119" s="96">
        <f>IF(OR(H119=0,G119=0,H119&lt;1),"",G119/H119*100-100)</f>
      </c>
      <c r="M119" s="98">
        <f>IF(OR(I119=0,G119=0,I119&lt;1),"",G119/I119*100-100)</f>
      </c>
      <c r="N119" s="99"/>
      <c r="O119" s="100"/>
      <c r="P119" s="100"/>
    </row>
    <row r="120" spans="1:16" ht="13.5">
      <c r="A120" s="82" t="s">
        <v>126</v>
      </c>
      <c r="B120" s="106"/>
      <c r="C120" s="107"/>
      <c r="D120" s="107"/>
      <c r="E120" s="22"/>
      <c r="F120" s="108"/>
      <c r="G120" s="107"/>
      <c r="H120" s="107"/>
      <c r="I120" s="22"/>
      <c r="J120" s="109"/>
      <c r="K120" s="110"/>
      <c r="L120" s="109"/>
      <c r="M120" s="111"/>
      <c r="N120" s="112"/>
      <c r="O120" s="113"/>
      <c r="P120" s="113"/>
    </row>
    <row r="121" spans="1:16" ht="13.5">
      <c r="A121" s="101" t="s">
        <v>127</v>
      </c>
      <c r="B121" s="92"/>
      <c r="C121" s="93"/>
      <c r="D121" s="93"/>
      <c r="E121" s="20">
        <v>81.5</v>
      </c>
      <c r="F121" s="94"/>
      <c r="G121" s="94"/>
      <c r="H121" s="94">
        <v>388</v>
      </c>
      <c r="I121" s="21">
        <v>911</v>
      </c>
      <c r="J121" s="96"/>
      <c r="K121" s="97"/>
      <c r="L121" s="96"/>
      <c r="M121" s="98"/>
      <c r="N121" s="99" t="e">
        <f aca="true" t="shared" si="31" ref="N121:P122">(G121/C121)*1000</f>
        <v>#DIV/0!</v>
      </c>
      <c r="O121" s="100" t="e">
        <f t="shared" si="31"/>
        <v>#DIV/0!</v>
      </c>
      <c r="P121" s="100">
        <f t="shared" si="31"/>
        <v>11177.914110429449</v>
      </c>
    </row>
    <row r="122" spans="1:16" ht="13.5">
      <c r="A122" s="101" t="s">
        <v>128</v>
      </c>
      <c r="B122" s="92"/>
      <c r="C122" s="93"/>
      <c r="D122" s="93"/>
      <c r="E122" s="20">
        <v>19465.25</v>
      </c>
      <c r="F122" s="94"/>
      <c r="G122" s="94"/>
      <c r="H122" s="94">
        <v>53102</v>
      </c>
      <c r="I122" s="21">
        <v>53763</v>
      </c>
      <c r="J122" s="96"/>
      <c r="K122" s="97"/>
      <c r="L122" s="96"/>
      <c r="M122" s="98"/>
      <c r="N122" s="99" t="e">
        <f t="shared" si="31"/>
        <v>#DIV/0!</v>
      </c>
      <c r="O122" s="100" t="e">
        <f t="shared" si="31"/>
        <v>#DIV/0!</v>
      </c>
      <c r="P122" s="100">
        <f t="shared" si="31"/>
        <v>2761.9989468411654</v>
      </c>
    </row>
    <row r="123" spans="1:16" ht="13.5">
      <c r="A123" s="101" t="s">
        <v>129</v>
      </c>
      <c r="B123" s="92"/>
      <c r="C123" s="93"/>
      <c r="D123" s="93"/>
      <c r="E123" s="20"/>
      <c r="F123" s="94"/>
      <c r="G123" s="94"/>
      <c r="H123" s="94">
        <v>10341</v>
      </c>
      <c r="I123" s="21">
        <v>10325.15</v>
      </c>
      <c r="J123" s="96"/>
      <c r="K123" s="97"/>
      <c r="L123" s="96"/>
      <c r="M123" s="98"/>
      <c r="N123" s="99"/>
      <c r="O123" s="100"/>
      <c r="P123" s="100"/>
    </row>
    <row r="124" spans="1:16" ht="13.5">
      <c r="A124" s="82" t="s">
        <v>130</v>
      </c>
      <c r="B124" s="106"/>
      <c r="C124" s="107"/>
      <c r="D124" s="107"/>
      <c r="E124" s="22"/>
      <c r="F124" s="108"/>
      <c r="G124" s="107"/>
      <c r="H124" s="107"/>
      <c r="I124" s="22"/>
      <c r="J124" s="109"/>
      <c r="K124" s="110"/>
      <c r="L124" s="109"/>
      <c r="M124" s="111"/>
      <c r="N124" s="112"/>
      <c r="O124" s="113"/>
      <c r="P124" s="113"/>
    </row>
    <row r="125" spans="1:16" ht="13.5">
      <c r="A125" s="101" t="s">
        <v>131</v>
      </c>
      <c r="B125" s="92"/>
      <c r="C125" s="93"/>
      <c r="D125" s="93"/>
      <c r="E125" s="20">
        <v>101.25</v>
      </c>
      <c r="F125" s="94"/>
      <c r="G125" s="94"/>
      <c r="H125" s="94">
        <v>1496</v>
      </c>
      <c r="I125" s="21">
        <v>2462.5</v>
      </c>
      <c r="J125" s="96"/>
      <c r="K125" s="97"/>
      <c r="L125" s="96"/>
      <c r="M125" s="98"/>
      <c r="N125" s="99" t="e">
        <f aca="true" t="shared" si="32" ref="N125:P127">(G125/C125)*1000</f>
        <v>#DIV/0!</v>
      </c>
      <c r="O125" s="100" t="e">
        <f t="shared" si="32"/>
        <v>#DIV/0!</v>
      </c>
      <c r="P125" s="100">
        <f t="shared" si="32"/>
        <v>24320.987654320987</v>
      </c>
    </row>
    <row r="126" spans="1:16" ht="13.5">
      <c r="A126" s="101" t="s">
        <v>132</v>
      </c>
      <c r="B126" s="92"/>
      <c r="C126" s="93"/>
      <c r="D126" s="93"/>
      <c r="E126" s="20">
        <v>1030.25</v>
      </c>
      <c r="F126" s="94"/>
      <c r="G126" s="94"/>
      <c r="H126" s="94">
        <v>1412</v>
      </c>
      <c r="I126" s="21">
        <v>3104.25</v>
      </c>
      <c r="J126" s="96"/>
      <c r="K126" s="97"/>
      <c r="L126" s="96"/>
      <c r="M126" s="98"/>
      <c r="N126" s="99" t="e">
        <f t="shared" si="32"/>
        <v>#DIV/0!</v>
      </c>
      <c r="O126" s="100" t="e">
        <f t="shared" si="32"/>
        <v>#DIV/0!</v>
      </c>
      <c r="P126" s="100">
        <f t="shared" si="32"/>
        <v>3013.103615627275</v>
      </c>
    </row>
    <row r="127" spans="1:16" ht="13.5">
      <c r="A127" s="101" t="s">
        <v>133</v>
      </c>
      <c r="B127" s="92"/>
      <c r="C127" s="93"/>
      <c r="D127" s="93"/>
      <c r="E127" s="20"/>
      <c r="F127" s="94"/>
      <c r="G127" s="94"/>
      <c r="H127" s="94">
        <v>0.01</v>
      </c>
      <c r="I127" s="21">
        <v>0.01</v>
      </c>
      <c r="J127" s="96"/>
      <c r="K127" s="97"/>
      <c r="L127" s="96"/>
      <c r="M127" s="98"/>
      <c r="N127" s="99" t="e">
        <f t="shared" si="32"/>
        <v>#DIV/0!</v>
      </c>
      <c r="O127" s="100" t="e">
        <f t="shared" si="32"/>
        <v>#DIV/0!</v>
      </c>
      <c r="P127" s="100" t="e">
        <f t="shared" si="32"/>
        <v>#DIV/0!</v>
      </c>
    </row>
    <row r="128" spans="1:16" ht="13.5">
      <c r="A128" s="101" t="s">
        <v>134</v>
      </c>
      <c r="B128" s="92"/>
      <c r="C128" s="93"/>
      <c r="D128" s="93"/>
      <c r="E128" s="20"/>
      <c r="F128" s="94"/>
      <c r="G128" s="94"/>
      <c r="H128" s="94">
        <v>9405</v>
      </c>
      <c r="I128" s="21">
        <v>20666</v>
      </c>
      <c r="J128" s="96"/>
      <c r="K128" s="97"/>
      <c r="L128" s="96"/>
      <c r="M128" s="98"/>
      <c r="N128" s="99"/>
      <c r="O128" s="100"/>
      <c r="P128" s="100"/>
    </row>
    <row r="129" spans="1:16" ht="13.5">
      <c r="A129" s="82" t="s">
        <v>135</v>
      </c>
      <c r="B129" s="106"/>
      <c r="C129" s="107"/>
      <c r="D129" s="107"/>
      <c r="E129" s="22"/>
      <c r="F129" s="108"/>
      <c r="G129" s="107"/>
      <c r="H129" s="107"/>
      <c r="I129" s="22"/>
      <c r="J129" s="109"/>
      <c r="K129" s="110"/>
      <c r="L129" s="109"/>
      <c r="M129" s="111"/>
      <c r="N129" s="18"/>
      <c r="O129" s="19"/>
      <c r="P129" s="19"/>
    </row>
    <row r="130" spans="1:16" ht="13.5">
      <c r="A130" s="131" t="s">
        <v>136</v>
      </c>
      <c r="B130" s="132"/>
      <c r="C130" s="133">
        <v>0.01</v>
      </c>
      <c r="D130" s="133">
        <v>0.01</v>
      </c>
      <c r="E130" s="24">
        <v>18</v>
      </c>
      <c r="F130" s="134"/>
      <c r="G130" s="134">
        <v>0.01</v>
      </c>
      <c r="H130" s="134">
        <v>0.01</v>
      </c>
      <c r="I130" s="25">
        <v>0.2575</v>
      </c>
      <c r="J130" s="135">
        <f>IF(OR(D130=0,C130=0,D130&lt;1),"",C130/D130*100-100)</f>
      </c>
      <c r="K130" s="136">
        <f>IF(OR(E130=0,C130=0,E130&lt;1),"",C130/E130*100-100)</f>
        <v>-99.94444444444444</v>
      </c>
      <c r="L130" s="135">
        <f>IF(OR(H130=0,G130=0,H130&lt;1),"",G130/H130*100-100)</f>
      </c>
      <c r="M130" s="137">
        <f>IF(OR(I130=0,G130=0,I130&lt;1),"",G130/I130*100-100)</f>
      </c>
      <c r="N130" s="3">
        <f>(G130/C130)*1000</f>
        <v>1000</v>
      </c>
      <c r="O130" s="4">
        <f>(H130/D130)*1000</f>
        <v>1000</v>
      </c>
      <c r="P130" s="4">
        <f>(I130/E130)*1000</f>
        <v>14.305555555555555</v>
      </c>
    </row>
    <row r="131" ht="13.5">
      <c r="A131" s="2" t="s">
        <v>160</v>
      </c>
    </row>
    <row r="132" ht="13.5">
      <c r="P132" s="2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270833333333333" bottom="0.19652777777777777" header="0.31527777777777777" footer="0.19652777777777777"/>
  <pageSetup horizontalDpi="300" verticalDpi="300" orientation="portrait" paperSize="9" scale="70" r:id="rId1"/>
  <headerFooter alignWithMargins="0">
    <oddHeader>&amp;L&amp;"Arial,Normal"&amp;12AVANCE DE SUPERFICIES Y PRODUCCIONES A 30                        DE  ABRIL DEL AÑO 2.015
</oddHeader>
    <oddFooter>&amp;L&amp;"Arial,Normal"&amp;8(*) Mes al que corresponde la última estimación.
Datos de 2.014 provisionales y del 2.015 avances.
&amp;7Servicio de Estudios y Estadísticas.&amp;C&amp;"Arial,Normal" &amp;P&amp;R&amp;"Arial,Normal"&amp;T &amp;D</oddFooter>
  </headerFooter>
  <rowBreaks count="1" manualBreakCount="1">
    <brk id="5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tabSelected="1" zoomScaleSheetLayoutView="75" zoomScalePageLayoutView="0" workbookViewId="0" topLeftCell="A1">
      <selection activeCell="L93" sqref="L93:M102"/>
    </sheetView>
  </sheetViews>
  <sheetFormatPr defaultColWidth="11.00390625" defaultRowHeight="13.5"/>
  <cols>
    <col min="1" max="1" width="29.125" style="1" customWidth="1"/>
    <col min="3" max="3" width="9.50390625" style="1" customWidth="1"/>
    <col min="4" max="4" width="11.25390625" style="1" customWidth="1"/>
    <col min="5" max="5" width="11.125" style="1" customWidth="1"/>
    <col min="6" max="6" width="8.50390625" style="1" customWidth="1"/>
    <col min="7" max="7" width="7.25390625" style="1" customWidth="1"/>
    <col min="8" max="8" width="8.875" style="1" customWidth="1"/>
    <col min="9" max="9" width="8.625" style="1" customWidth="1"/>
    <col min="10" max="10" width="11.00390625" style="29" customWidth="1"/>
  </cols>
  <sheetData>
    <row r="1" spans="1:16" ht="13.5">
      <c r="A1" s="30" t="s">
        <v>153</v>
      </c>
      <c r="B1" s="31"/>
      <c r="C1" s="31"/>
      <c r="D1" s="31"/>
      <c r="E1" s="31"/>
      <c r="F1" s="31"/>
      <c r="G1" s="31"/>
      <c r="H1" s="31"/>
      <c r="I1" s="31"/>
      <c r="J1" s="32"/>
      <c r="N1" s="1">
        <v>2011</v>
      </c>
      <c r="O1" s="1">
        <v>2010</v>
      </c>
      <c r="P1" s="1" t="s">
        <v>154</v>
      </c>
    </row>
    <row r="2" spans="1:10" ht="13.5">
      <c r="A2" s="5" t="s">
        <v>172</v>
      </c>
      <c r="B2" s="33"/>
      <c r="C2" s="33"/>
      <c r="D2" s="34"/>
      <c r="E2" s="34"/>
      <c r="F2" s="34"/>
      <c r="G2" s="34"/>
      <c r="H2" s="34"/>
      <c r="I2" s="34"/>
      <c r="J2" s="35"/>
    </row>
    <row r="3" spans="1:10" ht="13.5">
      <c r="A3" s="36" t="s">
        <v>8</v>
      </c>
      <c r="B3" s="37" t="s">
        <v>161</v>
      </c>
      <c r="C3" s="37" t="s">
        <v>162</v>
      </c>
      <c r="D3" s="37" t="s">
        <v>163</v>
      </c>
      <c r="E3" s="37" t="s">
        <v>155</v>
      </c>
      <c r="F3" s="37" t="s">
        <v>156</v>
      </c>
      <c r="G3" s="37" t="s">
        <v>164</v>
      </c>
      <c r="H3" s="37" t="s">
        <v>165</v>
      </c>
      <c r="I3" s="37" t="s">
        <v>157</v>
      </c>
      <c r="J3" s="38" t="s">
        <v>166</v>
      </c>
    </row>
    <row r="4" spans="1:10" ht="13.5">
      <c r="A4" s="39" t="s">
        <v>10</v>
      </c>
      <c r="B4" s="40"/>
      <c r="C4" s="40"/>
      <c r="D4" s="40"/>
      <c r="E4" s="40"/>
      <c r="F4" s="40"/>
      <c r="G4" s="40"/>
      <c r="H4" s="40"/>
      <c r="I4" s="40"/>
      <c r="J4" s="41"/>
    </row>
    <row r="5" spans="1:10" ht="13.5">
      <c r="A5" s="42" t="s">
        <v>11</v>
      </c>
      <c r="B5" s="28">
        <f>IF(OR(Almería!C5=0),"",Almería!C5)</f>
        <v>2015</v>
      </c>
      <c r="C5" s="28">
        <f>IF(OR(Cádiz!C5=0),"",Cádiz!C5)</f>
        <v>62600</v>
      </c>
      <c r="D5" s="28">
        <f>IF(OR(Córdoba!C5=0),"",Córdoba!C5)</f>
        <v>84000</v>
      </c>
      <c r="E5" s="28">
        <f>IF(OR(Granada!C5=0),"",Granada!C5)</f>
        <v>13779</v>
      </c>
      <c r="F5" s="28">
        <f>IF(OR(Huelva!C5=0),"",Huelva!C5)</f>
        <v>15400</v>
      </c>
      <c r="G5" s="28">
        <f>IF(OR(Jaén!C5=0),"",Jaén!C5)</f>
        <v>9717</v>
      </c>
      <c r="H5" s="28">
        <f>IF(OR(Málaga!C5=0),"",Málaga!C5)</f>
        <v>22405</v>
      </c>
      <c r="I5" s="28">
        <f>IF(OR(Sevilla!C5=0),"",Sevilla!C5)</f>
        <v>160250</v>
      </c>
      <c r="J5" s="43">
        <f>IF(OR(Andalucía!C5=0),"",Andalucía!C5)</f>
        <v>370166</v>
      </c>
    </row>
    <row r="6" spans="1:10" ht="13.5">
      <c r="A6" s="44" t="s">
        <v>12</v>
      </c>
      <c r="B6" s="28">
        <f>IF(OR(Almería!C6=0),"",Almería!C6)</f>
        <v>1787</v>
      </c>
      <c r="C6" s="28">
        <f>IF(OR(Cádiz!C6=0),"",Cádiz!C6)</f>
        <v>20100</v>
      </c>
      <c r="D6" s="28">
        <f>IF(OR(Córdoba!C6=0),"",Córdoba!C6)</f>
        <v>32000</v>
      </c>
      <c r="E6" s="28">
        <f>IF(OR(Granada!C6=0),"",Granada!C6)</f>
        <v>11895</v>
      </c>
      <c r="F6" s="28">
        <f>IF(OR(Huelva!C6=0),"",Huelva!C6)</f>
        <v>5900</v>
      </c>
      <c r="G6" s="28">
        <f>IF(OR(Jaén!C6=0),"",Jaén!C6)</f>
        <v>3971</v>
      </c>
      <c r="H6" s="28">
        <f>IF(OR(Málaga!C6=0),"",Málaga!C6)</f>
        <v>8700</v>
      </c>
      <c r="I6" s="28">
        <f>IF(OR(Sevilla!C6=0),"",Sevilla!C6)</f>
        <v>75000</v>
      </c>
      <c r="J6" s="43">
        <f>IF(OR(Andalucía!C6=0),"",Andalucía!C6)</f>
        <v>159353</v>
      </c>
    </row>
    <row r="7" spans="1:10" ht="13.5">
      <c r="A7" s="45" t="s">
        <v>13</v>
      </c>
      <c r="B7" s="28">
        <f>IF(OR(Almería!C7=0),"",Almería!C7)</f>
        <v>228</v>
      </c>
      <c r="C7" s="28">
        <f>IF(OR(Cádiz!C7=0),"",Cádiz!C7)</f>
        <v>42500</v>
      </c>
      <c r="D7" s="28">
        <f>IF(OR(Córdoba!C7=0),"",Córdoba!C7)</f>
        <v>52000</v>
      </c>
      <c r="E7" s="28">
        <f>IF(OR(Granada!C7=0),"",Granada!C7)</f>
        <v>1884</v>
      </c>
      <c r="F7" s="28">
        <f>IF(OR(Huelva!C7=0),"",Huelva!C7)</f>
        <v>9500</v>
      </c>
      <c r="G7" s="28">
        <f>IF(OR(Jaén!C7=0),"",Jaén!C7)</f>
        <v>5746</v>
      </c>
      <c r="H7" s="28">
        <f>IF(OR(Málaga!C7=0),"",Málaga!C7)</f>
        <v>13705</v>
      </c>
      <c r="I7" s="28">
        <f>IF(OR(Sevilla!C7=0),"",Sevilla!C7)</f>
        <v>85250</v>
      </c>
      <c r="J7" s="43">
        <f>IF(OR(Andalucía!C7=0),"",Andalucía!C7)</f>
        <v>210813</v>
      </c>
    </row>
    <row r="8" spans="1:10" ht="13.5">
      <c r="A8" s="42" t="s">
        <v>14</v>
      </c>
      <c r="B8" s="28">
        <f>IF(OR(Almería!C8=0),"",Almería!C8)</f>
        <v>10760.01</v>
      </c>
      <c r="C8" s="28">
        <f>IF(OR(Cádiz!C8=0),"",Cádiz!C8)</f>
        <v>8200</v>
      </c>
      <c r="D8" s="28">
        <f>IF(OR(Córdoba!C8=0),"",Córdoba!C8)</f>
        <v>8300</v>
      </c>
      <c r="E8" s="28">
        <f>IF(OR(Granada!C8=0),"",Granada!C8)</f>
        <v>52855</v>
      </c>
      <c r="F8" s="28">
        <f>IF(OR(Huelva!C8=0),"",Huelva!C8)</f>
        <v>870</v>
      </c>
      <c r="G8" s="28">
        <f>IF(OR(Jaén!C8=0),"",Jaén!C8)</f>
        <v>8300</v>
      </c>
      <c r="H8" s="28">
        <f>IF(OR(Málaga!C8=0),"",Málaga!C8)</f>
        <v>13320</v>
      </c>
      <c r="I8" s="28">
        <f>IF(OR(Sevilla!C8=0),"",Sevilla!C8)</f>
        <v>16100</v>
      </c>
      <c r="J8" s="43">
        <f>IF(OR(Andalucía!C8=0),"",Andalucía!C8)</f>
        <v>118705.01000000001</v>
      </c>
    </row>
    <row r="9" spans="1:10" ht="13.5">
      <c r="A9" s="44" t="s">
        <v>15</v>
      </c>
      <c r="B9" s="28">
        <f>IF(OR(Almería!C9=0),"",Almería!C9)</f>
        <v>0.01</v>
      </c>
      <c r="C9" s="28">
        <f>IF(OR(Cádiz!C9=0),"",Cádiz!C9)</f>
        <v>2150</v>
      </c>
      <c r="D9" s="28">
        <f>IF(OR(Córdoba!C9=0),"",Córdoba!C9)</f>
        <v>1660</v>
      </c>
      <c r="E9" s="28">
        <f>IF(OR(Granada!C9=0),"",Granada!C9)</f>
        <v>16358</v>
      </c>
      <c r="F9" s="28">
        <f>IF(OR(Huelva!C9=0),"",Huelva!C9)</f>
        <v>120</v>
      </c>
      <c r="G9" s="28">
        <f>IF(OR(Jaén!C9=0),"",Jaén!C9)</f>
        <v>4800</v>
      </c>
      <c r="H9" s="28">
        <f>IF(OR(Málaga!C9=0),"",Málaga!C9)</f>
        <v>11020</v>
      </c>
      <c r="I9" s="28">
        <f>IF(OR(Sevilla!C9=0),"",Sevilla!C9)</f>
        <v>15600</v>
      </c>
      <c r="J9" s="43">
        <f>IF(OR(Andalucía!C9=0),"",Andalucía!C9)</f>
        <v>51708.01</v>
      </c>
    </row>
    <row r="10" spans="1:10" ht="13.5">
      <c r="A10" s="45" t="s">
        <v>16</v>
      </c>
      <c r="B10" s="28">
        <f>IF(OR(Almería!C10=0),"",Almería!C10)</f>
        <v>10760</v>
      </c>
      <c r="C10" s="28">
        <f>IF(OR(Cádiz!C10=0),"",Cádiz!C10)</f>
        <v>6050</v>
      </c>
      <c r="D10" s="28">
        <f>IF(OR(Córdoba!C10=0),"",Córdoba!C10)</f>
        <v>6640</v>
      </c>
      <c r="E10" s="28">
        <f>IF(OR(Granada!C10=0),"",Granada!C10)</f>
        <v>36497</v>
      </c>
      <c r="F10" s="28">
        <f>IF(OR(Huelva!C10=0),"",Huelva!C10)</f>
        <v>750</v>
      </c>
      <c r="G10" s="28">
        <f>IF(OR(Jaén!C10=0),"",Jaén!C10)</f>
        <v>3500</v>
      </c>
      <c r="H10" s="28">
        <f>IF(OR(Málaga!C10=0),"",Málaga!C10)</f>
        <v>2300</v>
      </c>
      <c r="I10" s="28">
        <f>IF(OR(Sevilla!C10=0),"",Sevilla!C10)</f>
        <v>500</v>
      </c>
      <c r="J10" s="43">
        <f>IF(OR(Andalucía!C10=0),"",Andalucía!C10)</f>
        <v>66997</v>
      </c>
    </row>
    <row r="11" spans="1:10" ht="13.5">
      <c r="A11" s="44" t="s">
        <v>17</v>
      </c>
      <c r="B11" s="28">
        <f>IF(OR(Almería!C11=0),"",Almería!C11)</f>
        <v>3576</v>
      </c>
      <c r="C11" s="28">
        <f>IF(OR(Cádiz!C11=0),"",Cádiz!C11)</f>
        <v>9100</v>
      </c>
      <c r="D11" s="28">
        <f>IF(OR(Córdoba!C11=0),"",Córdoba!C11)</f>
        <v>19570</v>
      </c>
      <c r="E11" s="28">
        <f>IF(OR(Granada!C11=0),"",Granada!C11)</f>
        <v>23333</v>
      </c>
      <c r="F11" s="28">
        <f>IF(OR(Huelva!C11=0),"",Huelva!C11)</f>
        <v>1700</v>
      </c>
      <c r="G11" s="28">
        <f>IF(OR(Jaén!C11=0),"",Jaén!C11)</f>
        <v>3921</v>
      </c>
      <c r="H11" s="28">
        <f>IF(OR(Málaga!C11=0),"",Málaga!C11)</f>
        <v>8300</v>
      </c>
      <c r="I11" s="28">
        <f>IF(OR(Sevilla!C11=0),"",Sevilla!C11)</f>
        <v>11300</v>
      </c>
      <c r="J11" s="43">
        <f>IF(OR(Andalucía!C11=0),"",Andalucía!C11)</f>
        <v>80800</v>
      </c>
    </row>
    <row r="12" spans="1:10" ht="13.5">
      <c r="A12" s="44" t="s">
        <v>18</v>
      </c>
      <c r="B12" s="28">
        <f>IF(OR(Almería!C12=0),"",Almería!C12)</f>
        <v>34</v>
      </c>
      <c r="C12" s="28">
        <f>IF(OR(Cádiz!C12=0),"",Cádiz!C12)</f>
        <v>153</v>
      </c>
      <c r="D12" s="28">
        <f>IF(OR(Córdoba!C12=0),"",Córdoba!C12)</f>
        <v>120</v>
      </c>
      <c r="E12" s="28">
        <f>IF(OR(Granada!C12=0),"",Granada!C12)</f>
        <v>922</v>
      </c>
      <c r="F12" s="28">
        <f>IF(OR(Huelva!C12=0),"",Huelva!C12)</f>
        <v>80</v>
      </c>
      <c r="G12" s="28">
        <f>IF(OR(Jaén!C12=0),"",Jaén!C12)</f>
        <v>144</v>
      </c>
      <c r="H12" s="28">
        <f>IF(OR(Málaga!C12=0),"",Málaga!C12)</f>
        <v>75</v>
      </c>
      <c r="I12" s="28">
        <f>IF(OR(Sevilla!C12=0),"",Sevilla!C12)</f>
        <v>725</v>
      </c>
      <c r="J12" s="43">
        <f>IF(OR(Andalucía!C12=0),"",Andalucía!C12)</f>
        <v>2253</v>
      </c>
    </row>
    <row r="13" spans="1:10" ht="13.5">
      <c r="A13" s="45" t="s">
        <v>19</v>
      </c>
      <c r="B13" s="28">
        <f>IF(OR(Almería!C13=0),"",Almería!C13)</f>
        <v>3</v>
      </c>
      <c r="C13" s="28">
        <f>IF(OR(Cádiz!C13=0),"",Cádiz!C13)</f>
        <v>20000</v>
      </c>
      <c r="D13" s="28">
        <f>IF(OR(Córdoba!C13=0),"",Córdoba!C13)</f>
        <v>4400</v>
      </c>
      <c r="E13" s="28">
        <f>IF(OR(Granada!C13=0),"",Granada!C13)</f>
        <v>1621</v>
      </c>
      <c r="F13" s="28">
        <f>IF(OR(Huelva!C13=0),"",Huelva!C13)</f>
        <v>6700</v>
      </c>
      <c r="G13" s="28">
        <f>IF(OR(Jaén!C13=0),"",Jaén!C13)</f>
        <v>844</v>
      </c>
      <c r="H13" s="28">
        <f>IF(OR(Málaga!C13=0),"",Málaga!C13)</f>
        <v>2530</v>
      </c>
      <c r="I13" s="28">
        <f>IF(OR(Sevilla!C13=0),"",Sevilla!C13)</f>
        <v>25000</v>
      </c>
      <c r="J13" s="43">
        <f>IF(OR(Andalucía!C13=0),"",Andalucía!C13)</f>
        <v>61098</v>
      </c>
    </row>
    <row r="14" spans="1:10" ht="13.5">
      <c r="A14" s="44" t="s">
        <v>20</v>
      </c>
      <c r="B14" s="28">
        <f>IF(OR(Almería!C14=0),"",Almería!C14)</f>
        <v>0.01</v>
      </c>
      <c r="C14" s="28">
        <f>IF(OR(Cádiz!C14=0),"",Cádiz!C14)</f>
        <v>2900</v>
      </c>
      <c r="D14" s="28">
        <f>IF(OR(Córdoba!C14=0),"",Córdoba!C14)</f>
        <v>0.01</v>
      </c>
      <c r="E14" s="28">
        <f>IF(OR(Granada!C14=0),"",Granada!C14)</f>
        <v>0.01</v>
      </c>
      <c r="F14" s="28">
        <f>IF(OR(Huelva!C14=0),"",Huelva!C14)</f>
        <v>26</v>
      </c>
      <c r="G14" s="28">
        <f>IF(OR(Jaén!C14=0),"",Jaén!C14)</f>
        <v>0.01</v>
      </c>
      <c r="H14" s="28">
        <f>IF(OR(Málaga!C14=0),"",Málaga!C14)</f>
        <v>0.01</v>
      </c>
      <c r="I14" s="28">
        <f>IF(OR(Sevilla!C14=0),"",Sevilla!C14)</f>
        <v>37500</v>
      </c>
      <c r="J14" s="43">
        <f>IF(OR(Andalucía!C14=0),"",Andalucía!C14)</f>
        <v>40426.05</v>
      </c>
    </row>
    <row r="15" spans="1:10" ht="13.5">
      <c r="A15" s="44" t="s">
        <v>21</v>
      </c>
      <c r="B15" s="28">
        <f>IF(OR(Almería!C15=0),"",Almería!C15)</f>
        <v>9</v>
      </c>
      <c r="C15" s="28">
        <f>IF(OR(Cádiz!C15=0),"",Cádiz!C15)</f>
        <v>3350</v>
      </c>
      <c r="D15" s="28">
        <f>IF(OR(Córdoba!C15=0),"",Córdoba!C15)</f>
        <v>7100</v>
      </c>
      <c r="E15" s="28">
        <f>IF(OR(Granada!C15=0),"",Granada!C15)</f>
        <v>3218</v>
      </c>
      <c r="F15" s="28">
        <f>IF(OR(Huelva!C15=0),"",Huelva!C15)</f>
        <v>80</v>
      </c>
      <c r="G15" s="28">
        <f>IF(OR(Jaén!C15=0),"",Jaén!C15)</f>
        <v>1750</v>
      </c>
      <c r="H15" s="28">
        <f>IF(OR(Málaga!C15=0),"",Málaga!C15)</f>
        <v>320</v>
      </c>
      <c r="I15" s="28">
        <f>IF(OR(Sevilla!C15=0),"",Sevilla!C15)</f>
        <v>15000</v>
      </c>
      <c r="J15" s="43">
        <f>IF(OR(Andalucía!C15=0),"",Andalucía!C15)</f>
        <v>30827</v>
      </c>
    </row>
    <row r="16" spans="1:10" ht="13.5">
      <c r="A16" s="44" t="s">
        <v>22</v>
      </c>
      <c r="B16" s="28">
        <f>IF(OR(Almería!C16=0),"",Almería!C16)</f>
        <v>4</v>
      </c>
      <c r="C16" s="28">
        <f>IF(OR(Cádiz!C16=0),"",Cádiz!C16)</f>
        <v>3600</v>
      </c>
      <c r="D16" s="28">
        <f>IF(OR(Córdoba!C16=0),"",Córdoba!C16)</f>
        <v>300</v>
      </c>
      <c r="E16" s="28">
        <f>IF(OR(Granada!C16=0),"",Granada!C16)</f>
        <v>100</v>
      </c>
      <c r="F16" s="28">
        <f>IF(OR(Huelva!C16=0),"",Huelva!C16)</f>
        <v>0.01</v>
      </c>
      <c r="G16" s="28">
        <f>IF(OR(Jaén!C16=0),"",Jaén!C16)</f>
        <v>15</v>
      </c>
      <c r="H16" s="28">
        <f>IF(OR(Málaga!C16=0),"",Málaga!C16)</f>
        <v>40</v>
      </c>
      <c r="I16" s="28">
        <f>IF(OR(Sevilla!C16=0),"",Sevilla!C16)</f>
        <v>500</v>
      </c>
      <c r="J16" s="43">
        <f>IF(OR(Andalucía!C16=0),"",Andalucía!C16)</f>
        <v>4559.01</v>
      </c>
    </row>
    <row r="17" spans="1:10" ht="13.5">
      <c r="A17" s="46" t="s">
        <v>23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0" ht="13.5">
      <c r="A18" s="44" t="s">
        <v>24</v>
      </c>
      <c r="B18" s="28">
        <f>IF(OR(Almería!C18=0),"",Almería!C18)</f>
        <v>0.01</v>
      </c>
      <c r="C18" s="28">
        <f>IF(OR(Cádiz!C18=0),"",Cádiz!C18)</f>
        <v>0.01</v>
      </c>
      <c r="D18" s="28">
        <f>IF(OR(Córdoba!C18=0),"",Córdoba!C18)</f>
        <v>0.01</v>
      </c>
      <c r="E18" s="28">
        <f>IF(OR(Granada!C18=0),"",Granada!C18)</f>
        <v>4</v>
      </c>
      <c r="F18" s="28">
        <f>IF(OR(Huelva!C18=0),"",Huelva!C18)</f>
        <v>0.01</v>
      </c>
      <c r="G18" s="28">
        <f>IF(OR(Jaén!C18=0),"",Jaén!C18)</f>
        <v>2</v>
      </c>
      <c r="H18" s="28">
        <f>IF(OR(Málaga!C18=0),"",Málaga!C18)</f>
        <v>26</v>
      </c>
      <c r="I18" s="28">
        <f>IF(OR(Sevilla!C18=0),"",Sevilla!C18)</f>
        <v>5</v>
      </c>
      <c r="J18" s="43">
        <f>IF(OR(Andalucía!C18=0),"",Andalucía!C18)</f>
        <v>37.04</v>
      </c>
    </row>
    <row r="19" spans="1:10" ht="13.5">
      <c r="A19" s="44" t="s">
        <v>25</v>
      </c>
      <c r="B19" s="28">
        <f>IF(OR(Almería!C19=0),"",Almería!C19)</f>
        <v>125</v>
      </c>
      <c r="C19" s="28">
        <f>IF(OR(Cádiz!C19=0),"",Cádiz!C19)</f>
        <v>1600</v>
      </c>
      <c r="D19" s="28">
        <f>IF(OR(Córdoba!C19=0),"",Córdoba!C19)</f>
        <v>2450</v>
      </c>
      <c r="E19" s="28">
        <f>IF(OR(Granada!C19=0),"",Granada!C19)</f>
        <v>994</v>
      </c>
      <c r="F19" s="28">
        <f>IF(OR(Huelva!C19=0),"",Huelva!C19)</f>
        <v>500</v>
      </c>
      <c r="G19" s="28">
        <f>IF(OR(Jaén!C19=0),"",Jaén!C19)</f>
        <v>400</v>
      </c>
      <c r="H19" s="28">
        <f>IF(OR(Málaga!C19=0),"",Málaga!C19)</f>
        <v>3900</v>
      </c>
      <c r="I19" s="28">
        <f>IF(OR(Sevilla!C19=0),"",Sevilla!C19)</f>
        <v>9000</v>
      </c>
      <c r="J19" s="43">
        <f>IF(OR(Andalucía!C19=0),"",Andalucía!C19)</f>
        <v>18969</v>
      </c>
    </row>
    <row r="20" spans="1:10" ht="13.5">
      <c r="A20" s="44" t="s">
        <v>26</v>
      </c>
      <c r="B20" s="28">
        <f>IF(OR(Almería!C20=0),"",Almería!C20)</f>
        <v>9</v>
      </c>
      <c r="C20" s="28">
        <f>IF(OR(Cádiz!C20=0),"",Cádiz!C20)</f>
        <v>0.01</v>
      </c>
      <c r="D20" s="28">
        <f>IF(OR(Córdoba!C20=0),"",Córdoba!C20)</f>
        <v>0.01</v>
      </c>
      <c r="E20" s="28">
        <f>IF(OR(Granada!C20=0),"",Granada!C20)</f>
        <v>37</v>
      </c>
      <c r="F20" s="28">
        <f>IF(OR(Huelva!C20=0),"",Huelva!C20)</f>
        <v>0.01</v>
      </c>
      <c r="G20" s="28">
        <f>IF(OR(Jaén!C20=0),"",Jaén!C20)</f>
        <v>0.01</v>
      </c>
      <c r="H20" s="28">
        <f>IF(OR(Málaga!C20=0),"",Málaga!C20)</f>
        <v>16</v>
      </c>
      <c r="I20" s="28">
        <f>IF(OR(Sevilla!C20=0),"",Sevilla!C20)</f>
        <v>4</v>
      </c>
      <c r="J20" s="43">
        <f>IF(OR(Andalucía!C20=0),"",Andalucía!C20)</f>
        <v>66.03999999999999</v>
      </c>
    </row>
    <row r="21" spans="1:10" ht="13.5">
      <c r="A21" s="44" t="s">
        <v>27</v>
      </c>
      <c r="B21" s="28">
        <f>IF(OR(Almería!C21=0),"",Almería!C21)</f>
        <v>7</v>
      </c>
      <c r="C21" s="28">
        <f>IF(OR(Cádiz!C21=0),"",Cádiz!C21)</f>
        <v>2400</v>
      </c>
      <c r="D21" s="28">
        <f>IF(OR(Córdoba!C21=0),"",Córdoba!C21)</f>
        <v>3910</v>
      </c>
      <c r="E21" s="28">
        <f>IF(OR(Granada!C21=0),"",Granada!C21)</f>
        <v>163</v>
      </c>
      <c r="F21" s="28">
        <f>IF(OR(Huelva!C21=0),"",Huelva!C21)</f>
        <v>1000</v>
      </c>
      <c r="G21" s="28">
        <f>IF(OR(Jaén!C21=0),"",Jaén!C21)</f>
        <v>200</v>
      </c>
      <c r="H21" s="28">
        <f>IF(OR(Málaga!C21=0),"",Málaga!C21)</f>
        <v>2000</v>
      </c>
      <c r="I21" s="28">
        <f>IF(OR(Sevilla!C21=0),"",Sevilla!C21)</f>
        <v>6400</v>
      </c>
      <c r="J21" s="43">
        <f>IF(OR(Andalucía!C21=0),"",Andalucía!C21)</f>
        <v>16080</v>
      </c>
    </row>
    <row r="22" spans="1:10" ht="13.5">
      <c r="A22" s="47" t="s">
        <v>28</v>
      </c>
      <c r="B22" s="28">
        <f>IF(OR(Almería!C22=0),"",Almería!C22)</f>
        <v>279</v>
      </c>
      <c r="C22" s="28">
        <f>IF(OR(Cádiz!C22=0),"",Cádiz!C22)</f>
        <v>750</v>
      </c>
      <c r="D22" s="28">
        <f>IF(OR(Córdoba!C22=0),"",Córdoba!C22)</f>
        <v>2500</v>
      </c>
      <c r="E22" s="28">
        <f>IF(OR(Granada!C22=0),"",Granada!C22)</f>
        <v>2778</v>
      </c>
      <c r="F22" s="28">
        <f>IF(OR(Huelva!C22=0),"",Huelva!C22)</f>
        <v>300</v>
      </c>
      <c r="G22" s="28">
        <f>IF(OR(Jaén!C22=0),"",Jaén!C22)</f>
        <v>133</v>
      </c>
      <c r="H22" s="28">
        <f>IF(OR(Málaga!C22=0),"",Málaga!C22)</f>
        <v>775</v>
      </c>
      <c r="I22" s="28">
        <f>IF(OR(Sevilla!C22=0),"",Sevilla!C22)</f>
        <v>1500</v>
      </c>
      <c r="J22" s="43">
        <f>IF(OR(Andalucía!C22=0),"",Andalucía!C22)</f>
        <v>9015</v>
      </c>
    </row>
    <row r="23" spans="1:10" ht="13.5">
      <c r="A23" s="44" t="s">
        <v>29</v>
      </c>
      <c r="B23" s="28">
        <f>IF(OR(Almería!C23=0),"",Almería!C23)</f>
        <v>832</v>
      </c>
      <c r="C23" s="28">
        <f>IF(OR(Cádiz!C23=0),"",Cádiz!C23)</f>
        <v>600</v>
      </c>
      <c r="D23" s="28">
        <f>IF(OR(Córdoba!C23=0),"",Córdoba!C23)</f>
        <v>500</v>
      </c>
      <c r="E23" s="28">
        <f>IF(OR(Granada!C23=0),"",Granada!C23)</f>
        <v>2625</v>
      </c>
      <c r="F23" s="28">
        <f>IF(OR(Huelva!C23=0),"",Huelva!C23)</f>
        <v>30</v>
      </c>
      <c r="G23" s="28">
        <f>IF(OR(Jaén!C23=0),"",Jaén!C23)</f>
        <v>399</v>
      </c>
      <c r="H23" s="28">
        <f>IF(OR(Málaga!C23=0),"",Málaga!C23)</f>
        <v>1400</v>
      </c>
      <c r="I23" s="28">
        <f>IF(OR(Sevilla!C23=0),"",Sevilla!C23)</f>
        <v>300</v>
      </c>
      <c r="J23" s="43">
        <f>IF(OR(Andalucía!C23=0),"",Andalucía!C23)</f>
        <v>6686</v>
      </c>
    </row>
    <row r="24" spans="1:10" ht="13.5">
      <c r="A24" s="44" t="s">
        <v>30</v>
      </c>
      <c r="B24" s="28">
        <f>IF(OR(Almería!C24=0),"",Almería!C24)</f>
        <v>1328</v>
      </c>
      <c r="C24" s="28">
        <f>IF(OR(Cádiz!C24=0),"",Cádiz!C24)</f>
        <v>0.01</v>
      </c>
      <c r="D24" s="28">
        <f>IF(OR(Córdoba!C24=0),"",Córdoba!C24)</f>
        <v>145</v>
      </c>
      <c r="E24" s="28">
        <f>IF(OR(Granada!C24=0),"",Granada!C24)</f>
        <v>2494</v>
      </c>
      <c r="F24" s="28">
        <f>IF(OR(Huelva!C24=0),"",Huelva!C24)</f>
        <v>0.01</v>
      </c>
      <c r="G24" s="28">
        <f>IF(OR(Jaén!C24=0),"",Jaén!C24)</f>
        <v>53</v>
      </c>
      <c r="H24" s="28">
        <f>IF(OR(Málaga!C24=0),"",Málaga!C24)</f>
        <v>65</v>
      </c>
      <c r="I24" s="28">
        <f>IF(OR(Sevilla!C24=0),"",Sevilla!C24)</f>
        <v>40</v>
      </c>
      <c r="J24" s="43">
        <f>IF(OR(Andalucía!C24=0),"",Andalucía!C24)</f>
        <v>4125.02</v>
      </c>
    </row>
    <row r="25" spans="1:10" ht="13.5">
      <c r="A25" s="44" t="s">
        <v>31</v>
      </c>
      <c r="B25" s="28">
        <f>IF(OR(Almería!C25=0),"",Almería!C25)</f>
        <v>0.01</v>
      </c>
      <c r="C25" s="28">
        <f>IF(OR(Cádiz!C25=0),"",Cádiz!C25)</f>
        <v>200</v>
      </c>
      <c r="D25" s="28">
        <f>IF(OR(Córdoba!C25=0),"",Córdoba!C25)</f>
        <v>70</v>
      </c>
      <c r="E25" s="28">
        <f>IF(OR(Granada!C25=0),"",Granada!C25)</f>
        <v>0.01</v>
      </c>
      <c r="F25" s="28">
        <f>IF(OR(Huelva!C25=0),"",Huelva!C25)</f>
        <v>500</v>
      </c>
      <c r="G25" s="28">
        <f>IF(OR(Jaén!C25=0),"",Jaén!C25)</f>
        <v>0.01</v>
      </c>
      <c r="H25" s="28">
        <f>IF(OR(Málaga!C25=0),"",Málaga!C25)</f>
        <v>0.01</v>
      </c>
      <c r="I25" s="28">
        <f>IF(OR(Sevilla!C25=0),"",Sevilla!C25)</f>
        <v>600</v>
      </c>
      <c r="J25" s="43">
        <f>IF(OR(Andalucía!C25=0),"",Andalucía!C25)</f>
        <v>1370.04</v>
      </c>
    </row>
    <row r="26" spans="1:10" ht="13.5">
      <c r="A26" s="46" t="s">
        <v>32</v>
      </c>
      <c r="B26" s="40"/>
      <c r="C26" s="40"/>
      <c r="D26" s="40"/>
      <c r="E26" s="40"/>
      <c r="F26" s="40"/>
      <c r="G26" s="40"/>
      <c r="H26" s="40"/>
      <c r="I26" s="40"/>
      <c r="J26" s="41"/>
    </row>
    <row r="27" spans="1:10" ht="13.5">
      <c r="A27" s="42" t="s">
        <v>33</v>
      </c>
      <c r="B27" s="28">
        <f>IF(OR(Almería!C27=0),"",Almería!C27)</f>
        <v>527</v>
      </c>
      <c r="C27" s="28">
        <f>IF(OR(Cádiz!C27=0),"",Cádiz!C27)</f>
        <v>1927</v>
      </c>
      <c r="D27" s="28">
        <f>IF(OR(Córdoba!C27=0),"",Córdoba!C27)</f>
        <v>695.01</v>
      </c>
      <c r="E27" s="28">
        <f>IF(OR(Granada!C27=0),"",Granada!C27)</f>
        <v>1076</v>
      </c>
      <c r="F27" s="28">
        <f>IF(OR(Huelva!C27=0),"",Huelva!C27)</f>
        <v>510</v>
      </c>
      <c r="G27" s="28"/>
      <c r="H27" s="28">
        <f>IF(OR(Málaga!C27=0),"",Málaga!C27)</f>
        <v>1236</v>
      </c>
      <c r="I27" s="28">
        <f>IF(OR(Sevilla!C27=0),"",Sevilla!C27)</f>
        <v>3950</v>
      </c>
      <c r="J27" s="43">
        <f>IF(OR(Andalucía!C27=0),"",Andalucía!C27)</f>
        <v>10134.02</v>
      </c>
    </row>
    <row r="28" spans="1:10" ht="13.5">
      <c r="A28" s="44" t="s">
        <v>34</v>
      </c>
      <c r="B28" s="28">
        <f>IF(OR(Almería!C28=0),"",Almería!C28)</f>
        <v>45</v>
      </c>
      <c r="C28" s="28">
        <f>IF(OR(Cádiz!C28=0),"",Cádiz!C28)</f>
        <v>527</v>
      </c>
      <c r="D28" s="28">
        <f>IF(OR(Córdoba!C28=0),"",Córdoba!C28)</f>
        <v>0.01</v>
      </c>
      <c r="E28" s="28">
        <f>IF(OR(Granada!C28=0),"",Granada!C28)</f>
        <v>114</v>
      </c>
      <c r="F28" s="28">
        <f>IF(OR(Huelva!C28=0),"",Huelva!C28)</f>
        <v>30</v>
      </c>
      <c r="G28" s="28">
        <f>IF(OR(Jaén!C28=0),"",Jaén!C28)</f>
        <v>0.01</v>
      </c>
      <c r="H28" s="28">
        <f>IF(OR(Málaga!C28=0),"",Málaga!C28)</f>
        <v>250</v>
      </c>
      <c r="I28" s="28">
        <f>IF(OR(Sevilla!C28=0),"",Sevilla!C28)</f>
        <v>250</v>
      </c>
      <c r="J28" s="43">
        <f>IF(OR(Andalucía!C28=0),"",Andalucía!C28)</f>
        <v>1216.02</v>
      </c>
    </row>
    <row r="29" spans="1:10" ht="13.5">
      <c r="A29" s="44" t="s">
        <v>35</v>
      </c>
      <c r="B29" s="28">
        <f>IF(OR(Almería!C29=0),"",Almería!C29)</f>
        <v>177</v>
      </c>
      <c r="C29" s="28">
        <f>IF(OR(Cádiz!C29=0),"",Cádiz!C29)</f>
        <v>450</v>
      </c>
      <c r="D29" s="28">
        <f>IF(OR(Córdoba!C29=0),"",Córdoba!C29)</f>
        <v>140</v>
      </c>
      <c r="E29" s="28">
        <f>IF(OR(Granada!C29=0),"",Granada!C29)</f>
        <v>70</v>
      </c>
      <c r="F29" s="28">
        <f>IF(OR(Huelva!C29=0),"",Huelva!C29)</f>
        <v>250</v>
      </c>
      <c r="G29" s="28">
        <f>IF(OR(Jaén!C29=0),"",Jaén!C29)</f>
        <v>17</v>
      </c>
      <c r="H29" s="28">
        <f>IF(OR(Málaga!C29=0),"",Málaga!C29)</f>
        <v>260</v>
      </c>
      <c r="I29" s="28">
        <f>IF(OR(Sevilla!C29=0),"",Sevilla!C29)</f>
        <v>3000</v>
      </c>
      <c r="J29" s="43">
        <f>IF(OR(Andalucía!C29=0),"",Andalucía!C29)</f>
        <v>4364</v>
      </c>
    </row>
    <row r="30" spans="1:10" ht="13.5">
      <c r="A30" s="44" t="s">
        <v>36</v>
      </c>
      <c r="B30" s="28">
        <f>IF(OR(Almería!C30=0),"",Almería!C30)</f>
        <v>224</v>
      </c>
      <c r="C30" s="28">
        <f>IF(OR(Cádiz!C30=0),"",Cádiz!C30)</f>
        <v>640</v>
      </c>
      <c r="D30" s="28">
        <f>IF(OR(Córdoba!C30=0),"",Córdoba!C30)</f>
        <v>485</v>
      </c>
      <c r="E30" s="28">
        <f>IF(OR(Granada!C30=0),"",Granada!C30)</f>
        <v>762</v>
      </c>
      <c r="F30" s="28">
        <f>IF(OR(Huelva!C30=0),"",Huelva!C30)</f>
        <v>150</v>
      </c>
      <c r="G30" s="28">
        <f>IF(OR(Jaén!C30=0),"",Jaén!C30)</f>
        <v>116</v>
      </c>
      <c r="H30" s="28">
        <f>IF(OR(Málaga!C30=0),"",Málaga!C30)</f>
        <v>436</v>
      </c>
      <c r="I30" s="28">
        <f>IF(OR(Sevilla!C30=0),"",Sevilla!C30)</f>
        <v>600</v>
      </c>
      <c r="J30" s="43">
        <f>IF(OR(Andalucía!C30=0),"",Andalucía!C30)</f>
        <v>3413</v>
      </c>
    </row>
    <row r="31" spans="1:10" ht="13.5">
      <c r="A31" s="44" t="s">
        <v>37</v>
      </c>
      <c r="B31" s="28">
        <f>IF(OR(Almería!C31=0),"",Almería!C31)</f>
        <v>81</v>
      </c>
      <c r="C31" s="28">
        <f>IF(OR(Cádiz!C31=0),"",Cádiz!C31)</f>
        <v>310</v>
      </c>
      <c r="D31" s="28">
        <f>IF(OR(Córdoba!C31=0),"",Córdoba!C31)</f>
        <v>70</v>
      </c>
      <c r="E31" s="28">
        <f>IF(OR(Granada!C31=0),"",Granada!C31)</f>
        <v>130</v>
      </c>
      <c r="F31" s="28">
        <f>IF(OR(Huelva!C31=0),"",Huelva!C31)</f>
        <v>80</v>
      </c>
      <c r="G31" s="28">
        <f>IF(OR(Jaén!C31=0),"",Jaén!C31)</f>
        <v>80</v>
      </c>
      <c r="H31" s="28">
        <f>IF(OR(Málaga!C31=0),"",Málaga!C31)</f>
        <v>290</v>
      </c>
      <c r="I31" s="28">
        <f>IF(OR(Sevilla!C31=0),"",Sevilla!C31)</f>
        <v>100</v>
      </c>
      <c r="J31" s="43">
        <f>IF(OR(Andalucía!C31=0),"",Andalucía!C31)</f>
        <v>1141</v>
      </c>
    </row>
    <row r="32" spans="1:10" ht="13.5">
      <c r="A32" s="46" t="s">
        <v>38</v>
      </c>
      <c r="B32" s="40"/>
      <c r="C32" s="40"/>
      <c r="D32" s="40"/>
      <c r="E32" s="40"/>
      <c r="F32" s="40"/>
      <c r="G32" s="40"/>
      <c r="H32" s="40"/>
      <c r="I32" s="40"/>
      <c r="J32" s="41"/>
    </row>
    <row r="33" spans="1:10" ht="13.5">
      <c r="A33" s="44" t="s">
        <v>39</v>
      </c>
      <c r="B33" s="28">
        <f>IF(OR(Almería!C33=0),"",Almería!C33)</f>
        <v>0.01</v>
      </c>
      <c r="C33" s="28">
        <f>IF(OR(Cádiz!C33=0),"",Cádiz!C33)</f>
        <v>2800</v>
      </c>
      <c r="D33" s="28">
        <f>IF(OR(Córdoba!C33=0),"",Córdoba!C33)</f>
        <v>30</v>
      </c>
      <c r="E33" s="28">
        <f>IF(OR(Granada!C33=0),"",Granada!C33)</f>
        <v>0.01</v>
      </c>
      <c r="F33" s="28">
        <f>IF(OR(Huelva!C33=0),"",Huelva!C33)</f>
        <v>0.01</v>
      </c>
      <c r="G33" s="28">
        <f>IF(OR(Jaén!C33=0),"",Jaén!C33)</f>
        <v>0.01</v>
      </c>
      <c r="H33" s="28">
        <f>IF(OR(Málaga!C33=0),"",Málaga!C33)</f>
        <v>74</v>
      </c>
      <c r="I33" s="28">
        <f>IF(OR(Sevilla!C33=0),"",Sevilla!C33)</f>
        <v>5800</v>
      </c>
      <c r="J33" s="43">
        <f>IF(OR(Andalucía!C33=0),"",Andalucía!C33)</f>
        <v>8704.04</v>
      </c>
    </row>
    <row r="34" spans="1:10" ht="13.5">
      <c r="A34" s="44" t="s">
        <v>40</v>
      </c>
      <c r="B34" s="28">
        <f>IF(OR(Almería!C34=0),"",Almería!C34)</f>
        <v>0.01</v>
      </c>
      <c r="C34" s="28">
        <f>IF(OR(Cádiz!C34=0),"",Cádiz!C34)</f>
        <v>15000</v>
      </c>
      <c r="D34" s="28">
        <f>IF(OR(Córdoba!C34=0),"",Córdoba!C34)</f>
        <v>6500</v>
      </c>
      <c r="E34" s="28">
        <f>IF(OR(Granada!C34=0),"",Granada!C34)</f>
        <v>0.01</v>
      </c>
      <c r="F34" s="28">
        <f>IF(OR(Huelva!C34=0),"",Huelva!C34)</f>
        <v>400</v>
      </c>
      <c r="G34" s="28">
        <f>IF(OR(Jaén!C34=0),"",Jaén!C34)</f>
        <v>5000</v>
      </c>
      <c r="H34" s="28">
        <f>IF(OR(Málaga!C34=0),"",Málaga!C34)</f>
        <v>0.01</v>
      </c>
      <c r="I34" s="28">
        <f>IF(OR(Sevilla!C34=0),"",Sevilla!C34)</f>
        <v>47000</v>
      </c>
      <c r="J34" s="43">
        <f>IF(OR(Andalucía!C34=0),"",Andalucía!C34)</f>
        <v>73900.03</v>
      </c>
    </row>
    <row r="35" spans="1:10" ht="13.5">
      <c r="A35" s="44" t="s">
        <v>41</v>
      </c>
      <c r="B35" s="28">
        <f>IF(OR(Almería!C35=0),"",Almería!C35)</f>
        <v>13</v>
      </c>
      <c r="C35" s="28">
        <f>IF(OR(Cádiz!C35=0),"",Cádiz!C35)</f>
        <v>65000</v>
      </c>
      <c r="D35" s="28">
        <f>IF(OR(Córdoba!C35=0),"",Córdoba!C35)</f>
        <v>52620</v>
      </c>
      <c r="E35" s="28">
        <f>IF(OR(Granada!C35=0),"",Granada!C35)</f>
        <v>2897</v>
      </c>
      <c r="F35" s="28">
        <f>IF(OR(Huelva!C35=0),"",Huelva!C35)</f>
        <v>15800</v>
      </c>
      <c r="G35" s="28">
        <f>IF(OR(Jaén!C35=0),"",Jaén!C35)</f>
        <v>2100</v>
      </c>
      <c r="H35" s="28">
        <f>IF(OR(Málaga!C35=0),"",Málaga!C35)</f>
        <v>4875</v>
      </c>
      <c r="I35" s="28">
        <f>IF(OR(Sevilla!C35=0),"",Sevilla!C35)</f>
        <v>145000</v>
      </c>
      <c r="J35" s="43">
        <f>IF(OR(Andalucía!C35=0),"",Andalucía!C35)</f>
        <v>288305</v>
      </c>
    </row>
    <row r="36" spans="1:10" ht="13.5">
      <c r="A36" s="44" t="s">
        <v>42</v>
      </c>
      <c r="B36" s="28">
        <f>IF(OR(Almería!C36=0),"",Almería!C36)</f>
      </c>
      <c r="C36" s="28">
        <f>IF(OR(Cádiz!C36=0),"",Cádiz!C36)</f>
      </c>
      <c r="D36" s="28">
        <f>IF(OR(Córdoba!C36=0),"",Córdoba!C36)</f>
      </c>
      <c r="E36" s="28">
        <f>IF(OR(Granada!C36=0),"",Granada!C36)</f>
      </c>
      <c r="F36" s="28">
        <f>IF(OR(Huelva!C36=0),"",Huelva!C36)</f>
      </c>
      <c r="G36" s="28">
        <f>IF(OR(Jaén!C36=0),"",Jaén!C36)</f>
      </c>
      <c r="H36" s="28">
        <f>IF(OR(Málaga!C36=0),"",Málaga!C36)</f>
      </c>
      <c r="I36" s="28">
        <f>IF(OR(Sevilla!C36=0),"",Sevilla!C36)</f>
      </c>
      <c r="J36" s="43"/>
    </row>
    <row r="37" spans="1:10" ht="13.5">
      <c r="A37" s="44" t="s">
        <v>43</v>
      </c>
      <c r="B37" s="28">
        <f>IF(OR(Almería!C37=0),"",Almería!C37)</f>
      </c>
      <c r="C37" s="28">
        <f>IF(OR(Cádiz!C37=0),"",Cádiz!C37)</f>
      </c>
      <c r="D37" s="28">
        <f>IF(OR(Córdoba!C37=0),"",Córdoba!C37)</f>
      </c>
      <c r="E37" s="28">
        <f>IF(OR(Granada!C37=0),"",Granada!C37)</f>
      </c>
      <c r="F37" s="28">
        <f>IF(OR(Huelva!C37=0),"",Huelva!C37)</f>
      </c>
      <c r="G37" s="28">
        <f>IF(OR(Jaén!C37=0),"",Jaén!C37)</f>
      </c>
      <c r="H37" s="28">
        <f>IF(OR(Málaga!C37=0),"",Málaga!C37)</f>
      </c>
      <c r="I37" s="28">
        <f>IF(OR(Sevilla!C37=0),"",Sevilla!C37)</f>
      </c>
      <c r="J37" s="43"/>
    </row>
    <row r="38" spans="1:10" ht="13.5">
      <c r="A38" s="44" t="s">
        <v>44</v>
      </c>
      <c r="B38" s="28">
        <f>IF(OR(Almería!C38=0),"",Almería!C38)</f>
        <v>0.01</v>
      </c>
      <c r="C38" s="28">
        <f>IF(OR(Cádiz!C38=0),"",Cádiz!C38)</f>
        <v>50</v>
      </c>
      <c r="D38" s="28">
        <f>IF(OR(Córdoba!C38=0),"",Córdoba!C38)</f>
        <v>260</v>
      </c>
      <c r="E38" s="28">
        <f>IF(OR(Granada!C38=0),"",Granada!C38)</f>
        <v>0.01</v>
      </c>
      <c r="F38" s="28">
        <f>IF(OR(Huelva!C38=0),"",Huelva!C38)</f>
        <v>50</v>
      </c>
      <c r="G38" s="28">
        <f>IF(OR(Jaén!C38=0),"",Jaén!C38)</f>
        <v>49</v>
      </c>
      <c r="H38" s="28">
        <f>IF(OR(Málaga!C38=0),"",Málaga!C38)</f>
        <v>0.01</v>
      </c>
      <c r="I38" s="28">
        <f>IF(OR(Sevilla!C38=0),"",Sevilla!C38)</f>
        <v>750</v>
      </c>
      <c r="J38" s="43">
        <f>IF(OR(Andalucía!C38=0),"",Andalucía!C38)</f>
        <v>1159.03</v>
      </c>
    </row>
    <row r="39" spans="1:10" ht="13.5">
      <c r="A39" s="44" t="s">
        <v>45</v>
      </c>
      <c r="B39" s="28">
        <f>IF(OR(Almería!C39=0),"",Almería!C39)</f>
      </c>
      <c r="C39" s="28">
        <f>IF(OR(Cádiz!C39=0),"",Cádiz!C39)</f>
      </c>
      <c r="D39" s="28">
        <f>IF(OR(Córdoba!C39=0),"",Córdoba!C39)</f>
      </c>
      <c r="E39" s="28">
        <f>IF(OR(Granada!C39=0),"",Granada!C39)</f>
      </c>
      <c r="F39" s="28">
        <f>IF(OR(Huelva!C39=0),"",Huelva!C39)</f>
      </c>
      <c r="G39" s="28">
        <f>IF(OR(Jaén!C39=0),"",Jaén!C39)</f>
      </c>
      <c r="H39" s="28">
        <f>IF(OR(Málaga!C39=0),"",Málaga!C39)</f>
      </c>
      <c r="I39" s="28">
        <f>IF(OR(Sevilla!C39=0),"",Sevilla!C39)</f>
      </c>
      <c r="J39" s="43"/>
    </row>
    <row r="40" spans="1:10" ht="13.5">
      <c r="A40" s="46" t="s">
        <v>46</v>
      </c>
      <c r="B40" s="40"/>
      <c r="C40" s="40"/>
      <c r="D40" s="40"/>
      <c r="E40" s="40"/>
      <c r="F40" s="40"/>
      <c r="G40" s="40"/>
      <c r="H40" s="40"/>
      <c r="I40" s="40"/>
      <c r="J40" s="41"/>
    </row>
    <row r="41" spans="1:10" ht="13.5">
      <c r="A41" s="44" t="s">
        <v>47</v>
      </c>
      <c r="B41" s="28">
        <f>IF(OR(Almería!C41=0),"",Almería!C41)</f>
      </c>
      <c r="C41" s="28">
        <f>IF(OR(Cádiz!C41=0),"",Cádiz!C41)</f>
      </c>
      <c r="D41" s="28">
        <f>IF(OR(Córdoba!C41=0),"",Córdoba!C41)</f>
      </c>
      <c r="E41" s="28">
        <f>IF(OR(Granada!C41=0),"",Granada!C41)</f>
      </c>
      <c r="F41" s="28">
        <f>IF(OR(Huelva!C41=0),"",Huelva!C41)</f>
      </c>
      <c r="G41" s="28">
        <f>IF(OR(Jaén!C41=0),"",Jaén!C41)</f>
      </c>
      <c r="H41" s="28">
        <f>IF(OR(Málaga!C41=0),"",Málaga!C41)</f>
      </c>
      <c r="I41" s="28">
        <f>IF(OR(Sevilla!C41=0),"",Sevilla!C41)</f>
      </c>
      <c r="J41" s="43"/>
    </row>
    <row r="42" spans="1:10" ht="13.5">
      <c r="A42" s="44" t="s">
        <v>48</v>
      </c>
      <c r="B42" s="28">
        <f>IF(OR(Almería!C42=0),"",Almería!C42)</f>
        <v>132</v>
      </c>
      <c r="C42" s="28">
        <f>IF(OR(Cádiz!C42=0),"",Cádiz!C42)</f>
        <v>1200</v>
      </c>
      <c r="D42" s="28">
        <f>IF(OR(Córdoba!C42=0),"",Córdoba!C42)</f>
        <v>830</v>
      </c>
      <c r="E42" s="28">
        <f>IF(OR(Granada!C42=0),"",Granada!C42)</f>
        <v>2314</v>
      </c>
      <c r="F42" s="28">
        <f>IF(OR(Huelva!C42=0),"",Huelva!C42)</f>
        <v>105</v>
      </c>
      <c r="G42" s="28">
        <f>IF(OR(Jaén!C42=0),"",Jaén!C42)</f>
        <v>379</v>
      </c>
      <c r="H42" s="28">
        <f>IF(OR(Málaga!C42=0),"",Málaga!C42)</f>
        <v>380</v>
      </c>
      <c r="I42" s="28">
        <f>IF(OR(Sevilla!C42=0),"",Sevilla!C42)</f>
        <v>2700</v>
      </c>
      <c r="J42" s="43">
        <f>IF(OR(Andalucía!C42=0),"",Andalucía!C42)</f>
        <v>8040</v>
      </c>
    </row>
    <row r="43" spans="1:10" ht="13.5">
      <c r="A43" s="44" t="s">
        <v>49</v>
      </c>
      <c r="B43" s="28">
        <f>IF(OR(Almería!C43=0),"",Almería!C43)</f>
        <v>42</v>
      </c>
      <c r="C43" s="28">
        <f>IF(OR(Cádiz!C43=0),"",Cádiz!C43)</f>
        <v>20</v>
      </c>
      <c r="D43" s="28">
        <f>IF(OR(Córdoba!C43=0),"",Córdoba!C43)</f>
        <v>675</v>
      </c>
      <c r="E43" s="28">
        <f>IF(OR(Granada!C43=0),"",Granada!C43)</f>
        <v>268</v>
      </c>
      <c r="F43" s="28">
        <f>IF(OR(Huelva!C43=0),"",Huelva!C43)</f>
        <v>60</v>
      </c>
      <c r="G43" s="28">
        <f>IF(OR(Jaén!C43=0),"",Jaén!C43)</f>
        <v>104</v>
      </c>
      <c r="H43" s="28">
        <f>IF(OR(Málaga!C43=0),"",Málaga!C43)</f>
        <v>1500</v>
      </c>
      <c r="I43" s="28">
        <f>IF(OR(Sevilla!C43=0),"",Sevilla!C43)</f>
        <v>800</v>
      </c>
      <c r="J43" s="43">
        <f>IF(OR(Andalucía!C43=0),"",Andalucía!C43)</f>
        <v>3469</v>
      </c>
    </row>
    <row r="44" spans="1:10" ht="13.5">
      <c r="A44" s="46" t="s">
        <v>50</v>
      </c>
      <c r="B44" s="40"/>
      <c r="C44" s="40"/>
      <c r="D44" s="40"/>
      <c r="E44" s="40"/>
      <c r="F44" s="40"/>
      <c r="G44" s="40"/>
      <c r="H44" s="40"/>
      <c r="I44" s="40"/>
      <c r="J44" s="41"/>
    </row>
    <row r="45" spans="1:10" ht="13.5">
      <c r="A45" s="44" t="s">
        <v>51</v>
      </c>
      <c r="B45" s="28">
        <f>IF(OR(Almería!C45=0),"",Almería!C45)</f>
      </c>
      <c r="C45" s="28">
        <f>IF(OR(Cádiz!C45=0),"",Cádiz!C45)</f>
      </c>
      <c r="D45" s="28">
        <f>IF(OR(Córdoba!C45=0),"",Córdoba!C45)</f>
      </c>
      <c r="E45" s="28">
        <f>IF(OR(Granada!C45=0),"",Granada!C45)</f>
      </c>
      <c r="F45" s="28">
        <f>IF(OR(Huelva!C45=0),"",Huelva!C45)</f>
      </c>
      <c r="G45" s="28">
        <f>IF(OR(Jaén!C45=0),"",Jaén!C45)</f>
      </c>
      <c r="H45" s="28">
        <f>IF(OR(Málaga!C45=0),"",Málaga!C45)</f>
      </c>
      <c r="I45" s="28">
        <f>IF(OR(Sevilla!C45=0),"",Sevilla!C45)</f>
      </c>
      <c r="J45" s="43"/>
    </row>
    <row r="46" spans="1:10" ht="13.5">
      <c r="A46" s="44" t="s">
        <v>52</v>
      </c>
      <c r="B46" s="28">
        <f>IF(OR(Almería!C46=0),"",Almería!C46)</f>
      </c>
      <c r="C46" s="28">
        <f>IF(OR(Cádiz!C46=0),"",Cádiz!C46)</f>
      </c>
      <c r="D46" s="28">
        <f>IF(OR(Córdoba!C46=0),"",Córdoba!C46)</f>
      </c>
      <c r="E46" s="28">
        <f>IF(OR(Granada!C46=0),"",Granada!C46)</f>
      </c>
      <c r="F46" s="28">
        <f>IF(OR(Huelva!C46=0),"",Huelva!C46)</f>
      </c>
      <c r="G46" s="28">
        <f>IF(OR(Jaén!C46=0),"",Jaén!C46)</f>
      </c>
      <c r="H46" s="28">
        <f>IF(OR(Málaga!C46=0),"",Málaga!C46)</f>
      </c>
      <c r="I46" s="28">
        <f>IF(OR(Sevilla!C46=0),"",Sevilla!C46)</f>
        <v>50</v>
      </c>
      <c r="J46" s="43"/>
    </row>
    <row r="47" spans="1:10" ht="13.5">
      <c r="A47" s="44" t="s">
        <v>53</v>
      </c>
      <c r="B47" s="28">
        <f>IF(OR(Almería!C47=0),"",Almería!C47)</f>
        <v>38</v>
      </c>
      <c r="C47" s="28">
        <f>IF(OR(Cádiz!C47=0),"",Cádiz!C47)</f>
        <v>280</v>
      </c>
      <c r="D47" s="28">
        <f>IF(OR(Córdoba!C47=0),"",Córdoba!C47)</f>
        <v>260</v>
      </c>
      <c r="E47" s="28">
        <f>IF(OR(Granada!C47=0),"",Granada!C47)</f>
        <v>5600</v>
      </c>
      <c r="F47" s="28">
        <f>IF(OR(Huelva!C47=0),"",Huelva!C47)</f>
        <v>4</v>
      </c>
      <c r="G47" s="28">
        <f>IF(OR(Jaén!C47=0),"",Jaén!C47)</f>
        <v>250</v>
      </c>
      <c r="H47" s="28">
        <f>IF(OR(Málaga!C47=0),"",Málaga!C47)</f>
        <v>422</v>
      </c>
      <c r="I47" s="28">
        <f>IF(OR(Sevilla!C47=0),"",Sevilla!C47)</f>
        <v>500</v>
      </c>
      <c r="J47" s="43">
        <f>IF(OR(Andalucía!C47=0),"",Andalucía!C47)</f>
        <v>7354</v>
      </c>
    </row>
    <row r="48" spans="1:10" ht="13.5">
      <c r="A48" s="44" t="s">
        <v>54</v>
      </c>
      <c r="B48" s="28">
        <f>IF(OR(Almería!C48=0),"",Almería!C48)</f>
      </c>
      <c r="C48" s="28">
        <f>IF(OR(Cádiz!C48=0),"",Cádiz!C48)</f>
        <v>7</v>
      </c>
      <c r="D48" s="28">
        <f>IF(OR(Córdoba!C48=0),"",Córdoba!C48)</f>
      </c>
      <c r="E48" s="28">
        <f>IF(OR(Granada!C48=0),"",Granada!C48)</f>
      </c>
      <c r="F48" s="28">
        <f>IF(OR(Huelva!C48=0),"",Huelva!C48)</f>
      </c>
      <c r="G48" s="28">
        <f>IF(OR(Jaén!C48=0),"",Jaén!C48)</f>
      </c>
      <c r="H48" s="28">
        <f>IF(OR(Málaga!C48=0),"",Málaga!C48)</f>
      </c>
      <c r="I48" s="28">
        <f>IF(OR(Sevilla!C48=0),"",Sevilla!C48)</f>
      </c>
      <c r="J48" s="43"/>
    </row>
    <row r="49" spans="1:10" ht="13.5">
      <c r="A49" s="45" t="s">
        <v>55</v>
      </c>
      <c r="B49" s="28">
        <f>IF(OR(Almería!C49=0),"",Almería!C49)</f>
        <v>7103</v>
      </c>
      <c r="C49" s="28">
        <f>IF(OR(Cádiz!C49=0),"",Cádiz!C49)</f>
        <v>80</v>
      </c>
      <c r="D49" s="28">
        <f>IF(OR(Córdoba!C49=0),"",Córdoba!C49)</f>
        <v>255</v>
      </c>
      <c r="E49" s="28">
        <f>IF(OR(Granada!C49=0),"",Granada!C49)</f>
        <v>3444</v>
      </c>
      <c r="F49" s="28">
        <f>IF(OR(Huelva!C49=0),"",Huelva!C49)</f>
        <v>100</v>
      </c>
      <c r="G49" s="28">
        <f>IF(OR(Jaén!C49=0),"",Jaén!C49)</f>
        <v>55</v>
      </c>
      <c r="H49" s="28">
        <f>IF(OR(Málaga!C49=0),"",Málaga!C49)</f>
        <v>310</v>
      </c>
      <c r="I49" s="28">
        <f>IF(OR(Sevilla!C49=0),"",Sevilla!C49)</f>
        <v>150</v>
      </c>
      <c r="J49" s="43">
        <f>IF(OR(Andalucía!C49=0),"",Andalucía!C49)</f>
        <v>11497</v>
      </c>
    </row>
    <row r="50" spans="1:10" ht="13.5">
      <c r="A50" s="45" t="s">
        <v>56</v>
      </c>
      <c r="B50" s="28">
        <f>IF(OR(Almería!C50=0),"",Almería!C50)</f>
      </c>
      <c r="C50" s="28">
        <f>IF(OR(Cádiz!C50=0),"",Cádiz!C50)</f>
      </c>
      <c r="D50" s="28">
        <f>IF(OR(Córdoba!C50=0),"",Córdoba!C50)</f>
      </c>
      <c r="E50" s="28">
        <f>IF(OR(Granada!C50=0),"",Granada!C50)</f>
      </c>
      <c r="F50" s="28">
        <f>IF(OR(Huelva!C50=0),"",Huelva!C50)</f>
      </c>
      <c r="G50" s="28">
        <f>IF(OR(Jaén!C50=0),"",Jaén!C50)</f>
      </c>
      <c r="H50" s="28">
        <f>IF(OR(Málaga!C50=0),"",Málaga!C50)</f>
      </c>
      <c r="I50" s="28">
        <f>IF(OR(Sevilla!C50=0),"",Sevilla!C50)</f>
      </c>
      <c r="J50" s="43"/>
    </row>
    <row r="51" spans="1:10" ht="13.5">
      <c r="A51" s="45" t="s">
        <v>57</v>
      </c>
      <c r="B51" s="28">
        <f>IF(OR(Almería!C51=0),"",Almería!C51)</f>
        <v>305</v>
      </c>
      <c r="C51" s="28">
        <f>IF(OR(Cádiz!C51=0),"",Cádiz!C51)</f>
        <v>12</v>
      </c>
      <c r="D51" s="28">
        <f>IF(OR(Córdoba!C51=0),"",Córdoba!C51)</f>
        <v>85</v>
      </c>
      <c r="E51" s="28">
        <f>IF(OR(Granada!C51=0),"",Granada!C51)</f>
        <v>68</v>
      </c>
      <c r="F51" s="28">
        <f>IF(OR(Huelva!C51=0),"",Huelva!C51)</f>
        <v>0.01</v>
      </c>
      <c r="G51" s="28">
        <f>IF(OR(Jaén!C51=0),"",Jaén!C51)</f>
        <v>19</v>
      </c>
      <c r="H51" s="28">
        <f>IF(OR(Málaga!C51=0),"",Málaga!C51)</f>
        <v>18</v>
      </c>
      <c r="I51" s="28">
        <f>IF(OR(Sevilla!C51=0),"",Sevilla!C51)</f>
        <v>25</v>
      </c>
      <c r="J51" s="43">
        <f>IF(OR(Andalucía!C51=0),"",Andalucía!C51)</f>
        <v>532.01</v>
      </c>
    </row>
    <row r="52" spans="1:10" ht="13.5">
      <c r="A52" s="45" t="s">
        <v>58</v>
      </c>
      <c r="B52" s="28">
        <f>IF(OR(Almería!C52=0),"",Almería!C52)</f>
        <v>0.01</v>
      </c>
      <c r="C52" s="28">
        <f>IF(OR(Cádiz!C52=0),"",Cádiz!C52)</f>
        <v>0.01</v>
      </c>
      <c r="D52" s="28">
        <f>IF(OR(Córdoba!C52=0),"",Córdoba!C52)</f>
        <v>0.01</v>
      </c>
      <c r="E52" s="28">
        <f>IF(OR(Granada!C52=0),"",Granada!C52)</f>
        <v>0.01</v>
      </c>
      <c r="F52" s="28">
        <f>IF(OR(Huelva!C52=0),"",Huelva!C52)</f>
        <v>0.01</v>
      </c>
      <c r="G52" s="28">
        <f>IF(OR(Jaén!C52=0),"",Jaén!C52)</f>
        <v>0.01</v>
      </c>
      <c r="H52" s="28">
        <f>IF(OR(Málaga!C52=0),"",Málaga!C52)</f>
        <v>0.01</v>
      </c>
      <c r="I52" s="28">
        <f>IF(OR(Sevilla!C52=0),"",Sevilla!C52)</f>
        <v>7</v>
      </c>
      <c r="J52" s="43">
        <f>IF(OR(Andalucía!C52=0),"",Andalucía!C52)</f>
        <v>7.07</v>
      </c>
    </row>
    <row r="53" spans="1:10" ht="13.5">
      <c r="A53" s="44" t="s">
        <v>59</v>
      </c>
      <c r="B53" s="28">
        <f>IF(OR(Almería!C53=0),"",Almería!C53)</f>
        <v>7100</v>
      </c>
      <c r="C53" s="28">
        <f>IF(OR(Cádiz!C53=0),"",Cádiz!C53)</f>
        <v>160</v>
      </c>
      <c r="D53" s="28">
        <f>IF(OR(Córdoba!C53=0),"",Córdoba!C53)</f>
        <v>570</v>
      </c>
      <c r="E53" s="28">
        <f>IF(OR(Granada!C53=0),"",Granada!C53)</f>
        <v>400</v>
      </c>
      <c r="F53" s="28">
        <f>IF(OR(Huelva!C53=0),"",Huelva!C53)</f>
        <v>250</v>
      </c>
      <c r="G53" s="28">
        <f>IF(OR(Jaén!C53=0),"",Jaén!C53)</f>
        <v>67</v>
      </c>
      <c r="H53" s="28">
        <f>IF(OR(Málaga!C53=0),"",Málaga!C53)</f>
        <v>140</v>
      </c>
      <c r="I53" s="28">
        <f>IF(OR(Sevilla!C53=0),"",Sevilla!C53)</f>
        <v>1000</v>
      </c>
      <c r="J53" s="43">
        <f>IF(OR(Andalucía!C53=0),"",Andalucía!C53)</f>
        <v>9687</v>
      </c>
    </row>
    <row r="54" spans="1:10" ht="13.5">
      <c r="A54" s="44" t="s">
        <v>60</v>
      </c>
      <c r="B54" s="28">
        <f>IF(OR(Almería!C54=0),"",Almería!C54)</f>
        <v>2591</v>
      </c>
      <c r="C54" s="28">
        <f>IF(OR(Cádiz!C54=0),"",Cádiz!C54)</f>
        <v>170</v>
      </c>
      <c r="D54" s="28">
        <f>IF(OR(Córdoba!C54=0),"",Córdoba!C54)</f>
        <v>460</v>
      </c>
      <c r="E54" s="28">
        <f>IF(OR(Granada!C54=0),"",Granada!C54)</f>
        <v>327</v>
      </c>
      <c r="F54" s="28">
        <f>IF(OR(Huelva!C54=0),"",Huelva!C54)</f>
        <v>200</v>
      </c>
      <c r="G54" s="28">
        <f>IF(OR(Jaén!C54=0),"",Jaén!C54)</f>
        <v>92</v>
      </c>
      <c r="H54" s="28">
        <f>IF(OR(Málaga!C54=0),"",Málaga!C54)</f>
        <v>560</v>
      </c>
      <c r="I54" s="28">
        <f>IF(OR(Sevilla!C54=0),"",Sevilla!C54)</f>
        <v>350</v>
      </c>
      <c r="J54" s="43">
        <f>IF(OR(Andalucía!C54=0),"",Andalucía!C54)</f>
        <v>4750</v>
      </c>
    </row>
    <row r="55" spans="1:10" ht="13.5">
      <c r="A55" s="44" t="s">
        <v>61</v>
      </c>
      <c r="B55" s="28">
        <f>IF(OR(Almería!C55=0),"",Almería!C55)</f>
        <v>33</v>
      </c>
      <c r="C55" s="28">
        <f>IF(OR(Cádiz!C55=0),"",Cádiz!C55)</f>
        <v>15</v>
      </c>
      <c r="D55" s="28">
        <f>IF(OR(Córdoba!C55=0),"",Córdoba!C55)</f>
        <v>20</v>
      </c>
      <c r="E55" s="28">
        <f>IF(OR(Granada!C55=0),"",Granada!C55)</f>
        <v>27</v>
      </c>
      <c r="F55" s="28">
        <f>IF(OR(Huelva!C55=0),"",Huelva!C55)</f>
        <v>15</v>
      </c>
      <c r="G55" s="28">
        <f>IF(OR(Jaén!C55=0),"",Jaén!C55)</f>
        <v>20</v>
      </c>
      <c r="H55" s="28">
        <f>IF(OR(Málaga!C55=0),"",Málaga!C55)</f>
      </c>
      <c r="I55" s="28">
        <f>IF(OR(Sevilla!C55=0),"",Sevilla!C55)</f>
        <v>120</v>
      </c>
      <c r="J55" s="43"/>
    </row>
    <row r="56" spans="1:10" ht="13.5">
      <c r="A56" s="42" t="s">
        <v>62</v>
      </c>
      <c r="B56" s="28">
        <f>IF(OR(Almería!C56=0),"",Almería!C56)</f>
        <v>7219</v>
      </c>
      <c r="C56" s="28">
        <f>IF(OR(Cádiz!C56=0),"",Cádiz!C56)</f>
        <v>203</v>
      </c>
      <c r="D56" s="28">
        <f>IF(OR(Córdoba!C56=0),"",Córdoba!C56)</f>
        <v>120.01</v>
      </c>
      <c r="E56" s="28">
        <f>IF(OR(Granada!C56=0),"",Granada!C56)</f>
        <v>339</v>
      </c>
      <c r="F56" s="28">
        <f>IF(OR(Huelva!C56=0),"",Huelva!C56)</f>
        <v>20.01</v>
      </c>
      <c r="G56" s="28">
        <f>IF(OR(Jaén!C56=0),"",Jaén!C56)</f>
        <v>12</v>
      </c>
      <c r="H56" s="28">
        <f>IF(OR(Málaga!C56=0),"",Málaga!C56)</f>
        <v>185.01</v>
      </c>
      <c r="I56" s="28">
        <f>IF(OR(Sevilla!C56=0),"",Sevilla!C56)</f>
        <v>40</v>
      </c>
      <c r="J56" s="43">
        <f>IF(OR(Andalucía!C56=0),"",Andalucía!C56)</f>
        <v>8138.030000000001</v>
      </c>
    </row>
    <row r="57" spans="1:10" ht="13.5">
      <c r="A57" s="44" t="s">
        <v>63</v>
      </c>
      <c r="B57" s="28">
        <f>IF(OR(Almería!C57=0),"",Almería!C57)</f>
        <v>7116</v>
      </c>
      <c r="C57" s="28">
        <f>IF(OR(Cádiz!C57=0),"",Cádiz!C57)</f>
        <v>24</v>
      </c>
      <c r="D57" s="28">
        <f>IF(OR(Córdoba!C57=0),"",Córdoba!C57)</f>
        <v>0.01</v>
      </c>
      <c r="E57" s="28">
        <f>IF(OR(Granada!C57=0),"",Granada!C57)</f>
        <v>137</v>
      </c>
      <c r="F57" s="28">
        <f>IF(OR(Huelva!C57=0),"",Huelva!C57)</f>
        <v>0.01</v>
      </c>
      <c r="G57" s="28">
        <f>IF(OR(Jaén!C57=0),"",Jaén!C57)</f>
        <v>0.01</v>
      </c>
      <c r="H57" s="28">
        <f>IF(OR(Málaga!C57=0),"",Málaga!C57)</f>
        <v>185</v>
      </c>
      <c r="I57" s="28">
        <f>IF(OR(Sevilla!C57=0),"",Sevilla!C57)</f>
        <v>20</v>
      </c>
      <c r="J57" s="43">
        <f>IF(OR(Andalucía!C57=0),"",Andalucía!C57)</f>
        <v>7482.030000000001</v>
      </c>
    </row>
    <row r="58" spans="1:10" ht="13.5">
      <c r="A58" s="44" t="s">
        <v>64</v>
      </c>
      <c r="B58" s="28">
        <f>IF(OR(Almería!C58=0),"",Almería!C58)</f>
        <v>103</v>
      </c>
      <c r="C58" s="28">
        <f>IF(OR(Cádiz!C58=0),"",Cádiz!C58)</f>
        <v>179</v>
      </c>
      <c r="D58" s="28">
        <f>IF(OR(Córdoba!C58=0),"",Córdoba!C58)</f>
        <v>120</v>
      </c>
      <c r="E58" s="28">
        <f>IF(OR(Granada!C58=0),"",Granada!C58)</f>
        <v>202</v>
      </c>
      <c r="F58" s="28">
        <f>IF(OR(Huelva!C58=0),"",Huelva!C58)</f>
        <v>20</v>
      </c>
      <c r="G58" s="28">
        <f>IF(OR(Jaén!C58=0),"",Jaén!C58)</f>
        <v>17</v>
      </c>
      <c r="H58" s="28">
        <f>IF(OR(Málaga!C58=0),"",Málaga!C58)</f>
        <v>0.01</v>
      </c>
      <c r="I58" s="28">
        <f>IF(OR(Sevilla!C58=0),"",Sevilla!C58)</f>
        <v>20</v>
      </c>
      <c r="J58" s="43">
        <f>IF(OR(Andalucía!C58=0),"",Andalucía!C58)</f>
        <v>661.01</v>
      </c>
    </row>
    <row r="59" spans="1:10" ht="13.5">
      <c r="A59" s="42" t="s">
        <v>65</v>
      </c>
      <c r="B59" s="28">
        <f>IF(OR(Almería!C59=0),"",Almería!C59)</f>
        <v>4839.01</v>
      </c>
      <c r="C59" s="28">
        <f>IF(OR(Cádiz!C59=0),"",Cádiz!C59)</f>
        <v>90</v>
      </c>
      <c r="D59" s="28">
        <f>IF(OR(Córdoba!C59=0),"",Córdoba!C59)</f>
        <v>65.01</v>
      </c>
      <c r="E59" s="28">
        <f>IF(OR(Granada!C59=0),"",Granada!C59)</f>
        <v>2633</v>
      </c>
      <c r="F59" s="28">
        <f>IF(OR(Huelva!C59=0),"",Huelva!C59)</f>
        <v>4.01</v>
      </c>
      <c r="G59" s="28">
        <f>IF(OR(Jaén!C59=0),"",Jaén!C59)</f>
        <v>77.01</v>
      </c>
      <c r="H59" s="28">
        <f>IF(OR(Málaga!C59=0),"",Málaga!C59)</f>
        <v>150</v>
      </c>
      <c r="I59" s="28">
        <f>IF(OR(Sevilla!C59=0),"",Sevilla!C59)</f>
        <v>15</v>
      </c>
      <c r="J59" s="43">
        <f>IF(OR(Andalucía!C59=0),"",Andalucía!C59)</f>
        <v>7873.040000000001</v>
      </c>
    </row>
    <row r="60" spans="1:10" ht="13.5">
      <c r="A60" s="44" t="s">
        <v>66</v>
      </c>
      <c r="B60" s="28">
        <f>IF(OR(Almería!C60=0),"",Almería!C60)</f>
        <v>4839</v>
      </c>
      <c r="C60" s="28">
        <f>IF(OR(Cádiz!C60=0),"",Cádiz!C60)</f>
        <v>19</v>
      </c>
      <c r="D60" s="28">
        <f>IF(OR(Córdoba!C60=0),"",Córdoba!C60)</f>
        <v>0.01</v>
      </c>
      <c r="E60" s="28">
        <f>IF(OR(Granada!C60=0),"",Granada!C60)</f>
        <v>2600</v>
      </c>
      <c r="F60" s="28">
        <f>IF(OR(Huelva!C60=0),"",Huelva!C60)</f>
        <v>0.01</v>
      </c>
      <c r="G60" s="28">
        <f>IF(OR(Jaén!C60=0),"",Jaén!C60)</f>
        <v>0.01</v>
      </c>
      <c r="H60" s="28">
        <f>IF(OR(Málaga!C60=0),"",Málaga!C60)</f>
        <v>87</v>
      </c>
      <c r="I60" s="28">
        <f>IF(OR(Sevilla!C60=0),"",Sevilla!C60)</f>
        <v>5</v>
      </c>
      <c r="J60" s="43">
        <f>IF(OR(Andalucía!C60=0),"",Andalucía!C60)</f>
        <v>7550.030000000001</v>
      </c>
    </row>
    <row r="61" spans="1:10" ht="13.5">
      <c r="A61" s="44" t="s">
        <v>67</v>
      </c>
      <c r="B61" s="28">
        <f>IF(OR(Almería!C61=0),"",Almería!C61)</f>
        <v>0.01</v>
      </c>
      <c r="C61" s="28">
        <f>IF(OR(Cádiz!C61=0),"",Cádiz!C61)</f>
        <v>71</v>
      </c>
      <c r="D61" s="28">
        <f>IF(OR(Córdoba!C61=0),"",Córdoba!C61)</f>
        <v>65</v>
      </c>
      <c r="E61" s="28">
        <f>IF(OR(Granada!C61=0),"",Granada!C61)</f>
        <v>33</v>
      </c>
      <c r="F61" s="28">
        <f>IF(OR(Huelva!C61=0),"",Huelva!C61)</f>
        <v>4</v>
      </c>
      <c r="G61" s="28">
        <f>IF(OR(Jaén!C61=0),"",Jaén!C61)</f>
        <v>77</v>
      </c>
      <c r="H61" s="28">
        <f>IF(OR(Málaga!C61=0),"",Málaga!C61)</f>
        <v>63</v>
      </c>
      <c r="I61" s="28">
        <f>IF(OR(Sevilla!C61=0),"",Sevilla!C61)</f>
        <v>10</v>
      </c>
      <c r="J61" s="43">
        <f>IF(OR(Andalucía!C61=0),"",Andalucía!C61)</f>
        <v>323.01</v>
      </c>
    </row>
    <row r="62" spans="1:10" ht="13.5">
      <c r="A62" s="44" t="s">
        <v>68</v>
      </c>
      <c r="B62" s="28">
        <f>IF(OR(Almería!C62=0),"",Almería!C62)</f>
        <v>0.01</v>
      </c>
      <c r="C62" s="28">
        <f>IF(OR(Cádiz!C62=0),"",Cádiz!C62)</f>
        <v>0.01</v>
      </c>
      <c r="D62" s="28">
        <f>IF(OR(Córdoba!C62=0),"",Córdoba!C62)</f>
        <v>25</v>
      </c>
      <c r="E62" s="28">
        <f>IF(OR(Granada!C62=0),"",Granada!C62)</f>
        <v>0.01</v>
      </c>
      <c r="F62" s="28">
        <f>IF(OR(Huelva!C62=0),"",Huelva!C62)</f>
        <v>0.01</v>
      </c>
      <c r="G62" s="28">
        <f>IF(OR(Jaén!C62=0),"",Jaén!C62)</f>
        <v>1</v>
      </c>
      <c r="H62" s="28">
        <f>IF(OR(Málaga!C62=0),"",Málaga!C62)</f>
        <v>12</v>
      </c>
      <c r="I62" s="28">
        <f>IF(OR(Sevilla!C62=0),"",Sevilla!C62)</f>
        <v>10</v>
      </c>
      <c r="J62" s="43">
        <f>IF(OR(Andalucía!C62=0),"",Andalucía!C62)</f>
        <v>48.040000000000006</v>
      </c>
    </row>
    <row r="63" spans="1:10" ht="13.5">
      <c r="A63" s="42" t="s">
        <v>69</v>
      </c>
      <c r="B63" s="28">
        <f>IF(OR(Almería!C63=0),"",Almería!C63)</f>
        <v>1908.01</v>
      </c>
      <c r="C63" s="28">
        <f>IF(OR(Cádiz!C63=0),"",Cádiz!C63)</f>
        <v>150</v>
      </c>
      <c r="D63" s="28">
        <f>IF(OR(Córdoba!C63=0),"",Córdoba!C63)</f>
        <v>70.01</v>
      </c>
      <c r="E63" s="28">
        <f>IF(OR(Granada!C63=0),"",Granada!C63)</f>
        <v>98</v>
      </c>
      <c r="F63" s="28">
        <f>IF(OR(Huelva!C63=0),"",Huelva!C63)</f>
        <v>10.01</v>
      </c>
      <c r="G63" s="28">
        <f>IF(OR(Jaén!C63=0),"",Jaén!C63)</f>
        <v>67.01</v>
      </c>
      <c r="H63" s="28">
        <f>IF(OR(Málaga!C63=0),"",Málaga!C63)</f>
        <v>150</v>
      </c>
      <c r="I63" s="28">
        <f>IF(OR(Sevilla!C63=0),"",Sevilla!C63)</f>
        <v>20</v>
      </c>
      <c r="J63" s="43">
        <f>IF(OR(Andalucía!C63=0),"",Andalucía!C63)</f>
        <v>2473.040000000001</v>
      </c>
    </row>
    <row r="64" spans="1:10" ht="13.5">
      <c r="A64" s="44" t="s">
        <v>70</v>
      </c>
      <c r="B64" s="28">
        <f>IF(OR(Almería!C64=0),"",Almería!C64)</f>
        <v>0.01</v>
      </c>
      <c r="C64" s="28">
        <f>IF(OR(Cádiz!C64=0),"",Cádiz!C64)</f>
        <v>135</v>
      </c>
      <c r="D64" s="28">
        <f>IF(OR(Córdoba!C64=0),"",Córdoba!C64)</f>
        <v>70</v>
      </c>
      <c r="E64" s="28">
        <f>IF(OR(Granada!C64=0),"",Granada!C64)</f>
        <v>30</v>
      </c>
      <c r="F64" s="28">
        <f>IF(OR(Huelva!C64=0),"",Huelva!C64)</f>
        <v>10</v>
      </c>
      <c r="G64" s="28">
        <f>IF(OR(Jaén!C64=0),"",Jaén!C64)</f>
        <v>67</v>
      </c>
      <c r="H64" s="28">
        <f>IF(OR(Málaga!C64=0),"",Málaga!C64)</f>
        <v>35</v>
      </c>
      <c r="I64" s="28">
        <f>IF(OR(Sevilla!C64=0),"",Sevilla!C64)</f>
        <v>16</v>
      </c>
      <c r="J64" s="43">
        <f>IF(OR(Andalucía!C64=0),"",Andalucía!C64)</f>
        <v>363.01</v>
      </c>
    </row>
    <row r="65" spans="1:10" ht="13.5">
      <c r="A65" s="44" t="s">
        <v>71</v>
      </c>
      <c r="B65" s="28">
        <f>IF(OR(Almería!C65=0),"",Almería!C65)</f>
        <v>1908</v>
      </c>
      <c r="C65" s="28">
        <f>IF(OR(Cádiz!C65=0),"",Cádiz!C65)</f>
        <v>15</v>
      </c>
      <c r="D65" s="28">
        <f>IF(OR(Córdoba!C65=0),"",Córdoba!C65)</f>
        <v>0.01</v>
      </c>
      <c r="E65" s="28">
        <f>IF(OR(Granada!C65=0),"",Granada!C65)</f>
        <v>68</v>
      </c>
      <c r="F65" s="28">
        <f>IF(OR(Huelva!C65=0),"",Huelva!C65)</f>
        <v>0.01</v>
      </c>
      <c r="G65" s="28">
        <f>IF(OR(Jaén!C65=0),"",Jaén!C65)</f>
        <v>0.01</v>
      </c>
      <c r="H65" s="28">
        <f>IF(OR(Málaga!C65=0),"",Málaga!C65)</f>
        <v>115</v>
      </c>
      <c r="I65" s="28">
        <f>IF(OR(Sevilla!C65=0),"",Sevilla!C65)</f>
        <v>4</v>
      </c>
      <c r="J65" s="43">
        <f>IF(OR(Andalucía!C65=0),"",Andalucía!C65)</f>
        <v>2110.0299999999997</v>
      </c>
    </row>
    <row r="66" spans="1:10" ht="13.5">
      <c r="A66" s="42" t="s">
        <v>72</v>
      </c>
      <c r="B66" s="28">
        <f>IF(OR(Almería!C66=0),"",Almería!C66)</f>
      </c>
      <c r="C66" s="28"/>
      <c r="D66" s="28">
        <f>IF(OR(Córdoba!C66=0),"",Córdoba!C66)</f>
      </c>
      <c r="E66" s="28">
        <f>IF(OR(Granada!C66=0),"",Granada!C66)</f>
      </c>
      <c r="F66" s="28">
        <f>IF(OR(Huelva!C66=0),"",Huelva!C66)</f>
      </c>
      <c r="G66" s="28">
        <f>IF(OR(Jaén!C66=0),"",Jaén!C66)</f>
      </c>
      <c r="H66" s="28">
        <f>IF(OR(Málaga!C66=0),"",Málaga!C66)</f>
      </c>
      <c r="I66" s="28">
        <f>IF(OR(Sevilla!C66=0),"",Sevilla!C66)</f>
      </c>
      <c r="J66" s="43">
        <f>IF(OR(Andalucía!C66=0),"",Andalucía!C66)</f>
      </c>
    </row>
    <row r="67" spans="1:10" ht="13.5">
      <c r="A67" s="44" t="s">
        <v>73</v>
      </c>
      <c r="B67" s="28">
        <f>IF(OR(Almería!C67=0),"",Almería!C67)</f>
        <v>7400</v>
      </c>
      <c r="C67" s="28">
        <f>IF(OR(Cádiz!C67=0),"",Cádiz!C67)</f>
        <v>410</v>
      </c>
      <c r="D67" s="28">
        <f>IF(OR(Córdoba!C67=0),"",Córdoba!C67)</f>
        <v>0.01</v>
      </c>
      <c r="E67" s="28">
        <f>IF(OR(Granada!C67=0),"",Granada!C67)</f>
        <v>1466</v>
      </c>
      <c r="F67" s="28">
        <f>IF(OR(Huelva!C67=0),"",Huelva!C67)</f>
        <v>5</v>
      </c>
      <c r="G67" s="28">
        <f>IF(OR(Jaén!C67=0),"",Jaén!C67)</f>
        <v>0.01</v>
      </c>
      <c r="H67" s="28">
        <f>IF(OR(Málaga!C67=0),"",Málaga!C67)</f>
        <v>406</v>
      </c>
      <c r="I67" s="28">
        <f>IF(OR(Sevilla!C67=0),"",Sevilla!C67)</f>
        <v>50</v>
      </c>
      <c r="J67" s="43">
        <f>IF(OR(Andalucía!C67=0),"",Andalucía!C67)</f>
        <v>9737.02</v>
      </c>
    </row>
    <row r="68" spans="1:10" ht="13.5">
      <c r="A68" s="44" t="s">
        <v>74</v>
      </c>
      <c r="B68" s="28">
        <f>IF(OR(Almería!C68=0),"",Almería!C68)</f>
        <v>1400</v>
      </c>
      <c r="C68" s="28">
        <f>IF(OR(Cádiz!C68=0),"",Cádiz!C68)</f>
        <v>510</v>
      </c>
      <c r="D68" s="28">
        <f>IF(OR(Córdoba!C68=0),"",Córdoba!C68)</f>
        <v>220</v>
      </c>
      <c r="E68" s="28">
        <f>IF(OR(Granada!C68=0),"",Granada!C68)</f>
        <v>2674</v>
      </c>
      <c r="F68" s="28">
        <f>IF(OR(Huelva!C68=0),"",Huelva!C68)</f>
        <v>135</v>
      </c>
      <c r="G68" s="28">
        <f>IF(OR(Jaén!C68=0),"",Jaén!C68)</f>
        <v>187</v>
      </c>
      <c r="H68" s="28">
        <f>IF(OR(Málaga!C68=0),"",Málaga!C68)</f>
        <v>376</v>
      </c>
      <c r="I68" s="28">
        <f>IF(OR(Sevilla!C68=0),"",Sevilla!C68)</f>
        <v>6450</v>
      </c>
      <c r="J68" s="43">
        <f>IF(OR(Andalucía!C68=0),"",Andalucía!C68)</f>
        <v>11952</v>
      </c>
    </row>
    <row r="69" spans="1:10" ht="13.5">
      <c r="A69" s="44" t="s">
        <v>75</v>
      </c>
      <c r="B69" s="28">
        <f>IF(OR(Almería!C69=0),"",Almería!C69)</f>
      </c>
      <c r="C69" s="28">
        <f>IF(OR(Cádiz!C69=0),"",Cádiz!C69)</f>
      </c>
      <c r="D69" s="28">
        <f>IF(OR(Córdoba!C69=0),"",Córdoba!C69)</f>
      </c>
      <c r="E69" s="28">
        <f>IF(OR(Granada!C69=0),"",Granada!C69)</f>
      </c>
      <c r="F69" s="28">
        <f>IF(OR(Huelva!C69=0),"",Huelva!C69)</f>
      </c>
      <c r="G69" s="28">
        <f>IF(OR(Jaén!C69=0),"",Jaén!C69)</f>
      </c>
      <c r="H69" s="28">
        <f>IF(OR(Málaga!C69=0),"",Málaga!C69)</f>
      </c>
      <c r="I69" s="28">
        <f>IF(OR(Sevilla!C69=0),"",Sevilla!C69)</f>
      </c>
      <c r="J69" s="43"/>
    </row>
    <row r="70" spans="1:10" ht="13.5">
      <c r="A70" s="44" t="s">
        <v>76</v>
      </c>
      <c r="B70" s="28">
        <f>IF(OR(Almería!C70=0),"",Almería!C70)</f>
        <v>10</v>
      </c>
      <c r="C70" s="28">
        <f>IF(OR(Cádiz!C70=0),"",Cádiz!C70)</f>
        <v>225</v>
      </c>
      <c r="D70" s="28">
        <f>IF(OR(Córdoba!C70=0),"",Córdoba!C70)</f>
        <v>20</v>
      </c>
      <c r="E70" s="28">
        <f>IF(OR(Granada!C70=0),"",Granada!C70)</f>
        <v>0.01</v>
      </c>
      <c r="F70" s="28">
        <f>IF(OR(Huelva!C70=0),"",Huelva!C70)</f>
        <v>32</v>
      </c>
      <c r="G70" s="28">
        <f>IF(OR(Jaén!C70=0),"",Jaén!C70)</f>
        <v>0.01</v>
      </c>
      <c r="H70" s="28">
        <f>IF(OR(Málaga!C70=0),"",Málaga!C70)</f>
        <v>0.01</v>
      </c>
      <c r="I70" s="28">
        <f>IF(OR(Sevilla!C70=0),"",Sevilla!C70)</f>
        <v>6200</v>
      </c>
      <c r="J70" s="43">
        <f>IF(OR(Andalucía!C70=0),"",Andalucía!C70)</f>
        <v>6487.03</v>
      </c>
    </row>
    <row r="71" spans="1:10" ht="13.5">
      <c r="A71" s="44" t="s">
        <v>77</v>
      </c>
      <c r="B71" s="28">
        <f>IF(OR(Almería!C71=0),"",Almería!C71)</f>
      </c>
      <c r="C71" s="28">
        <f>IF(OR(Cádiz!C71=0),"",Cádiz!C71)</f>
      </c>
      <c r="D71" s="28">
        <f>IF(OR(Córdoba!C71=0),"",Córdoba!C71)</f>
      </c>
      <c r="E71" s="28">
        <f>IF(OR(Granada!C71=0),"",Granada!C71)</f>
      </c>
      <c r="F71" s="28">
        <f>IF(OR(Huelva!C71=0),"",Huelva!C71)</f>
      </c>
      <c r="G71" s="28">
        <f>IF(OR(Jaén!C71=0),"",Jaén!C71)</f>
      </c>
      <c r="H71" s="28">
        <f>IF(OR(Málaga!C71=0),"",Málaga!C71)</f>
      </c>
      <c r="I71" s="28">
        <f>IF(OR(Sevilla!C71=0),"",Sevilla!C71)</f>
      </c>
      <c r="J71" s="43"/>
    </row>
    <row r="72" spans="1:10" ht="13.5">
      <c r="A72" s="44" t="s">
        <v>78</v>
      </c>
      <c r="B72" s="28">
        <f>IF(OR(Almería!C72=0),"",Almería!C72)</f>
        <v>0.01</v>
      </c>
      <c r="C72" s="28">
        <f>IF(OR(Cádiz!C72=0),"",Cádiz!C72)</f>
        <v>10</v>
      </c>
      <c r="D72" s="28">
        <f>IF(OR(Córdoba!C72=0),"",Córdoba!C72)</f>
        <v>0.01</v>
      </c>
      <c r="E72" s="28">
        <f>IF(OR(Granada!C72=0),"",Granada!C72)</f>
        <v>17</v>
      </c>
      <c r="F72" s="28">
        <f>IF(OR(Huelva!C72=0),"",Huelva!C72)</f>
        <v>7050</v>
      </c>
      <c r="G72" s="28">
        <f>IF(OR(Jaén!C72=0),"",Jaén!C72)</f>
        <v>5</v>
      </c>
      <c r="H72" s="28">
        <f>IF(OR(Málaga!C72=0),"",Málaga!C72)</f>
        <v>9</v>
      </c>
      <c r="I72" s="28">
        <f>IF(OR(Sevilla!C72=0),"",Sevilla!C72)</f>
        <v>6</v>
      </c>
      <c r="J72" s="43">
        <f>IF(OR(Andalucía!C72=0),"",Andalucía!C72)</f>
        <v>7097.02</v>
      </c>
    </row>
    <row r="73" spans="1:10" ht="13.5">
      <c r="A73" s="44" t="s">
        <v>79</v>
      </c>
      <c r="B73" s="28">
        <f>IF(OR(Almería!C73=0),"",Almería!C73)</f>
        <v>258</v>
      </c>
      <c r="C73" s="28">
        <f>IF(OR(Cádiz!C73=0),"",Cádiz!C73)</f>
        <v>190</v>
      </c>
      <c r="D73" s="28">
        <f>IF(OR(Córdoba!C73=0),"",Córdoba!C73)</f>
        <v>90</v>
      </c>
      <c r="E73" s="28">
        <f>IF(OR(Granada!C73=0),"",Granada!C73)</f>
        <v>799</v>
      </c>
      <c r="F73" s="28">
        <f>IF(OR(Huelva!C73=0),"",Huelva!C73)</f>
        <v>15</v>
      </c>
      <c r="G73" s="28">
        <f>IF(OR(Jaén!C73=0),"",Jaén!C73)</f>
        <v>50</v>
      </c>
      <c r="H73" s="28">
        <f>IF(OR(Málaga!C73=0),"",Málaga!C73)</f>
        <v>390</v>
      </c>
      <c r="I73" s="28">
        <f>IF(OR(Sevilla!C73=0),"",Sevilla!C73)</f>
        <v>179</v>
      </c>
      <c r="J73" s="43">
        <f>IF(OR(Andalucía!C73=0),"",Andalucía!C73)</f>
        <v>1971</v>
      </c>
    </row>
    <row r="74" spans="1:10" ht="13.5">
      <c r="A74" s="44" t="s">
        <v>80</v>
      </c>
      <c r="B74" s="28">
        <f>IF(OR(Almería!C74=0),"",Almería!C74)</f>
        <v>88</v>
      </c>
      <c r="C74" s="28">
        <f>IF(OR(Cádiz!C74=0),"",Cádiz!C74)</f>
        <v>180</v>
      </c>
      <c r="D74" s="28">
        <f>IF(OR(Córdoba!C74=0),"",Córdoba!C74)</f>
        <v>75</v>
      </c>
      <c r="E74" s="28">
        <f>IF(OR(Granada!C74=0),"",Granada!C74)</f>
        <v>782</v>
      </c>
      <c r="F74" s="28">
        <f>IF(OR(Huelva!C74=0),"",Huelva!C74)</f>
        <v>15</v>
      </c>
      <c r="G74" s="28">
        <f>IF(OR(Jaén!C74=0),"",Jaén!C74)</f>
        <v>60</v>
      </c>
      <c r="H74" s="28">
        <f>IF(OR(Málaga!C74=0),"",Málaga!C74)</f>
        <v>95</v>
      </c>
      <c r="I74" s="28">
        <f>IF(OR(Sevilla!C74=0),"",Sevilla!C74)</f>
        <v>225</v>
      </c>
      <c r="J74" s="43">
        <f>IF(OR(Andalucía!C74=0),"",Andalucía!C74)</f>
        <v>1520</v>
      </c>
    </row>
    <row r="75" spans="1:10" ht="13.5">
      <c r="A75" s="44" t="s">
        <v>81</v>
      </c>
      <c r="B75" s="28">
        <f>IF(OR(Almería!C75=0),"",Almería!C75)</f>
        <v>30</v>
      </c>
      <c r="C75" s="28">
        <f>IF(OR(Cádiz!C75=0),"",Cádiz!C75)</f>
        <v>60</v>
      </c>
      <c r="D75" s="28">
        <f>IF(OR(Córdoba!C75=0),"",Córdoba!C75)</f>
        <v>2155</v>
      </c>
      <c r="E75" s="28">
        <f>IF(OR(Granada!C75=0),"",Granada!C75)</f>
        <v>624</v>
      </c>
      <c r="F75" s="28">
        <f>IF(OR(Huelva!C75=0),"",Huelva!C75)</f>
        <v>10</v>
      </c>
      <c r="G75" s="28">
        <f>IF(OR(Jaén!C75=0),"",Jaén!C75)</f>
        <v>350</v>
      </c>
      <c r="H75" s="28">
        <f>IF(OR(Málaga!C75=0),"",Málaga!C75)</f>
        <v>845</v>
      </c>
      <c r="I75" s="28">
        <f>IF(OR(Sevilla!C75=0),"",Sevilla!C75)</f>
        <v>675</v>
      </c>
      <c r="J75" s="43">
        <f>IF(OR(Andalucía!C75=0),"",Andalucía!C75)</f>
        <v>4749</v>
      </c>
    </row>
    <row r="76" spans="1:10" ht="13.5">
      <c r="A76" s="42" t="s">
        <v>82</v>
      </c>
      <c r="B76" s="28">
        <f>IF(OR(Almería!C76=0),"",Almería!C76)</f>
        <v>105</v>
      </c>
      <c r="C76" s="28">
        <f>IF(OR(Cádiz!C76=0),"",Cádiz!C76)</f>
        <v>205</v>
      </c>
      <c r="D76" s="28">
        <f>IF(OR(Córdoba!C76=0),"",Córdoba!C76)</f>
        <v>875</v>
      </c>
      <c r="E76" s="28">
        <f>IF(OR(Granada!C76=0),"",Granada!C76)</f>
        <v>299</v>
      </c>
      <c r="F76" s="28">
        <f>IF(OR(Huelva!C76=0),"",Huelva!C76)</f>
        <v>75.01</v>
      </c>
      <c r="G76" s="28"/>
      <c r="H76" s="28">
        <f>IF(OR(Málaga!C76=0),"",Málaga!C76)</f>
        <v>567</v>
      </c>
      <c r="I76" s="28">
        <f>IF(OR(Sevilla!C76=0),"",Sevilla!C76)</f>
        <v>845</v>
      </c>
      <c r="J76" s="43">
        <f>IF(OR(Andalucía!C76=0),"",Andalucía!C76)</f>
        <v>3158.01</v>
      </c>
    </row>
    <row r="77" spans="1:10" ht="13.5">
      <c r="A77" s="44" t="s">
        <v>83</v>
      </c>
      <c r="B77" s="28">
        <f>IF(OR(Almería!C77=0),"",Almería!C77)</f>
        <v>22</v>
      </c>
      <c r="C77" s="28">
        <f>IF(OR(Cádiz!C77=0),"",Cádiz!C77)</f>
        <v>70</v>
      </c>
      <c r="D77" s="28">
        <f>IF(OR(Córdoba!C77=0),"",Córdoba!C77)</f>
        <v>437</v>
      </c>
      <c r="E77" s="28">
        <f>IF(OR(Granada!C77=0),"",Granada!C77)</f>
        <v>162</v>
      </c>
      <c r="F77" s="28">
        <f>IF(OR(Huelva!C77=0),"",Huelva!C77)</f>
        <v>25</v>
      </c>
      <c r="G77" s="28">
        <f>IF(OR(Jaén!C77=0),"",Jaén!C77)</f>
        <v>35</v>
      </c>
      <c r="H77" s="28">
        <f>IF(OR(Málaga!C77=0),"",Málaga!C77)</f>
        <v>170</v>
      </c>
      <c r="I77" s="28">
        <f>IF(OR(Sevilla!C77=0),"",Sevilla!C77)</f>
        <v>245</v>
      </c>
      <c r="J77" s="43">
        <f>IF(OR(Andalucía!C77=0),"",Andalucía!C77)</f>
        <v>1166</v>
      </c>
    </row>
    <row r="78" spans="1:10" ht="13.5">
      <c r="A78" s="44" t="s">
        <v>84</v>
      </c>
      <c r="B78" s="28">
        <f>IF(OR(Almería!C78=0),"",Almería!C78)</f>
        <v>69</v>
      </c>
      <c r="C78" s="28">
        <f>IF(OR(Cádiz!C78=0),"",Cádiz!C78)</f>
        <v>75</v>
      </c>
      <c r="D78" s="28">
        <f>IF(OR(Córdoba!C78=0),"",Córdoba!C78)</f>
        <v>306</v>
      </c>
      <c r="E78" s="28">
        <f>IF(OR(Granada!C78=0),"",Granada!C78)</f>
        <v>131</v>
      </c>
      <c r="F78" s="28">
        <f>IF(OR(Huelva!C78=0),"",Huelva!C78)</f>
        <v>50</v>
      </c>
      <c r="G78" s="28">
        <f>IF(OR(Jaén!C78=0),"",Jaén!C78)</f>
        <v>122</v>
      </c>
      <c r="H78" s="28">
        <f>IF(OR(Málaga!C78=0),"",Málaga!C78)</f>
        <v>360</v>
      </c>
      <c r="I78" s="28">
        <f>IF(OR(Sevilla!C78=0),"",Sevilla!C78)</f>
        <v>400</v>
      </c>
      <c r="J78" s="43">
        <f>IF(OR(Andalucía!C78=0),"",Andalucía!C78)</f>
        <v>1513</v>
      </c>
    </row>
    <row r="79" spans="1:10" ht="13.5">
      <c r="A79" s="44" t="s">
        <v>85</v>
      </c>
      <c r="B79" s="28">
        <f>IF(OR(Almería!C79=0),"",Almería!C79)</f>
        <v>14</v>
      </c>
      <c r="C79" s="28">
        <f>IF(OR(Cádiz!C79=0),"",Cádiz!C79)</f>
        <v>60</v>
      </c>
      <c r="D79" s="28">
        <f>IF(OR(Córdoba!C79=0),"",Córdoba!C79)</f>
        <v>132</v>
      </c>
      <c r="E79" s="28">
        <f>IF(OR(Granada!C79=0),"",Granada!C79)</f>
        <v>6</v>
      </c>
      <c r="F79" s="28">
        <f>IF(OR(Huelva!C79=0),"",Huelva!C79)</f>
        <v>0.01</v>
      </c>
      <c r="G79" s="28">
        <f>IF(OR(Jaén!C79=0),"",Jaén!C79)</f>
        <v>30</v>
      </c>
      <c r="H79" s="28">
        <f>IF(OR(Málaga!C79=0),"",Málaga!C79)</f>
        <v>37</v>
      </c>
      <c r="I79" s="28">
        <f>IF(OR(Sevilla!C79=0),"",Sevilla!C79)</f>
        <v>200</v>
      </c>
      <c r="J79" s="43">
        <f>IF(OR(Andalucía!C79=0),"",Andalucía!C79)</f>
        <v>479.01</v>
      </c>
    </row>
    <row r="80" spans="1:10" ht="13.5">
      <c r="A80" s="48" t="s">
        <v>86</v>
      </c>
      <c r="B80" s="28">
        <f>IF(OR(Almería!C80=0),"",Almería!C80)</f>
        <v>0.01</v>
      </c>
      <c r="C80" s="28">
        <f>IF(OR(Cádiz!C80=0),"",Cádiz!C80)</f>
        <v>1800</v>
      </c>
      <c r="D80" s="28">
        <f>IF(OR(Córdoba!C80=0),"",Córdoba!C80)</f>
        <v>180</v>
      </c>
      <c r="E80" s="28">
        <f>IF(OR(Granada!C80=0),"",Granada!C80)</f>
        <v>6</v>
      </c>
      <c r="F80" s="28">
        <f>IF(OR(Huelva!C80=0),"",Huelva!C80)</f>
        <v>0.01</v>
      </c>
      <c r="G80" s="28">
        <f>IF(OR(Jaén!C80=0),"",Jaén!C80)</f>
        <v>7</v>
      </c>
      <c r="H80" s="28">
        <f>IF(OR(Málaga!C80=0),"",Málaga!C80)</f>
        <v>56</v>
      </c>
      <c r="I80" s="28">
        <f>IF(OR(Sevilla!C80=0),"",Sevilla!C80)</f>
        <v>806</v>
      </c>
      <c r="J80" s="43">
        <f>IF(OR(Andalucía!C80=0),"",Andalucía!C80)</f>
        <v>2855.02</v>
      </c>
    </row>
    <row r="81" spans="1:10" ht="13.5">
      <c r="A81" s="48" t="s">
        <v>87</v>
      </c>
      <c r="B81" s="28">
        <f>IF(OR(Almería!C81=0),"",Almería!C81)</f>
        <v>7</v>
      </c>
      <c r="C81" s="28">
        <f>IF(OR(Cádiz!C81=0),"",Cádiz!C81)</f>
        <v>330</v>
      </c>
      <c r="D81" s="28">
        <f>IF(OR(Córdoba!C81=0),"",Córdoba!C81)</f>
        <v>5</v>
      </c>
      <c r="E81" s="28">
        <f>IF(OR(Granada!C81=0),"",Granada!C81)</f>
        <v>21</v>
      </c>
      <c r="F81" s="28">
        <f>IF(OR(Huelva!C81=0),"",Huelva!C81)</f>
        <v>2</v>
      </c>
      <c r="G81" s="28">
        <f>IF(OR(Jaén!C81=0),"",Jaén!C81)</f>
        <v>2</v>
      </c>
      <c r="H81" s="28">
        <f>IF(OR(Málaga!C81=0),"",Málaga!C81)</f>
        <v>40</v>
      </c>
      <c r="I81" s="28">
        <f>IF(OR(Sevilla!C81=0),"",Sevilla!C81)</f>
        <v>60</v>
      </c>
      <c r="J81" s="43">
        <f>IF(OR(Andalucía!C81=0),"",Andalucía!C81)</f>
        <v>467</v>
      </c>
    </row>
    <row r="82" spans="1:10" ht="13.5">
      <c r="A82" s="48" t="s">
        <v>88</v>
      </c>
      <c r="B82" s="28">
        <f>IF(OR(Almería!C82=0),"",Almería!C82)</f>
      </c>
      <c r="C82" s="28">
        <f>IF(OR(Cádiz!C82=0),"",Cádiz!C82)</f>
      </c>
      <c r="D82" s="28">
        <f>IF(OR(Córdoba!C82=0),"",Córdoba!C82)</f>
      </c>
      <c r="E82" s="28">
        <f>IF(OR(Granada!C82=0),"",Granada!C82)</f>
      </c>
      <c r="F82" s="28">
        <f>IF(OR(Huelva!C82=0),"",Huelva!C82)</f>
      </c>
      <c r="G82" s="28">
        <f>IF(OR(Jaén!C82=0),"",Jaén!C82)</f>
      </c>
      <c r="H82" s="28">
        <f>IF(OR(Málaga!C82=0),"",Málaga!C82)</f>
      </c>
      <c r="I82" s="28">
        <f>IF(OR(Sevilla!C82=0),"",Sevilla!C82)</f>
      </c>
      <c r="J82" s="43"/>
    </row>
    <row r="83" spans="1:10" ht="13.5">
      <c r="A83" s="48" t="s">
        <v>89</v>
      </c>
      <c r="B83" s="28">
        <f>IF(OR(Almería!C83=0),"",Almería!C83)</f>
      </c>
      <c r="C83" s="28">
        <f>IF(OR(Cádiz!C83=0),"",Cádiz!C83)</f>
      </c>
      <c r="D83" s="28">
        <f>IF(OR(Córdoba!C83=0),"",Córdoba!C83)</f>
      </c>
      <c r="E83" s="28">
        <f>IF(OR(Granada!C83=0),"",Granada!C83)</f>
      </c>
      <c r="F83" s="28">
        <f>IF(OR(Huelva!C83=0),"",Huelva!C83)</f>
      </c>
      <c r="G83" s="28">
        <f>IF(OR(Jaén!C83=0),"",Jaén!C83)</f>
      </c>
      <c r="H83" s="28">
        <f>IF(OR(Málaga!C83=0),"",Málaga!C83)</f>
      </c>
      <c r="I83" s="28">
        <f>IF(OR(Sevilla!C83=0),"",Sevilla!C83)</f>
      </c>
      <c r="J83" s="43"/>
    </row>
    <row r="84" spans="1:10" ht="13.5">
      <c r="A84" s="44" t="s">
        <v>90</v>
      </c>
      <c r="B84" s="28">
        <f>IF(OR(Almería!C84=0),"",Almería!C84)</f>
      </c>
      <c r="C84" s="28">
        <f>IF(OR(Cádiz!C84=0),"",Cádiz!C84)</f>
      </c>
      <c r="D84" s="28">
        <f>IF(OR(Córdoba!C84=0),"",Córdoba!C84)</f>
      </c>
      <c r="E84" s="28">
        <f>IF(OR(Granada!C84=0),"",Granada!C84)</f>
      </c>
      <c r="F84" s="28">
        <f>IF(OR(Huelva!C84=0),"",Huelva!C84)</f>
      </c>
      <c r="G84" s="28">
        <f>IF(OR(Jaén!C84=0),"",Jaén!C84)</f>
      </c>
      <c r="H84" s="28">
        <f>IF(OR(Málaga!C84=0),"",Málaga!C84)</f>
      </c>
      <c r="I84" s="28">
        <f>IF(OR(Sevilla!C84=0),"",Sevilla!C84)</f>
      </c>
      <c r="J84" s="43"/>
    </row>
    <row r="85" spans="1:10" ht="13.5">
      <c r="A85" s="44" t="s">
        <v>91</v>
      </c>
      <c r="B85" s="28">
        <f>IF(OR(Almería!C85=0),"",Almería!C85)</f>
        <v>60</v>
      </c>
      <c r="C85" s="28">
        <f>IF(OR(Cádiz!C85=0),"",Cádiz!C85)</f>
        <v>52</v>
      </c>
      <c r="D85" s="28">
        <f>IF(OR(Córdoba!C85=0),"",Córdoba!C85)</f>
        <v>20</v>
      </c>
      <c r="E85" s="28">
        <f>IF(OR(Granada!C85=0),"",Granada!C85)</f>
        <v>185</v>
      </c>
      <c r="F85" s="28">
        <f>IF(OR(Huelva!C85=0),"",Huelva!C85)</f>
        <v>5</v>
      </c>
      <c r="G85" s="28">
        <f>IF(OR(Jaén!C85=0),"",Jaén!C85)</f>
        <v>20</v>
      </c>
      <c r="H85" s="28">
        <f>IF(OR(Málaga!C85=0),"",Málaga!C85)</f>
        <v>123</v>
      </c>
      <c r="I85" s="28">
        <f>IF(OR(Sevilla!C85=0),"",Sevilla!C85)</f>
        <v>50</v>
      </c>
      <c r="J85" s="43">
        <f>IF(OR(Andalucía!C85=0),"",Andalucía!C85)</f>
        <v>515</v>
      </c>
    </row>
    <row r="86" spans="1:10" ht="13.5">
      <c r="A86" s="44" t="s">
        <v>92</v>
      </c>
      <c r="B86" s="28">
        <f>IF(OR(Almería!C86=0),"",Almería!C86)</f>
        <v>363</v>
      </c>
      <c r="C86" s="28">
        <f>IF(OR(Cádiz!C86=0),"",Cádiz!C86)</f>
        <v>82</v>
      </c>
      <c r="D86" s="28">
        <f>IF(OR(Córdoba!C86=0),"",Córdoba!C86)</f>
        <v>360</v>
      </c>
      <c r="E86" s="28">
        <f>IF(OR(Granada!C86=0),"",Granada!C86)</f>
        <v>269</v>
      </c>
      <c r="F86" s="28">
        <f>IF(OR(Huelva!C86=0),"",Huelva!C86)</f>
        <v>110</v>
      </c>
      <c r="G86" s="28">
        <f>IF(OR(Jaén!C86=0),"",Jaén!C86)</f>
        <v>204</v>
      </c>
      <c r="H86" s="28">
        <f>IF(OR(Málaga!C86=0),"",Málaga!C86)</f>
        <v>539</v>
      </c>
      <c r="I86" s="28">
        <f>IF(OR(Sevilla!C86=0),"",Sevilla!C86)</f>
        <v>350</v>
      </c>
      <c r="J86" s="43">
        <f>IF(OR(Andalucía!C86=0),"",Andalucía!C86)</f>
        <v>2277</v>
      </c>
    </row>
    <row r="87" spans="1:10" ht="13.5">
      <c r="A87" s="44" t="s">
        <v>93</v>
      </c>
      <c r="B87" s="28"/>
      <c r="C87" s="28"/>
      <c r="D87" s="28"/>
      <c r="E87" s="28"/>
      <c r="F87" s="28"/>
      <c r="G87" s="28"/>
      <c r="H87" s="28"/>
      <c r="I87" s="28"/>
      <c r="J87" s="43"/>
    </row>
    <row r="88" spans="1:10" ht="13.5">
      <c r="A88" s="44" t="s">
        <v>94</v>
      </c>
      <c r="B88" s="28"/>
      <c r="C88" s="28"/>
      <c r="D88" s="28"/>
      <c r="E88" s="28"/>
      <c r="F88" s="28"/>
      <c r="G88" s="28"/>
      <c r="H88" s="28"/>
      <c r="I88" s="28"/>
      <c r="J88" s="43"/>
    </row>
    <row r="89" spans="1:10" ht="13.5">
      <c r="A89" s="46" t="s">
        <v>95</v>
      </c>
      <c r="B89" s="40"/>
      <c r="C89" s="40"/>
      <c r="D89" s="40"/>
      <c r="E89" s="40"/>
      <c r="F89" s="40"/>
      <c r="G89" s="40"/>
      <c r="H89" s="40"/>
      <c r="I89" s="40"/>
      <c r="J89" s="41"/>
    </row>
    <row r="90" spans="1:10" ht="13.5">
      <c r="A90" s="44" t="s">
        <v>96</v>
      </c>
      <c r="B90" s="28">
        <f>IF(OR(Almería!C90=0),"",Almería!C90)</f>
        <v>21</v>
      </c>
      <c r="C90" s="28">
        <f>IF(OR(Cádiz!C90=0),"",Cádiz!C90)</f>
        <v>255</v>
      </c>
      <c r="D90" s="28">
        <f>IF(OR(Córdoba!C90=0),"",Córdoba!C90)</f>
        <v>22</v>
      </c>
      <c r="E90" s="28">
        <f>IF(OR(Granada!C90=0),"",Granada!C90)</f>
        <v>18</v>
      </c>
      <c r="F90" s="28">
        <f>IF(OR(Huelva!C90=0),"",Huelva!C90)</f>
        <v>32</v>
      </c>
      <c r="G90" s="28">
        <f>IF(OR(Jaén!C90=0),"",Jaén!C90)</f>
        <v>0.01</v>
      </c>
      <c r="H90" s="28">
        <f>IF(OR(Málaga!C90=0),"",Málaga!C90)</f>
        <v>24</v>
      </c>
      <c r="I90" s="28">
        <f>IF(OR(Sevilla!C90=0),"",Sevilla!C90)</f>
        <v>100</v>
      </c>
      <c r="J90" s="43">
        <f>IF(OR(Andalucía!C90=0),"",Andalucía!C90)</f>
        <v>472.01</v>
      </c>
    </row>
    <row r="91" spans="1:10" ht="18" customHeight="1">
      <c r="A91" s="47" t="s">
        <v>97</v>
      </c>
      <c r="B91" s="28">
        <f>IF(OR(Almería!C91=0),"",Almería!C91)</f>
        <v>203</v>
      </c>
      <c r="C91" s="28">
        <f>IF(OR(Cádiz!C91=0),"",Cádiz!C91)</f>
        <v>22</v>
      </c>
      <c r="D91" s="28">
        <f>IF(OR(Córdoba!C91=0),"",Córdoba!C91)</f>
        <v>30</v>
      </c>
      <c r="E91" s="28">
        <f>IF(OR(Granada!C91=0),"",Granada!C91)</f>
        <v>35</v>
      </c>
      <c r="F91" s="28">
        <f>IF(OR(Huelva!C91=0),"",Huelva!C91)</f>
        <v>17</v>
      </c>
      <c r="G91" s="28">
        <f>IF(OR(Jaén!C91=0),"",Jaén!C91)</f>
        <v>0.01</v>
      </c>
      <c r="H91" s="28">
        <f>IF(OR(Málaga!C91=0),"",Málaga!C91)</f>
        <v>123</v>
      </c>
      <c r="I91" s="28">
        <f>IF(OR(Sevilla!C91=0),"",Sevilla!C91)</f>
        <v>120</v>
      </c>
      <c r="J91" s="43">
        <f>IF(OR(Andalucía!C91=0),"",Andalucía!C91)</f>
        <v>550.01</v>
      </c>
    </row>
    <row r="92" spans="1:10" ht="13.5">
      <c r="A92" s="46" t="s">
        <v>98</v>
      </c>
      <c r="B92" s="40"/>
      <c r="C92" s="40"/>
      <c r="D92" s="40"/>
      <c r="E92" s="40"/>
      <c r="F92" s="40"/>
      <c r="G92" s="40"/>
      <c r="H92" s="40"/>
      <c r="I92" s="40"/>
      <c r="J92" s="41"/>
    </row>
    <row r="93" spans="1:10" ht="13.5">
      <c r="A93" s="44" t="s">
        <v>99</v>
      </c>
      <c r="B93" s="28">
        <f>IF(OR(Almería!C93=0),"",Almería!C93)</f>
      </c>
      <c r="C93" s="28">
        <f>IF(OR(Cádiz!C93=0),"",Cádiz!C93)</f>
      </c>
      <c r="D93" s="28">
        <f>IF(OR(Córdoba!C93=0),"",Córdoba!C93)</f>
      </c>
      <c r="E93" s="28">
        <f>IF(OR(Granada!C93=0),"",Granada!C93)</f>
      </c>
      <c r="F93" s="28">
        <f>IF(OR(Huelva!C93=0),"",Huelva!C93)</f>
      </c>
      <c r="G93" s="28">
        <f>IF(OR(Jaén!C93=0),"",Jaén!C93)</f>
      </c>
      <c r="H93" s="28">
        <f>IF(OR(Málaga!C93=0),"",Málaga!C93)</f>
      </c>
      <c r="I93" s="28">
        <f>IF(OR(Sevilla!C93=0),"",Sevilla!C93)</f>
      </c>
      <c r="J93" s="43"/>
    </row>
    <row r="94" spans="1:10" ht="13.5">
      <c r="A94" s="42" t="s">
        <v>100</v>
      </c>
      <c r="B94" s="28">
        <f>IF(OR(Almería!C94=0),"",Almería!C94)</f>
      </c>
      <c r="C94" s="28">
        <f>IF(OR(Cádiz!C94=0),"",Cádiz!C94)</f>
      </c>
      <c r="D94" s="28">
        <f>IF(OR(Córdoba!C94=0),"",Córdoba!C94)</f>
      </c>
      <c r="E94" s="28">
        <f>IF(OR(Granada!C94=0),"",Granada!C94)</f>
      </c>
      <c r="F94" s="28">
        <f>IF(OR(Huelva!C94=0),"",Huelva!C94)</f>
      </c>
      <c r="G94" s="28">
        <f>IF(OR(Jaén!C94=0),"",Jaén!C94)</f>
      </c>
      <c r="H94" s="28">
        <f>IF(OR(Málaga!C94=0),"",Málaga!C94)</f>
      </c>
      <c r="I94" s="28">
        <f>IF(OR(Sevilla!C94=0),"",Sevilla!C94)</f>
      </c>
      <c r="J94" s="43"/>
    </row>
    <row r="95" spans="1:10" ht="13.5">
      <c r="A95" s="44" t="s">
        <v>101</v>
      </c>
      <c r="B95" s="28"/>
      <c r="C95" s="28"/>
      <c r="D95" s="28"/>
      <c r="E95" s="28"/>
      <c r="F95" s="28"/>
      <c r="G95" s="28"/>
      <c r="H95" s="28"/>
      <c r="I95" s="28"/>
      <c r="J95" s="43"/>
    </row>
    <row r="96" spans="1:10" ht="13.5">
      <c r="A96" s="44" t="s">
        <v>102</v>
      </c>
      <c r="B96" s="28"/>
      <c r="C96" s="28"/>
      <c r="D96" s="28"/>
      <c r="E96" s="28"/>
      <c r="F96" s="28"/>
      <c r="G96" s="28"/>
      <c r="H96" s="28"/>
      <c r="I96" s="28"/>
      <c r="J96" s="43"/>
    </row>
    <row r="97" spans="1:10" ht="13.5">
      <c r="A97" s="44" t="s">
        <v>103</v>
      </c>
      <c r="B97" s="28"/>
      <c r="C97" s="28"/>
      <c r="D97" s="28"/>
      <c r="E97" s="28"/>
      <c r="F97" s="28"/>
      <c r="G97" s="28"/>
      <c r="H97" s="28"/>
      <c r="I97" s="28"/>
      <c r="J97" s="43"/>
    </row>
    <row r="98" spans="1:10" ht="13.5">
      <c r="A98" s="44" t="s">
        <v>104</v>
      </c>
      <c r="B98" s="28">
        <f>IF(OR(Almería!C98=0),"",Almería!C98)</f>
      </c>
      <c r="C98" s="28">
        <f>IF(OR(Cádiz!C98=0),"",Cádiz!C98)</f>
      </c>
      <c r="D98" s="28">
        <f>IF(OR(Córdoba!C98=0),"",Córdoba!C98)</f>
      </c>
      <c r="E98" s="28">
        <f>IF(OR(Granada!C98=0),"",Granada!C98)</f>
      </c>
      <c r="F98" s="28">
        <f>IF(OR(Huelva!C98=0),"",Huelva!C98)</f>
      </c>
      <c r="G98" s="28">
        <f>IF(OR(Jaén!C98=0),"",Jaén!C98)</f>
      </c>
      <c r="H98" s="28">
        <f>IF(OR(Málaga!C98=0),"",Málaga!C98)</f>
      </c>
      <c r="I98" s="28">
        <f>IF(OR(Sevilla!C98=0),"",Sevilla!C98)</f>
      </c>
      <c r="J98" s="43"/>
    </row>
    <row r="99" spans="1:10" ht="13.5">
      <c r="A99" s="44" t="s">
        <v>105</v>
      </c>
      <c r="B99" s="28"/>
      <c r="C99" s="28"/>
      <c r="D99" s="28"/>
      <c r="E99" s="28"/>
      <c r="F99" s="28"/>
      <c r="G99" s="28"/>
      <c r="H99" s="28"/>
      <c r="I99" s="28"/>
      <c r="J99" s="43"/>
    </row>
    <row r="100" spans="1:10" ht="13.5">
      <c r="A100" s="46" t="s">
        <v>106</v>
      </c>
      <c r="B100" s="40"/>
      <c r="C100" s="40"/>
      <c r="D100" s="40"/>
      <c r="E100" s="40"/>
      <c r="F100" s="40"/>
      <c r="G100" s="40"/>
      <c r="H100" s="40"/>
      <c r="I100" s="40"/>
      <c r="J100" s="41"/>
    </row>
    <row r="101" spans="1:10" ht="13.5">
      <c r="A101" s="44" t="s">
        <v>107</v>
      </c>
      <c r="B101" s="28">
        <f>IF(OR(Almería!C101=0),"",Almería!C101)</f>
      </c>
      <c r="C101" s="28">
        <f>IF(OR(Cádiz!C101=0),"",Cádiz!C101)</f>
      </c>
      <c r="D101" s="28">
        <f>IF(OR(Córdoba!C101=0),"",Córdoba!C101)</f>
      </c>
      <c r="E101" s="28">
        <f>IF(OR(Granada!C101=0),"",Granada!C101)</f>
      </c>
      <c r="F101" s="28">
        <f>IF(OR(Huelva!C101=0),"",Huelva!C101)</f>
      </c>
      <c r="G101" s="28">
        <f>IF(OR(Jaén!C101=0),"",Jaén!C101)</f>
      </c>
      <c r="H101" s="28">
        <f>IF(OR(Málaga!C101=0),"",Málaga!C101)</f>
      </c>
      <c r="I101" s="28">
        <f>IF(OR(Sevilla!C101=0),"",Sevilla!C101)</f>
      </c>
      <c r="J101" s="43"/>
    </row>
    <row r="102" spans="1:10" ht="13.5">
      <c r="A102" s="44" t="s">
        <v>108</v>
      </c>
      <c r="B102" s="28">
        <f>IF(OR(Almería!C102=0),"",Almería!C102)</f>
      </c>
      <c r="C102" s="28">
        <f>IF(OR(Cádiz!C102=0),"",Cádiz!C102)</f>
      </c>
      <c r="D102" s="28">
        <f>IF(OR(Córdoba!C102=0),"",Córdoba!C102)</f>
      </c>
      <c r="E102" s="28">
        <f>IF(OR(Granada!C102=0),"",Granada!C102)</f>
      </c>
      <c r="F102" s="28">
        <f>IF(OR(Huelva!C102=0),"",Huelva!C102)</f>
      </c>
      <c r="G102" s="28">
        <f>IF(OR(Jaén!C102=0),"",Jaén!C102)</f>
      </c>
      <c r="H102" s="28">
        <f>IF(OR(Málaga!C102=0),"",Málaga!C102)</f>
      </c>
      <c r="I102" s="28">
        <f>IF(OR(Sevilla!C102=0),"",Sevilla!C102)</f>
      </c>
      <c r="J102" s="43"/>
    </row>
    <row r="103" spans="1:10" ht="13.5">
      <c r="A103" s="44" t="s">
        <v>109</v>
      </c>
      <c r="B103" s="28">
        <f>IF(OR(Almería!C103=0),"",Almería!C103)</f>
      </c>
      <c r="C103" s="28">
        <f>IF(OR(Cádiz!C103=0),"",Cádiz!C103)</f>
      </c>
      <c r="D103" s="28">
        <f>IF(OR(Córdoba!C103=0),"",Córdoba!C103)</f>
      </c>
      <c r="E103" s="28">
        <f>IF(OR(Granada!C103=0),"",Granada!C103)</f>
      </c>
      <c r="F103" s="28">
        <f>IF(OR(Huelva!C103=0),"",Huelva!C103)</f>
      </c>
      <c r="G103" s="28">
        <f>IF(OR(Jaén!C103=0),"",Jaén!C103)</f>
      </c>
      <c r="H103" s="28">
        <f>IF(OR(Málaga!C103=0),"",Málaga!C103)</f>
      </c>
      <c r="I103" s="28">
        <f>IF(OR(Sevilla!C103=0),"",Sevilla!C103)</f>
      </c>
      <c r="J103" s="43"/>
    </row>
    <row r="104" spans="1:10" ht="13.5">
      <c r="A104" s="44" t="s">
        <v>110</v>
      </c>
      <c r="B104" s="28">
        <f>IF(OR(Almería!C104=0),"",Almería!C104)</f>
      </c>
      <c r="C104" s="28">
        <f>IF(OR(Cádiz!C104=0),"",Cádiz!C104)</f>
      </c>
      <c r="D104" s="28">
        <f>IF(OR(Córdoba!C104=0),"",Córdoba!C104)</f>
      </c>
      <c r="E104" s="28">
        <f>IF(OR(Granada!C104=0),"",Granada!C104)</f>
      </c>
      <c r="F104" s="28">
        <f>IF(OR(Huelva!C104=0),"",Huelva!C104)</f>
      </c>
      <c r="G104" s="28">
        <f>IF(OR(Jaén!C104=0),"",Jaén!C104)</f>
      </c>
      <c r="H104" s="28">
        <f>IF(OR(Málaga!C104=0),"",Málaga!C104)</f>
      </c>
      <c r="I104" s="28">
        <f>IF(OR(Sevilla!C104=0),"",Sevilla!C104)</f>
      </c>
      <c r="J104" s="43"/>
    </row>
    <row r="105" spans="1:10" ht="13.5">
      <c r="A105" s="44" t="s">
        <v>111</v>
      </c>
      <c r="B105" s="28">
        <f>IF(OR(Almería!C105=0),"",Almería!C105)</f>
      </c>
      <c r="C105" s="28">
        <f>IF(OR(Cádiz!C105=0),"",Cádiz!C105)</f>
      </c>
      <c r="D105" s="28">
        <f>IF(OR(Córdoba!C105=0),"",Córdoba!C105)</f>
      </c>
      <c r="E105" s="28">
        <f>IF(OR(Granada!C105=0),"",Granada!C105)</f>
      </c>
      <c r="F105" s="28">
        <f>IF(OR(Huelva!C105=0),"",Huelva!C105)</f>
      </c>
      <c r="G105" s="28">
        <f>IF(OR(Jaén!C105=0),"",Jaén!C105)</f>
      </c>
      <c r="H105" s="28">
        <f>IF(OR(Málaga!C105=0),"",Málaga!C105)</f>
      </c>
      <c r="I105" s="28">
        <f>IF(OR(Sevilla!C105=0),"",Sevilla!C105)</f>
      </c>
      <c r="J105" s="43"/>
    </row>
    <row r="106" spans="1:10" ht="13.5">
      <c r="A106" s="42" t="s">
        <v>112</v>
      </c>
      <c r="B106" s="28">
        <f>IF(OR(Almería!C106=0),"",Almería!C106)</f>
      </c>
      <c r="C106" s="28">
        <f>IF(OR(Cádiz!C106=0),"",Cádiz!C106)</f>
      </c>
      <c r="D106" s="28">
        <f>IF(OR(Córdoba!C106=0),"",Córdoba!C106)</f>
      </c>
      <c r="E106" s="28">
        <f>IF(OR(Granada!C106=0),"",Granada!C106)</f>
      </c>
      <c r="F106" s="28">
        <f>IF(OR(Huelva!C106=0),"",Huelva!C106)</f>
      </c>
      <c r="G106" s="28"/>
      <c r="H106" s="28">
        <f>IF(OR(Málaga!C106=0),"",Málaga!C106)</f>
      </c>
      <c r="I106" s="28">
        <f>IF(OR(Sevilla!C106=0),"",Sevilla!C106)</f>
      </c>
      <c r="J106" s="43"/>
    </row>
    <row r="107" spans="1:10" ht="13.5">
      <c r="A107" s="44" t="s">
        <v>113</v>
      </c>
      <c r="B107" s="28">
        <f>IF(OR(Almería!C107=0),"",Almería!C107)</f>
      </c>
      <c r="C107" s="28">
        <f>IF(OR(Cádiz!C107=0),"",Cádiz!C107)</f>
      </c>
      <c r="D107" s="28">
        <f>IF(OR(Córdoba!C107=0),"",Córdoba!C107)</f>
      </c>
      <c r="E107" s="28">
        <f>IF(OR(Granada!C107=0),"",Granada!C107)</f>
      </c>
      <c r="F107" s="28">
        <f>IF(OR(Huelva!C107=0),"",Huelva!C107)</f>
      </c>
      <c r="G107" s="28">
        <f>IF(OR(Jaén!C107=0),"",Jaén!C107)</f>
      </c>
      <c r="H107" s="28">
        <f>IF(OR(Málaga!C107=0),"",Málaga!C107)</f>
      </c>
      <c r="I107" s="28">
        <f>IF(OR(Sevilla!C107=0),"",Sevilla!C107)</f>
      </c>
      <c r="J107" s="43"/>
    </row>
    <row r="108" spans="1:10" ht="13.5">
      <c r="A108" s="44" t="s">
        <v>114</v>
      </c>
      <c r="B108" s="28">
        <f>IF(OR(Almería!C108=0),"",Almería!C108)</f>
      </c>
      <c r="C108" s="28">
        <f>IF(OR(Cádiz!C108=0),"",Cádiz!C108)</f>
      </c>
      <c r="D108" s="28">
        <f>IF(OR(Córdoba!C108=0),"",Córdoba!C108)</f>
      </c>
      <c r="E108" s="28">
        <f>IF(OR(Granada!C108=0),"",Granada!C108)</f>
      </c>
      <c r="F108" s="28">
        <f>IF(OR(Huelva!C108=0),"",Huelva!C108)</f>
      </c>
      <c r="G108" s="28">
        <f>IF(OR(Jaén!C108=0),"",Jaén!C108)</f>
      </c>
      <c r="H108" s="28">
        <f>IF(OR(Málaga!C108=0),"",Málaga!C108)</f>
      </c>
      <c r="I108" s="28">
        <f>IF(OR(Sevilla!C108=0),"",Sevilla!C108)</f>
      </c>
      <c r="J108" s="43"/>
    </row>
    <row r="109" spans="1:10" ht="13.5">
      <c r="A109" s="44" t="s">
        <v>115</v>
      </c>
      <c r="B109" s="28">
        <f>IF(OR(Almería!C109=0),"",Almería!C109)</f>
      </c>
      <c r="C109" s="28">
        <f>IF(OR(Cádiz!C109=0),"",Cádiz!C109)</f>
      </c>
      <c r="D109" s="28">
        <f>IF(OR(Córdoba!C109=0),"",Córdoba!C109)</f>
      </c>
      <c r="E109" s="28">
        <f>IF(OR(Granada!C109=0),"",Granada!C109)</f>
      </c>
      <c r="F109" s="28">
        <f>IF(OR(Huelva!C109=0),"",Huelva!C109)</f>
      </c>
      <c r="G109" s="28">
        <f>IF(OR(Jaén!C109=0),"",Jaén!C109)</f>
      </c>
      <c r="H109" s="28">
        <f>IF(OR(Málaga!C109=0),"",Málaga!C109)</f>
      </c>
      <c r="I109" s="28">
        <f>IF(OR(Sevilla!C109=0),"",Sevilla!C109)</f>
      </c>
      <c r="J109" s="43"/>
    </row>
    <row r="110" spans="1:10" ht="13.5">
      <c r="A110" s="44" t="s">
        <v>116</v>
      </c>
      <c r="B110" s="28"/>
      <c r="C110" s="28"/>
      <c r="D110" s="28"/>
      <c r="E110" s="28"/>
      <c r="F110" s="28"/>
      <c r="G110" s="28"/>
      <c r="H110" s="28"/>
      <c r="I110" s="28"/>
      <c r="J110" s="43"/>
    </row>
    <row r="111" spans="1:10" ht="13.5" hidden="1">
      <c r="A111" s="44" t="s">
        <v>117</v>
      </c>
      <c r="B111" s="28">
        <f>IF(OR(Almería!C111=0),"",Almería!C111)</f>
      </c>
      <c r="C111" s="28">
        <f>IF(OR(Cádiz!C111=0),"",Cádiz!C111)</f>
      </c>
      <c r="D111" s="28">
        <f>IF(OR(Córdoba!C111=0),"",Córdoba!C111)</f>
      </c>
      <c r="E111" s="28">
        <f>IF(OR(Granada!C111=0),"",Granada!C111)</f>
      </c>
      <c r="F111" s="28">
        <f>IF(OR(Huelva!C111=0),"",Huelva!C111)</f>
      </c>
      <c r="G111" s="28">
        <f>IF(OR(Jaén!C111=0),"",Jaén!C111)</f>
      </c>
      <c r="H111" s="28">
        <f>IF(OR(Málaga!C111=0),"",Málaga!C111)</f>
      </c>
      <c r="I111" s="28">
        <f>IF(OR(Sevilla!C111=0),"",Sevilla!C111)</f>
      </c>
      <c r="J111" s="43"/>
    </row>
    <row r="112" spans="1:10" ht="13.5" hidden="1">
      <c r="A112" s="44" t="s">
        <v>118</v>
      </c>
      <c r="B112" s="28">
        <f>IF(OR(Almería!C112=0),"",Almería!C112)</f>
      </c>
      <c r="C112" s="28">
        <f>IF(OR(Cádiz!C112=0),"",Cádiz!C112)</f>
      </c>
      <c r="D112" s="28">
        <f>IF(OR(Córdoba!C112=0),"",Córdoba!C112)</f>
      </c>
      <c r="E112" s="28">
        <f>IF(OR(Granada!C112=0),"",Granada!C112)</f>
      </c>
      <c r="F112" s="28">
        <f>IF(OR(Huelva!C112=0),"",Huelva!C112)</f>
      </c>
      <c r="G112" s="28">
        <f>IF(OR(Jaén!C112=0),"",Jaén!C112)</f>
      </c>
      <c r="H112" s="28">
        <f>IF(OR(Málaga!C112=0),"",Málaga!C112)</f>
      </c>
      <c r="I112" s="28">
        <f>IF(OR(Sevilla!C112=0),"",Sevilla!C112)</f>
      </c>
      <c r="J112" s="43"/>
    </row>
    <row r="113" spans="1:10" ht="13.5">
      <c r="A113" s="44" t="s">
        <v>119</v>
      </c>
      <c r="B113" s="28"/>
      <c r="C113" s="28"/>
      <c r="D113" s="28"/>
      <c r="E113" s="28"/>
      <c r="F113" s="28"/>
      <c r="G113" s="28"/>
      <c r="H113" s="28"/>
      <c r="I113" s="28"/>
      <c r="J113" s="43"/>
    </row>
    <row r="114" spans="1:10" ht="13.5">
      <c r="A114" s="44" t="s">
        <v>120</v>
      </c>
      <c r="B114" s="28"/>
      <c r="C114" s="28"/>
      <c r="D114" s="28"/>
      <c r="E114" s="28"/>
      <c r="F114" s="28"/>
      <c r="G114" s="28"/>
      <c r="H114" s="28"/>
      <c r="I114" s="28"/>
      <c r="J114" s="43"/>
    </row>
    <row r="115" spans="1:10" ht="13.5" hidden="1">
      <c r="A115" s="44" t="s">
        <v>121</v>
      </c>
      <c r="B115" s="28">
        <f>IF(OR(Almería!C115=0),"",Almería!C115)</f>
      </c>
      <c r="C115" s="28">
        <f>IF(OR(Cádiz!C115=0),"",Cádiz!C115)</f>
      </c>
      <c r="D115" s="28">
        <f>IF(OR(Córdoba!C115=0),"",Córdoba!C115)</f>
      </c>
      <c r="E115" s="28">
        <f>IF(OR(Granada!C115=0),"",Granada!C115)</f>
      </c>
      <c r="F115" s="28">
        <f>IF(OR(Huelva!C115=0),"",Huelva!C115)</f>
      </c>
      <c r="G115" s="28">
        <f>IF(OR(Jaén!C115=0),"",Jaén!C115)</f>
      </c>
      <c r="H115" s="28">
        <f>IF(OR(Málaga!C115=0),"",Málaga!C115)</f>
      </c>
      <c r="I115" s="28">
        <f>IF(OR(Sevilla!C115=0),"",Sevilla!C115)</f>
      </c>
      <c r="J115" s="43"/>
    </row>
    <row r="116" spans="1:10" ht="13.5">
      <c r="A116" s="44" t="s">
        <v>122</v>
      </c>
      <c r="B116" s="28"/>
      <c r="C116" s="28"/>
      <c r="D116" s="28"/>
      <c r="E116" s="28"/>
      <c r="F116" s="28"/>
      <c r="G116" s="28"/>
      <c r="H116" s="28"/>
      <c r="I116" s="28"/>
      <c r="J116" s="43"/>
    </row>
    <row r="117" spans="1:10" ht="13.5">
      <c r="A117" s="44" t="s">
        <v>123</v>
      </c>
      <c r="B117" s="28"/>
      <c r="C117" s="28"/>
      <c r="D117" s="28"/>
      <c r="E117" s="28"/>
      <c r="F117" s="28"/>
      <c r="G117" s="28"/>
      <c r="H117" s="28"/>
      <c r="I117" s="28"/>
      <c r="J117" s="43"/>
    </row>
    <row r="118" spans="1:10" ht="13.5">
      <c r="A118" s="44" t="s">
        <v>124</v>
      </c>
      <c r="B118" s="28"/>
      <c r="C118" s="28"/>
      <c r="D118" s="28"/>
      <c r="E118" s="28"/>
      <c r="F118" s="28"/>
      <c r="G118" s="28"/>
      <c r="H118" s="28"/>
      <c r="I118" s="28"/>
      <c r="J118" s="43"/>
    </row>
    <row r="119" spans="1:10" ht="13.5">
      <c r="A119" s="44" t="s">
        <v>125</v>
      </c>
      <c r="B119" s="28"/>
      <c r="C119" s="28"/>
      <c r="D119" s="28"/>
      <c r="E119" s="28"/>
      <c r="F119" s="28"/>
      <c r="G119" s="28"/>
      <c r="H119" s="28"/>
      <c r="I119" s="28"/>
      <c r="J119" s="43"/>
    </row>
    <row r="120" spans="1:10" ht="13.5">
      <c r="A120" s="46" t="s">
        <v>126</v>
      </c>
      <c r="B120" s="40"/>
      <c r="C120" s="40"/>
      <c r="D120" s="40"/>
      <c r="E120" s="40"/>
      <c r="F120" s="40"/>
      <c r="G120" s="40"/>
      <c r="H120" s="40"/>
      <c r="I120" s="40"/>
      <c r="J120" s="41"/>
    </row>
    <row r="121" spans="1:10" ht="13.5">
      <c r="A121" s="44" t="s">
        <v>127</v>
      </c>
      <c r="B121" s="28">
        <f>IF(OR(Almería!C121=0),"",Almería!C121)</f>
      </c>
      <c r="C121" s="28">
        <f>IF(OR(Cádiz!C121=0),"",Cádiz!C121)</f>
      </c>
      <c r="D121" s="28">
        <f>IF(OR(Córdoba!C121=0),"",Córdoba!C121)</f>
      </c>
      <c r="E121" s="28">
        <f>IF(OR(Granada!C121=0),"",Granada!C121)</f>
      </c>
      <c r="F121" s="28">
        <f>IF(OR(Huelva!C121=0),"",Huelva!C121)</f>
      </c>
      <c r="G121" s="28">
        <f>IF(OR(Jaén!C121=0),"",Jaén!C121)</f>
      </c>
      <c r="H121" s="28">
        <f>IF(OR(Málaga!C121=0),"",Málaga!C121)</f>
      </c>
      <c r="I121" s="28">
        <f>IF(OR(Sevilla!C121=0),"",Sevilla!C121)</f>
      </c>
      <c r="J121" s="43"/>
    </row>
    <row r="122" spans="1:10" ht="13.5">
      <c r="A122" s="44" t="s">
        <v>128</v>
      </c>
      <c r="B122" s="28">
        <f>IF(OR(Almería!C122=0),"",Almería!C122)</f>
      </c>
      <c r="C122" s="28">
        <f>IF(OR(Cádiz!C122=0),"",Cádiz!C122)</f>
      </c>
      <c r="D122" s="28">
        <f>IF(OR(Córdoba!C122=0),"",Córdoba!C122)</f>
      </c>
      <c r="E122" s="28">
        <f>IF(OR(Granada!C122=0),"",Granada!C122)</f>
      </c>
      <c r="F122" s="28">
        <f>IF(OR(Huelva!C122=0),"",Huelva!C122)</f>
      </c>
      <c r="G122" s="28">
        <f>IF(OR(Jaén!C122=0),"",Jaén!C122)</f>
      </c>
      <c r="H122" s="28">
        <f>IF(OR(Málaga!C122=0),"",Málaga!C122)</f>
      </c>
      <c r="I122" s="28">
        <f>IF(OR(Sevilla!C122=0),"",Sevilla!C122)</f>
      </c>
      <c r="J122" s="43"/>
    </row>
    <row r="123" spans="1:10" ht="13.5">
      <c r="A123" s="44" t="s">
        <v>129</v>
      </c>
      <c r="B123" s="28">
        <f>IF(OR(Almería!C123=0),"",Almería!C123)</f>
      </c>
      <c r="C123" s="28">
        <f>IF(OR(Cádiz!C123=0),"",Cádiz!C123)</f>
      </c>
      <c r="D123" s="28">
        <f>IF(OR(Córdoba!C123=0),"",Córdoba!C123)</f>
      </c>
      <c r="E123" s="28">
        <f>IF(OR(Granada!C123=0),"",Granada!C123)</f>
      </c>
      <c r="F123" s="28">
        <f>IF(OR(Huelva!C123=0),"",Huelva!C123)</f>
      </c>
      <c r="G123" s="28">
        <f>IF(OR(Jaén!C123=0),"",Jaén!C123)</f>
      </c>
      <c r="H123" s="28">
        <f>IF(OR(Málaga!C123=0),"",Málaga!C123)</f>
      </c>
      <c r="I123" s="28">
        <f>IF(OR(Sevilla!C123=0),"",Sevilla!C123)</f>
      </c>
      <c r="J123" s="43"/>
    </row>
    <row r="124" spans="1:10" ht="13.5">
      <c r="A124" s="46" t="s">
        <v>130</v>
      </c>
      <c r="B124" s="40"/>
      <c r="C124" s="40"/>
      <c r="D124" s="40"/>
      <c r="E124" s="40"/>
      <c r="F124" s="40"/>
      <c r="G124" s="40"/>
      <c r="H124" s="40"/>
      <c r="I124" s="40"/>
      <c r="J124" s="41"/>
    </row>
    <row r="125" spans="1:10" ht="13.5">
      <c r="A125" s="44" t="s">
        <v>131</v>
      </c>
      <c r="B125" s="28">
        <f>IF(OR(Almería!C125=0),"",Almería!C125)</f>
      </c>
      <c r="C125" s="28">
        <f>IF(OR(Cádiz!C125=0),"",Cádiz!C125)</f>
      </c>
      <c r="D125" s="28">
        <f>IF(OR(Córdoba!C125=0),"",Córdoba!C125)</f>
      </c>
      <c r="E125" s="28">
        <f>IF(OR(Granada!C125=0),"",Granada!C125)</f>
      </c>
      <c r="F125" s="28">
        <f>IF(OR(Huelva!C125=0),"",Huelva!C125)</f>
      </c>
      <c r="G125" s="28">
        <f>IF(OR(Jaén!C125=0),"",Jaén!C125)</f>
      </c>
      <c r="H125" s="28">
        <f>IF(OR(Málaga!C125=0),"",Málaga!C125)</f>
      </c>
      <c r="I125" s="28">
        <f>IF(OR(Sevilla!C125=0),"",Sevilla!C125)</f>
      </c>
      <c r="J125" s="43"/>
    </row>
    <row r="126" spans="1:10" ht="13.5">
      <c r="A126" s="44" t="s">
        <v>132</v>
      </c>
      <c r="B126" s="28">
        <f>IF(OR(Almería!C126=0),"",Almería!C126)</f>
      </c>
      <c r="C126" s="28">
        <f>IF(OR(Cádiz!C126=0),"",Cádiz!C126)</f>
      </c>
      <c r="D126" s="28">
        <f>IF(OR(Córdoba!C126=0),"",Córdoba!C126)</f>
      </c>
      <c r="E126" s="28">
        <f>IF(OR(Granada!C126=0),"",Granada!C126)</f>
      </c>
      <c r="F126" s="28">
        <f>IF(OR(Huelva!C126=0),"",Huelva!C126)</f>
      </c>
      <c r="G126" s="28">
        <f>IF(OR(Jaén!C126=0),"",Jaén!C126)</f>
      </c>
      <c r="H126" s="28">
        <f>IF(OR(Málaga!C126=0),"",Málaga!C126)</f>
      </c>
      <c r="I126" s="28">
        <f>IF(OR(Sevilla!C126=0),"",Sevilla!C126)</f>
      </c>
      <c r="J126" s="43"/>
    </row>
    <row r="127" spans="1:10" ht="13.5">
      <c r="A127" s="44" t="s">
        <v>133</v>
      </c>
      <c r="B127" s="28"/>
      <c r="C127" s="28"/>
      <c r="D127" s="28"/>
      <c r="E127" s="28"/>
      <c r="F127" s="28"/>
      <c r="G127" s="28"/>
      <c r="H127" s="28"/>
      <c r="I127" s="28"/>
      <c r="J127" s="43"/>
    </row>
    <row r="128" spans="1:10" ht="13.5">
      <c r="A128" s="44" t="s">
        <v>134</v>
      </c>
      <c r="B128" s="28">
        <f>IF(OR(Almería!C128=0),"",Almería!C128)</f>
      </c>
      <c r="C128" s="28">
        <f>IF(OR(Cádiz!C128=0),"",Cádiz!C128)</f>
      </c>
      <c r="D128" s="28">
        <f>IF(OR(Córdoba!C128=0),"",Córdoba!C128)</f>
      </c>
      <c r="E128" s="28"/>
      <c r="F128" s="28">
        <f>IF(OR(Huelva!C128=0),"",Huelva!C128)</f>
      </c>
      <c r="G128" s="28">
        <f>IF(OR(Jaén!C128=0),"",Jaén!C128)</f>
      </c>
      <c r="H128" s="28">
        <f>IF(OR(Málaga!C128=0),"",Málaga!C128)</f>
      </c>
      <c r="I128" s="28">
        <f>IF(OR(Sevilla!C128=0),"",Sevilla!C128)</f>
      </c>
      <c r="J128" s="43"/>
    </row>
    <row r="129" spans="1:10" ht="13.5">
      <c r="A129" s="46" t="s">
        <v>135</v>
      </c>
      <c r="B129" s="40"/>
      <c r="C129" s="40"/>
      <c r="D129" s="40"/>
      <c r="E129" s="40"/>
      <c r="F129" s="40"/>
      <c r="G129" s="40"/>
      <c r="H129" s="40"/>
      <c r="I129" s="40"/>
      <c r="J129" s="41"/>
    </row>
    <row r="130" spans="1:10" ht="13.5">
      <c r="A130" s="49" t="s">
        <v>136</v>
      </c>
      <c r="B130" s="50">
        <f>IF(OR(Almería!C130=0),"",Almería!C130)</f>
        <v>0.01</v>
      </c>
      <c r="C130" s="50">
        <f>IF(OR(Cádiz!C130=0),"",Cádiz!C130)</f>
        <v>0.01</v>
      </c>
      <c r="D130" s="50">
        <f>IF(OR(Córdoba!C130=0),"",Córdoba!C130)</f>
        <v>0.01</v>
      </c>
      <c r="E130" s="50">
        <f>IF(OR(Granada!C130=0),"",Granada!C130)</f>
        <v>5</v>
      </c>
      <c r="F130" s="50">
        <f>IF(OR(Huelva!C130=0),"",Huelva!C130)</f>
        <v>0.01</v>
      </c>
      <c r="G130" s="50">
        <f>IF(OR(Jaén!C130=0),"",Jaén!C130)</f>
        <v>0.01</v>
      </c>
      <c r="H130" s="50">
        <f>IF(OR(Málaga!C130=0),"",Málaga!C130)</f>
        <v>0.01</v>
      </c>
      <c r="I130" s="50">
        <f>IF(OR(Sevilla!C130=0),"",Sevilla!C130)</f>
        <v>6</v>
      </c>
      <c r="J130" s="51">
        <f>IF(OR(Andalucía!C130=0),"",Andalucía!C130)</f>
      </c>
    </row>
  </sheetData>
  <sheetProtection selectLockedCells="1" selectUnlockedCells="1"/>
  <printOptions/>
  <pageMargins left="0.7479166666666667" right="0.7479166666666667" top="0.9840277777777777" bottom="0.9840277777777777" header="0" footer="0"/>
  <pageSetup fitToHeight="2" fitToWidth="1" horizontalDpi="300" verticalDpi="300" orientation="portrait" scale="72" r:id="rId1"/>
  <headerFooter alignWithMargins="0">
    <oddHeader>&amp;LAVANCE DE SUPERFICIES Y PRODUCCIONES A 30 DE ABRIL DEL AÑO 2015.</oddHeader>
    <oddFooter>&amp;L(*)Mes al que corresponde la última estimación.
Datos de 2.014 provisionales y del 2.015 avances.</oddFooter>
  </headerFooter>
  <rowBreaks count="1" manualBreakCount="1"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zoomScaleSheetLayoutView="75" zoomScalePageLayoutView="0" workbookViewId="0" topLeftCell="A1">
      <pane ySplit="3" topLeftCell="BM4" activePane="bottomLeft" state="frozen"/>
      <selection pane="topLeft" activeCell="L93" sqref="L93:M102"/>
      <selection pane="bottomLeft" activeCell="L93" sqref="L93:M102"/>
    </sheetView>
  </sheetViews>
  <sheetFormatPr defaultColWidth="11.00390625" defaultRowHeight="13.5"/>
  <cols>
    <col min="1" max="1" width="29.125" style="1" customWidth="1"/>
    <col min="2" max="3" width="9.50390625" style="1" customWidth="1"/>
    <col min="4" max="4" width="11.25390625" style="1" customWidth="1"/>
    <col min="5" max="5" width="12.375" style="1" customWidth="1"/>
    <col min="6" max="6" width="8.50390625" style="1" customWidth="1"/>
    <col min="7" max="7" width="10.125" style="1" customWidth="1"/>
    <col min="8" max="8" width="8.875" style="1" customWidth="1"/>
    <col min="9" max="9" width="8.625" style="1" customWidth="1"/>
    <col min="10" max="10" width="11.00390625" style="29" customWidth="1"/>
  </cols>
  <sheetData>
    <row r="1" spans="1:10" ht="13.5">
      <c r="A1" s="30" t="s">
        <v>158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3.5">
      <c r="A2" s="5" t="s">
        <v>172</v>
      </c>
      <c r="B2" s="33"/>
      <c r="C2" s="33"/>
      <c r="D2" s="34"/>
      <c r="E2" s="34"/>
      <c r="F2" s="34"/>
      <c r="G2" s="34"/>
      <c r="H2" s="34"/>
      <c r="I2" s="34"/>
      <c r="J2" s="35"/>
    </row>
    <row r="3" spans="1:10" ht="13.5">
      <c r="A3" s="36" t="s">
        <v>8</v>
      </c>
      <c r="B3" s="37" t="s">
        <v>161</v>
      </c>
      <c r="C3" s="37" t="s">
        <v>162</v>
      </c>
      <c r="D3" s="37" t="s">
        <v>163</v>
      </c>
      <c r="E3" s="37" t="s">
        <v>155</v>
      </c>
      <c r="F3" s="37" t="s">
        <v>156</v>
      </c>
      <c r="G3" s="37" t="s">
        <v>164</v>
      </c>
      <c r="H3" s="37" t="s">
        <v>165</v>
      </c>
      <c r="I3" s="37" t="s">
        <v>157</v>
      </c>
      <c r="J3" s="38" t="s">
        <v>167</v>
      </c>
    </row>
    <row r="4" spans="1:10" ht="13.5">
      <c r="A4" s="39" t="s">
        <v>10</v>
      </c>
      <c r="B4" s="40"/>
      <c r="C4" s="40"/>
      <c r="D4" s="40"/>
      <c r="E4" s="40"/>
      <c r="F4" s="40"/>
      <c r="G4" s="40"/>
      <c r="H4" s="40"/>
      <c r="I4" s="40"/>
      <c r="J4" s="41"/>
    </row>
    <row r="5" spans="1:10" ht="13.5">
      <c r="A5" s="42" t="s">
        <v>11</v>
      </c>
      <c r="B5" s="28">
        <f>IF(OR(Almería!G5=0),"",Almería!G5)</f>
        <v>941</v>
      </c>
      <c r="C5" s="28">
        <f>IF(OR(Cádiz!G5=0),"",Cádiz!G5)</f>
        <v>170000</v>
      </c>
      <c r="D5" s="28">
        <f>IF(OR(Córdoba!G5=0),"",Córdoba!G5)</f>
        <v>176400</v>
      </c>
      <c r="E5" s="28">
        <f>IF(OR(Granada!G5=0),"",Granada!G5)</f>
        <v>38581</v>
      </c>
      <c r="F5" s="28">
        <f>IF(OR(Huelva!G5=0),"",Huelva!G5)</f>
        <v>47970</v>
      </c>
      <c r="G5" s="28">
        <f>IF(OR(Jaén!G5=0),"",Jaén!G5)</f>
        <v>19000</v>
      </c>
      <c r="H5" s="28">
        <f>IF(OR(Málaga!G5=0),"",Málaga!G5)</f>
        <v>40686</v>
      </c>
      <c r="I5" s="28">
        <f>IF(OR(Sevilla!G5=0),"",Sevilla!G5)</f>
        <v>495750</v>
      </c>
      <c r="J5" s="43">
        <f>IF(OR(Andalucía!G5=0),"",Andalucía!G5)</f>
        <v>989328</v>
      </c>
    </row>
    <row r="6" spans="1:10" ht="13.5">
      <c r="A6" s="44" t="s">
        <v>12</v>
      </c>
      <c r="B6" s="28">
        <f>IF(OR(Almería!G6=0),"",Almería!G6)</f>
        <v>893</v>
      </c>
      <c r="C6" s="28">
        <f>IF(OR(Cádiz!G6=0),"",Cádiz!G6)</f>
        <v>56000</v>
      </c>
      <c r="D6" s="28">
        <f>IF(OR(Córdoba!G6=0),"",Córdoba!G6)</f>
        <v>67200</v>
      </c>
      <c r="E6" s="28">
        <f>IF(OR(Granada!G6=0),"",Granada!G6)</f>
        <v>33306</v>
      </c>
      <c r="F6" s="28">
        <f>IF(OR(Huelva!G6=0),"",Huelva!G6)</f>
        <v>19470</v>
      </c>
      <c r="G6" s="28">
        <f>IF(OR(Jaén!G6=0),"",Jaén!G6)</f>
        <v>8000</v>
      </c>
      <c r="H6" s="28">
        <f>IF(OR(Málaga!G6=0),"",Málaga!G6)</f>
        <v>16017</v>
      </c>
      <c r="I6" s="28">
        <f>IF(OR(Sevilla!G6=0),"",Sevilla!G6)</f>
        <v>240000</v>
      </c>
      <c r="J6" s="43">
        <f>IF(OR(Andalucía!G6=0),"",Andalucía!G6)</f>
        <v>440886</v>
      </c>
    </row>
    <row r="7" spans="1:10" ht="13.5">
      <c r="A7" s="45" t="s">
        <v>13</v>
      </c>
      <c r="B7" s="28">
        <f>IF(OR(Almería!G7=0),"",Almería!G7)</f>
        <v>48</v>
      </c>
      <c r="C7" s="28">
        <f>IF(OR(Cádiz!G7=0),"",Cádiz!G7)</f>
        <v>114000</v>
      </c>
      <c r="D7" s="28">
        <f>IF(OR(Córdoba!G7=0),"",Córdoba!G7)</f>
        <v>109200</v>
      </c>
      <c r="E7" s="28">
        <f>IF(OR(Granada!G7=0),"",Granada!G7)</f>
        <v>5275</v>
      </c>
      <c r="F7" s="28">
        <f>IF(OR(Huelva!G7=0),"",Huelva!G7)</f>
        <v>28500</v>
      </c>
      <c r="G7" s="28">
        <f>IF(OR(Jaén!G7=0),"",Jaén!G7)</f>
        <v>11000</v>
      </c>
      <c r="H7" s="28">
        <f>IF(OR(Málaga!G7=0),"",Málaga!G7)</f>
        <v>24669</v>
      </c>
      <c r="I7" s="28">
        <f>IF(OR(Sevilla!G7=0),"",Sevilla!G7)</f>
        <v>255750</v>
      </c>
      <c r="J7" s="43">
        <f>IF(OR(Andalucía!G7=0),"",Andalucía!G7)</f>
        <v>548442</v>
      </c>
    </row>
    <row r="8" spans="1:10" ht="13.5">
      <c r="A8" s="42" t="s">
        <v>14</v>
      </c>
      <c r="B8" s="28">
        <f>IF(OR(Almería!G8=0),"",Almería!G8)</f>
        <v>4621.01</v>
      </c>
      <c r="C8" s="28">
        <f>IF(OR(Cádiz!G8=0),"",Cádiz!G8)</f>
        <v>22000</v>
      </c>
      <c r="D8" s="28">
        <f>IF(OR(Córdoba!G8=0),"",Córdoba!G8)</f>
        <v>10769</v>
      </c>
      <c r="E8" s="28">
        <f>IF(OR(Granada!G8=0),"",Granada!G8)</f>
        <v>132138</v>
      </c>
      <c r="F8" s="28">
        <f>IF(OR(Huelva!G8=0),"",Huelva!G8)</f>
        <v>2550</v>
      </c>
      <c r="G8" s="28">
        <f>IF(OR(Jaén!G8=0),"",Jaén!G8)</f>
        <v>17000</v>
      </c>
      <c r="H8" s="28">
        <f>IF(OR(Málaga!G8=0),"",Málaga!G8)</f>
        <v>25946</v>
      </c>
      <c r="I8" s="28">
        <f>IF(OR(Sevilla!G8=0),"",Sevilla!G8)</f>
        <v>31950</v>
      </c>
      <c r="J8" s="43">
        <f>IF(OR(Andalucía!G8=0),"",Andalucía!G8)</f>
        <v>246974.01</v>
      </c>
    </row>
    <row r="9" spans="1:10" ht="13.5">
      <c r="A9" s="44" t="s">
        <v>15</v>
      </c>
      <c r="B9" s="28">
        <f>IF(OR(Almería!G9=0),"",Almería!G9)</f>
        <v>0.01</v>
      </c>
      <c r="C9" s="28">
        <f>IF(OR(Cádiz!G9=0),"",Cádiz!G9)</f>
        <v>5500</v>
      </c>
      <c r="D9" s="28">
        <f>IF(OR(Córdoba!G9=0),"",Córdoba!G9)</f>
        <v>2303</v>
      </c>
      <c r="E9" s="28">
        <f>IF(OR(Granada!G9=0),"",Granada!G9)</f>
        <v>40895</v>
      </c>
      <c r="F9" s="28">
        <f>IF(OR(Huelva!G9=0),"",Huelva!G9)</f>
        <v>300</v>
      </c>
      <c r="G9" s="28">
        <f>IF(OR(Jaén!G9=0),"",Jaén!G9)</f>
        <v>9000</v>
      </c>
      <c r="H9" s="28">
        <f>IF(OR(Málaga!G9=0),"",Málaga!G9)</f>
        <v>21599</v>
      </c>
      <c r="I9" s="28">
        <f>IF(OR(Sevilla!G9=0),"",Sevilla!G9)</f>
        <v>31200</v>
      </c>
      <c r="J9" s="43">
        <f>IF(OR(Andalucía!G9=0),"",Andalucía!G9)</f>
        <v>110797.01000000001</v>
      </c>
    </row>
    <row r="10" spans="1:10" ht="13.5">
      <c r="A10" s="45" t="s">
        <v>16</v>
      </c>
      <c r="B10" s="28">
        <f>IF(OR(Almería!G10=0),"",Almería!G10)</f>
        <v>4621</v>
      </c>
      <c r="C10" s="28">
        <f>IF(OR(Cádiz!G10=0),"",Cádiz!G10)</f>
        <v>16500</v>
      </c>
      <c r="D10" s="28">
        <f>IF(OR(Córdoba!G10=0),"",Córdoba!G10)</f>
        <v>8466</v>
      </c>
      <c r="E10" s="28">
        <f>IF(OR(Granada!G10=0),"",Granada!G10)</f>
        <v>91243</v>
      </c>
      <c r="F10" s="28">
        <f>IF(OR(Huelva!G10=0),"",Huelva!G10)</f>
        <v>2250</v>
      </c>
      <c r="G10" s="28">
        <f>IF(OR(Jaén!G10=0),"",Jaén!G10)</f>
        <v>8000</v>
      </c>
      <c r="H10" s="28">
        <f>IF(OR(Málaga!G10=0),"",Málaga!G10)</f>
        <v>4347</v>
      </c>
      <c r="I10" s="28">
        <f>IF(OR(Sevilla!G10=0),"",Sevilla!G10)</f>
        <v>750</v>
      </c>
      <c r="J10" s="43">
        <f>IF(OR(Andalucía!G10=0),"",Andalucía!G10)</f>
        <v>136177</v>
      </c>
    </row>
    <row r="11" spans="1:10" ht="13.5">
      <c r="A11" s="44" t="s">
        <v>17</v>
      </c>
      <c r="B11" s="28">
        <f>IF(OR(Almería!G11=0),"",Almería!G11)</f>
        <v>1040</v>
      </c>
      <c r="C11" s="28">
        <f>IF(OR(Cádiz!G11=0),"",Cádiz!G11)</f>
        <v>24000</v>
      </c>
      <c r="D11" s="28">
        <f>IF(OR(Córdoba!G11=0),"",Córdoba!G11)</f>
        <v>24952</v>
      </c>
      <c r="E11" s="28">
        <f>IF(OR(Granada!G11=0),"",Granada!G11)</f>
        <v>58333</v>
      </c>
      <c r="F11" s="28">
        <f>IF(OR(Huelva!G11=0),"",Huelva!G11)</f>
        <v>3400</v>
      </c>
      <c r="G11" s="28">
        <f>IF(OR(Jaén!G11=0),"",Jaén!G11)</f>
        <v>5900</v>
      </c>
      <c r="H11" s="28">
        <f>IF(OR(Málaga!G11=0),"",Málaga!G11)</f>
        <v>15106</v>
      </c>
      <c r="I11" s="28">
        <f>IF(OR(Sevilla!G11=0),"",Sevilla!G11)</f>
        <v>20340</v>
      </c>
      <c r="J11" s="43">
        <f>IF(OR(Andalucía!G11=0),"",Andalucía!G11)</f>
        <v>153071</v>
      </c>
    </row>
    <row r="12" spans="1:10" ht="13.5">
      <c r="A12" s="44" t="s">
        <v>18</v>
      </c>
      <c r="B12" s="28">
        <f>IF(OR(Almería!G12=0),"",Almería!G12)</f>
        <v>9</v>
      </c>
      <c r="C12" s="28">
        <f>IF(OR(Cádiz!G12=0),"",Cádiz!G12)</f>
        <v>300</v>
      </c>
      <c r="D12" s="28">
        <f>IF(OR(Córdoba!G12=0),"",Córdoba!G12)</f>
        <v>90</v>
      </c>
      <c r="E12" s="28">
        <f>IF(OR(Granada!G12=0),"",Granada!G12)</f>
        <v>1383</v>
      </c>
      <c r="F12" s="28">
        <f>IF(OR(Huelva!G12=0),"",Huelva!G12)</f>
        <v>56</v>
      </c>
      <c r="G12" s="28">
        <f>IF(OR(Jaén!G12=0),"",Jaén!G12)</f>
        <v>200</v>
      </c>
      <c r="H12" s="28">
        <f>IF(OR(Málaga!G12=0),"",Málaga!G12)</f>
        <v>60</v>
      </c>
      <c r="I12" s="28">
        <f>IF(OR(Sevilla!G12=0),"",Sevilla!G12)</f>
        <v>1900</v>
      </c>
      <c r="J12" s="43">
        <f>IF(OR(Andalucía!G12=0),"",Andalucía!G12)</f>
        <v>3998</v>
      </c>
    </row>
    <row r="13" spans="1:10" ht="13.5">
      <c r="A13" s="45" t="s">
        <v>19</v>
      </c>
      <c r="B13" s="28">
        <f>IF(OR(Almería!G13=0),"",Almería!G13)</f>
        <v>1</v>
      </c>
      <c r="C13" s="28">
        <f>IF(OR(Cádiz!G13=0),"",Cádiz!G13)</f>
        <v>66000</v>
      </c>
      <c r="D13" s="28">
        <f>IF(OR(Córdoba!G13=0),"",Córdoba!G13)</f>
      </c>
      <c r="E13" s="28">
        <f>IF(OR(Granada!G13=0),"",Granada!G13)</f>
        <v>2503</v>
      </c>
      <c r="F13" s="28">
        <f>IF(OR(Huelva!G13=0),"",Huelva!G13)</f>
        <v>20770</v>
      </c>
      <c r="G13" s="28">
        <f>IF(OR(Jaén!G13=0),"",Jaén!G13)</f>
        <v>1082</v>
      </c>
      <c r="H13" s="28">
        <f>IF(OR(Málaga!G13=0),"",Málaga!G13)</f>
        <v>5060</v>
      </c>
      <c r="I13" s="28">
        <f>IF(OR(Sevilla!G13=0),"",Sevilla!G13)</f>
        <v>50000</v>
      </c>
      <c r="J13" s="43">
        <f>IF(OR(Andalucía!G13=0),"",Andalucía!G13)</f>
      </c>
    </row>
    <row r="14" spans="1:10" ht="13.5">
      <c r="A14" s="44" t="s">
        <v>20</v>
      </c>
      <c r="B14" s="28">
        <f>IF(OR(Almería!G14=0),"",Almería!G14)</f>
      </c>
      <c r="C14" s="28">
        <f>IF(OR(Cádiz!G14=0),"",Cádiz!G14)</f>
      </c>
      <c r="D14" s="28">
        <f>IF(OR(Córdoba!G14=0),"",Córdoba!G14)</f>
      </c>
      <c r="E14" s="28">
        <f>IF(OR(Granada!G14=0),"",Granada!G14)</f>
      </c>
      <c r="F14" s="28">
        <f>IF(OR(Huelva!G14=0),"",Huelva!G14)</f>
      </c>
      <c r="G14" s="28">
        <f>IF(OR(Jaén!G14=0),"",Jaén!G14)</f>
      </c>
      <c r="H14" s="28">
        <f>IF(OR(Málaga!G14=0),"",Málaga!G14)</f>
      </c>
      <c r="I14" s="28">
        <f>IF(OR(Sevilla!G14=0),"",Sevilla!G14)</f>
      </c>
      <c r="J14" s="43">
        <f>IF(OR(Andalucía!G14=0),"",Andalucía!G14)</f>
      </c>
    </row>
    <row r="15" spans="1:10" ht="13.5">
      <c r="A15" s="44" t="s">
        <v>21</v>
      </c>
      <c r="B15" s="28">
        <f>IF(OR(Almería!G15=0),"",Almería!G15)</f>
      </c>
      <c r="C15" s="28">
        <f>IF(OR(Cádiz!G15=0),"",Cádiz!G15)</f>
      </c>
      <c r="D15" s="28">
        <f>IF(OR(Córdoba!G15=0),"",Córdoba!G15)</f>
      </c>
      <c r="E15" s="28">
        <f>IF(OR(Granada!G15=0),"",Granada!G15)</f>
      </c>
      <c r="F15" s="28">
        <f>IF(OR(Huelva!G15=0),"",Huelva!G15)</f>
      </c>
      <c r="G15" s="28">
        <f>IF(OR(Jaén!G15=0),"",Jaén!G15)</f>
      </c>
      <c r="H15" s="28">
        <f>IF(OR(Málaga!G15=0),"",Málaga!G15)</f>
      </c>
      <c r="I15" s="28">
        <f>IF(OR(Sevilla!G15=0),"",Sevilla!G15)</f>
      </c>
      <c r="J15" s="43">
        <f>IF(OR(Andalucía!G15=0),"",Andalucía!G15)</f>
      </c>
    </row>
    <row r="16" spans="1:10" ht="13.5">
      <c r="A16" s="44" t="s">
        <v>22</v>
      </c>
      <c r="B16" s="28">
        <f>IF(OR(Almería!G16=0),"",Almería!G16)</f>
      </c>
      <c r="C16" s="28">
        <f>IF(OR(Cádiz!G16=0),"",Cádiz!G16)</f>
      </c>
      <c r="D16" s="28">
        <f>IF(OR(Córdoba!G16=0),"",Córdoba!G16)</f>
      </c>
      <c r="E16" s="28">
        <f>IF(OR(Granada!G16=0),"",Granada!G16)</f>
      </c>
      <c r="F16" s="28">
        <f>IF(OR(Huelva!G16=0),"",Huelva!G16)</f>
      </c>
      <c r="G16" s="28">
        <f>IF(OR(Jaén!G16=0),"",Jaén!G16)</f>
      </c>
      <c r="H16" s="28">
        <f>IF(OR(Málaga!G16=0),"",Málaga!G16)</f>
      </c>
      <c r="I16" s="28">
        <f>IF(OR(Sevilla!G16=0),"",Sevilla!G16)</f>
      </c>
      <c r="J16" s="43">
        <f>IF(OR(Andalucía!G16=0),"",Andalucía!G16)</f>
      </c>
    </row>
    <row r="17" spans="1:10" ht="13.5">
      <c r="A17" s="46" t="s">
        <v>23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0" ht="13.5">
      <c r="A18" s="44" t="s">
        <v>24</v>
      </c>
      <c r="B18" s="28">
        <f>IF(OR(Almería!G18=0),"",Almería!G18)</f>
      </c>
      <c r="C18" s="28">
        <f>IF(OR(Cádiz!G18=0),"",Cádiz!G18)</f>
      </c>
      <c r="D18" s="28">
        <f>IF(OR(Córdoba!G18=0),"",Córdoba!G18)</f>
      </c>
      <c r="E18" s="28">
        <f>IF(OR(Granada!G18=0),"",Granada!G18)</f>
      </c>
      <c r="F18" s="28">
        <f>IF(OR(Huelva!G18=0),"",Huelva!G18)</f>
      </c>
      <c r="G18" s="28">
        <f>IF(OR(Jaén!G18=0),"",Jaén!G18)</f>
      </c>
      <c r="H18" s="28">
        <f>IF(OR(Málaga!G18=0),"",Málaga!G18)</f>
      </c>
      <c r="I18" s="28">
        <f>IF(OR(Sevilla!G18=0),"",Sevilla!G18)</f>
      </c>
      <c r="J18" s="43">
        <f>IF(OR(Andalucía!G18=0),"",Andalucía!G18)</f>
      </c>
    </row>
    <row r="19" spans="1:10" ht="13.5">
      <c r="A19" s="44" t="s">
        <v>25</v>
      </c>
      <c r="B19" s="28">
        <f>IF(OR(Almería!G19=0),"",Almería!G19)</f>
        <v>11</v>
      </c>
      <c r="C19" s="28">
        <f>IF(OR(Cádiz!G19=0),"",Cádiz!G19)</f>
        <v>1500</v>
      </c>
      <c r="D19" s="28">
        <f>IF(OR(Córdoba!G19=0),"",Córdoba!G19)</f>
        <v>2450</v>
      </c>
      <c r="E19" s="28">
        <f>IF(OR(Granada!G19=0),"",Granada!G19)</f>
        <v>601</v>
      </c>
      <c r="F19" s="28">
        <f>IF(OR(Huelva!G19=0),"",Huelva!G19)</f>
        <v>650</v>
      </c>
      <c r="G19" s="28">
        <f>IF(OR(Jaén!G19=0),"",Jaén!G19)</f>
        <v>260</v>
      </c>
      <c r="H19" s="28">
        <f>IF(OR(Málaga!G19=0),"",Málaga!G19)</f>
        <v>5250</v>
      </c>
      <c r="I19" s="28">
        <f>IF(OR(Sevilla!G19=0),"",Sevilla!G19)</f>
        <v>9500</v>
      </c>
      <c r="J19" s="43">
        <f>IF(OR(Andalucía!G19=0),"",Andalucía!G19)</f>
        <v>20222</v>
      </c>
    </row>
    <row r="20" spans="1:10" ht="13.5">
      <c r="A20" s="44" t="s">
        <v>26</v>
      </c>
      <c r="B20" s="28">
        <f>IF(OR(Almería!G20=0),"",Almería!G20)</f>
        <v>3</v>
      </c>
      <c r="C20" s="28">
        <f>IF(OR(Cádiz!G20=0),"",Cádiz!G20)</f>
        <v>0.01</v>
      </c>
      <c r="D20" s="28">
        <f>IF(OR(Córdoba!G20=0),"",Córdoba!G20)</f>
        <v>0.01</v>
      </c>
      <c r="E20" s="28">
        <f>IF(OR(Granada!G20=0),"",Granada!G20)</f>
        <v>17</v>
      </c>
      <c r="F20" s="28">
        <f>IF(OR(Huelva!G20=0),"",Huelva!G20)</f>
        <v>0.01</v>
      </c>
      <c r="G20" s="28">
        <f>IF(OR(Jaén!G20=0),"",Jaén!G20)</f>
        <v>0.01</v>
      </c>
      <c r="H20" s="28">
        <f>IF(OR(Málaga!G20=0),"",Málaga!G20)</f>
        <v>14</v>
      </c>
      <c r="I20" s="28">
        <f>IF(OR(Sevilla!G20=0),"",Sevilla!G20)</f>
        <v>4</v>
      </c>
      <c r="J20" s="43">
        <f>IF(OR(Andalucía!G20=0),"",Andalucía!G20)</f>
        <v>38.040000000000006</v>
      </c>
    </row>
    <row r="21" spans="1:10" ht="13.5">
      <c r="A21" s="44" t="s">
        <v>27</v>
      </c>
      <c r="B21" s="28">
        <f>IF(OR(Almería!G21=0),"",Almería!G21)</f>
        <v>11</v>
      </c>
      <c r="C21" s="28">
        <f>IF(OR(Cádiz!G21=0),"",Cádiz!G21)</f>
        <v>1950</v>
      </c>
      <c r="D21" s="28">
        <f>IF(OR(Córdoba!G21=0),"",Córdoba!G21)</f>
        <v>4301</v>
      </c>
      <c r="E21" s="28">
        <f>IF(OR(Granada!G21=0),"",Granada!G21)</f>
        <v>277</v>
      </c>
      <c r="F21" s="28">
        <f>IF(OR(Huelva!G21=0),"",Huelva!G21)</f>
        <v>1200</v>
      </c>
      <c r="G21" s="28">
        <f>IF(OR(Jaén!G21=0),"",Jaén!G21)</f>
        <v>340</v>
      </c>
      <c r="H21" s="28">
        <f>IF(OR(Málaga!G21=0),"",Málaga!G21)</f>
        <v>4350</v>
      </c>
      <c r="I21" s="28">
        <f>IF(OR(Sevilla!G21=0),"",Sevilla!G21)</f>
        <v>11520</v>
      </c>
      <c r="J21" s="43">
        <f>IF(OR(Andalucía!G21=0),"",Andalucía!G21)</f>
        <v>23949</v>
      </c>
    </row>
    <row r="22" spans="1:10" ht="13.5">
      <c r="A22" s="47" t="s">
        <v>28</v>
      </c>
      <c r="B22" s="28">
        <f>IF(OR(Almería!G22=0),"",Almería!G22)</f>
        <v>41</v>
      </c>
      <c r="C22" s="28">
        <f>IF(OR(Cádiz!G22=0),"",Cádiz!G22)</f>
        <v>700</v>
      </c>
      <c r="D22" s="28">
        <f>IF(OR(Córdoba!G22=0),"",Córdoba!G22)</f>
      </c>
      <c r="E22" s="28">
        <f>IF(OR(Granada!G22=0),"",Granada!G22)</f>
        <v>1589</v>
      </c>
      <c r="F22" s="28">
        <f>IF(OR(Huelva!G22=0),"",Huelva!G22)</f>
        <v>360</v>
      </c>
      <c r="G22" s="28">
        <f>IF(OR(Jaén!G22=0),"",Jaén!G22)</f>
      </c>
      <c r="H22" s="28">
        <f>IF(OR(Málaga!G22=0),"",Málaga!G22)</f>
        <v>658</v>
      </c>
      <c r="I22" s="28">
        <f>IF(OR(Sevilla!G22=0),"",Sevilla!G22)</f>
        <v>1900</v>
      </c>
      <c r="J22" s="43">
        <f>IF(OR(Andalucía!G22=0),"",Andalucía!G22)</f>
      </c>
    </row>
    <row r="23" spans="1:10" ht="13.5">
      <c r="A23" s="44" t="s">
        <v>29</v>
      </c>
      <c r="B23" s="28">
        <f>IF(OR(Almería!G23=0),"",Almería!G23)</f>
        <v>120</v>
      </c>
      <c r="C23" s="28">
        <f>IF(OR(Cádiz!G23=0),"",Cádiz!G23)</f>
        <v>600</v>
      </c>
      <c r="D23" s="28">
        <f>IF(OR(Córdoba!G23=0),"",Córdoba!G23)</f>
        <v>500</v>
      </c>
      <c r="E23" s="28">
        <f>IF(OR(Granada!G23=0),"",Granada!G23)</f>
        <v>1457</v>
      </c>
      <c r="F23" s="28">
        <f>IF(OR(Huelva!G23=0),"",Huelva!G23)</f>
        <v>38</v>
      </c>
      <c r="G23" s="28">
        <f>IF(OR(Jaén!G23=0),"",Jaén!G23)</f>
        <v>380</v>
      </c>
      <c r="H23" s="28">
        <f>IF(OR(Málaga!G23=0),"",Málaga!G23)</f>
        <v>1800</v>
      </c>
      <c r="I23" s="28">
        <f>IF(OR(Sevilla!G23=0),"",Sevilla!G23)</f>
        <v>300</v>
      </c>
      <c r="J23" s="43">
        <f>IF(OR(Andalucía!G23=0),"",Andalucía!G23)</f>
        <v>5195</v>
      </c>
    </row>
    <row r="24" spans="1:10" ht="13.5">
      <c r="A24" s="44" t="s">
        <v>30</v>
      </c>
      <c r="B24" s="28">
        <f>IF(OR(Almería!G24=0),"",Almería!G24)</f>
        <v>188</v>
      </c>
      <c r="C24" s="28">
        <f>IF(OR(Cádiz!G24=0),"",Cádiz!G24)</f>
        <v>0.01</v>
      </c>
      <c r="D24" s="28">
        <f>IF(OR(Córdoba!G24=0),"",Córdoba!G24)</f>
        <v>124</v>
      </c>
      <c r="E24" s="28">
        <f>IF(OR(Granada!G24=0),"",Granada!G24)</f>
        <v>1559</v>
      </c>
      <c r="F24" s="28">
        <f>IF(OR(Huelva!G24=0),"",Huelva!G24)</f>
        <v>0.01</v>
      </c>
      <c r="G24" s="28">
        <f>IF(OR(Jaén!G24=0),"",Jaén!G24)</f>
        <v>21</v>
      </c>
      <c r="H24" s="28">
        <f>IF(OR(Málaga!G24=0),"",Málaga!G24)</f>
        <v>78</v>
      </c>
      <c r="I24" s="28">
        <f>IF(OR(Sevilla!G24=0),"",Sevilla!G24)</f>
        <v>35</v>
      </c>
      <c r="J24" s="43">
        <f>IF(OR(Andalucía!G24=0),"",Andalucía!G24)</f>
        <v>2005.02</v>
      </c>
    </row>
    <row r="25" spans="1:10" ht="13.5">
      <c r="A25" s="44" t="s">
        <v>31</v>
      </c>
      <c r="B25" s="28">
        <f>IF(OR(Almería!G25=0),"",Almería!G25)</f>
        <v>0.01</v>
      </c>
      <c r="C25" s="28">
        <f>IF(OR(Cádiz!G25=0),"",Cádiz!G25)</f>
        <v>250</v>
      </c>
      <c r="D25" s="28">
        <f>IF(OR(Córdoba!G25=0),"",Córdoba!G25)</f>
        <v>77</v>
      </c>
      <c r="E25" s="28">
        <f>IF(OR(Granada!G25=0),"",Granada!G25)</f>
        <v>0.01</v>
      </c>
      <c r="F25" s="28">
        <f>IF(OR(Huelva!G25=0),"",Huelva!G25)</f>
        <v>550</v>
      </c>
      <c r="G25" s="28">
        <f>IF(OR(Jaén!G25=0),"",Jaén!G25)</f>
        <v>0.01</v>
      </c>
      <c r="H25" s="28">
        <f>IF(OR(Málaga!G25=0),"",Málaga!G25)</f>
        <v>0.01</v>
      </c>
      <c r="I25" s="28">
        <f>IF(OR(Sevilla!G25=0),"",Sevilla!G25)</f>
        <v>500</v>
      </c>
      <c r="J25" s="43">
        <f>IF(OR(Andalucía!G25=0),"",Andalucía!G25)</f>
        <v>1377.04</v>
      </c>
    </row>
    <row r="26" spans="1:10" ht="13.5">
      <c r="A26" s="46" t="s">
        <v>32</v>
      </c>
      <c r="B26" s="40"/>
      <c r="C26" s="40"/>
      <c r="D26" s="40"/>
      <c r="E26" s="40"/>
      <c r="F26" s="40"/>
      <c r="G26" s="40"/>
      <c r="H26" s="40"/>
      <c r="I26" s="40"/>
      <c r="J26" s="41"/>
    </row>
    <row r="27" spans="1:10" ht="13.5">
      <c r="A27" s="42" t="s">
        <v>33</v>
      </c>
      <c r="B27" s="28">
        <f>IF(OR(Almería!G27=0),"",Almería!G27)</f>
      </c>
      <c r="C27" s="28">
        <f>IF(OR(Cádiz!G27=0),"",Cádiz!G27)</f>
      </c>
      <c r="D27" s="28">
        <f>IF(OR(Córdoba!G27=0),"",Córdoba!G27)</f>
      </c>
      <c r="E27" s="28">
        <f>IF(OR(Granada!G27=0),"",Granada!G27)</f>
      </c>
      <c r="F27" s="28">
        <f>IF(OR(Huelva!G27=0),"",Huelva!G27)</f>
      </c>
      <c r="G27" s="28"/>
      <c r="H27" s="28">
        <f>IF(OR(Málaga!G27=0),"",Málaga!G27)</f>
      </c>
      <c r="I27" s="28">
        <f>IF(OR(Sevilla!G27=0),"",Sevilla!G27)</f>
      </c>
      <c r="J27" s="43">
        <f>IF(OR(Andalucía!G27=0),"",Andalucía!G27)</f>
      </c>
    </row>
    <row r="28" spans="1:10" ht="13.5">
      <c r="A28" s="44" t="s">
        <v>34</v>
      </c>
      <c r="B28" s="28">
        <f>IF(OR(Almería!G28=0),"",Almería!G28)</f>
        <v>945</v>
      </c>
      <c r="C28" s="28">
        <f>IF(OR(Cádiz!G28=0),"",Cádiz!G28)</f>
        <v>11590</v>
      </c>
      <c r="D28" s="28">
        <f>IF(OR(Córdoba!G28=0),"",Córdoba!G28)</f>
        <v>0.01</v>
      </c>
      <c r="E28" s="28">
        <f>IF(OR(Granada!G28=0),"",Granada!G28)</f>
        <v>4497</v>
      </c>
      <c r="F28" s="28">
        <f>IF(OR(Huelva!G28=0),"",Huelva!G28)</f>
        <v>915</v>
      </c>
      <c r="G28" s="28">
        <f>IF(OR(Jaén!G28=0),"",Jaén!G28)</f>
        <v>0.01</v>
      </c>
      <c r="H28" s="28">
        <f>IF(OR(Málaga!G28=0),"",Málaga!G28)</f>
        <v>6875</v>
      </c>
      <c r="I28" s="28">
        <f>IF(OR(Sevilla!G28=0),"",Sevilla!G28)</f>
        <v>4000</v>
      </c>
      <c r="J28" s="43">
        <f>IF(OR(Andalucía!G28=0),"",Andalucía!G28)</f>
        <v>28822.02</v>
      </c>
    </row>
    <row r="29" spans="1:10" ht="13.5">
      <c r="A29" s="44" t="s">
        <v>35</v>
      </c>
      <c r="B29" s="28">
        <f>IF(OR(Almería!G29=0),"",Almería!G29)</f>
        <v>3970</v>
      </c>
      <c r="C29" s="28">
        <f>IF(OR(Cádiz!G29=0),"",Cádiz!G29)</f>
        <v>11250</v>
      </c>
      <c r="D29" s="28">
        <f>IF(OR(Córdoba!G29=0),"",Córdoba!G29)</f>
        <v>4900</v>
      </c>
      <c r="E29" s="28">
        <f>IF(OR(Granada!G29=0),"",Granada!G29)</f>
        <v>1631</v>
      </c>
      <c r="F29" s="28">
        <f>IF(OR(Huelva!G29=0),"",Huelva!G29)</f>
        <v>8250</v>
      </c>
      <c r="G29" s="28">
        <f>IF(OR(Jaén!G29=0),"",Jaén!G29)</f>
        <v>420</v>
      </c>
      <c r="H29" s="28">
        <f>IF(OR(Málaga!G29=0),"",Málaga!G29)</f>
        <v>7280</v>
      </c>
      <c r="I29" s="28">
        <f>IF(OR(Sevilla!G29=0),"",Sevilla!G29)</f>
        <v>75000</v>
      </c>
      <c r="J29" s="43">
        <f>IF(OR(Andalucía!G29=0),"",Andalucía!G29)</f>
        <v>112701</v>
      </c>
    </row>
    <row r="30" spans="1:10" ht="13.5">
      <c r="A30" s="44" t="s">
        <v>36</v>
      </c>
      <c r="B30" s="28">
        <f>IF(OR(Almería!G30=0),"",Almería!G30)</f>
      </c>
      <c r="C30" s="28">
        <f>IF(OR(Cádiz!G30=0),"",Cádiz!G30)</f>
      </c>
      <c r="D30" s="28">
        <f>IF(OR(Córdoba!G30=0),"",Córdoba!G30)</f>
      </c>
      <c r="E30" s="28">
        <f>IF(OR(Granada!G30=0),"",Granada!G30)</f>
      </c>
      <c r="F30" s="28">
        <f>IF(OR(Huelva!G30=0),"",Huelva!G30)</f>
      </c>
      <c r="G30" s="28">
        <f>IF(OR(Jaén!G30=0),"",Jaén!G30)</f>
      </c>
      <c r="H30" s="28">
        <f>IF(OR(Málaga!G30=0),"",Málaga!G30)</f>
      </c>
      <c r="I30" s="28">
        <f>IF(OR(Sevilla!G30=0),"",Sevilla!G30)</f>
      </c>
      <c r="J30" s="43">
        <f>IF(OR(Andalucía!G30=0),"",Andalucía!G30)</f>
      </c>
    </row>
    <row r="31" spans="1:10" ht="13.5">
      <c r="A31" s="44" t="s">
        <v>37</v>
      </c>
      <c r="B31" s="28">
        <f>IF(OR(Almería!G31=0),"",Almería!G31)</f>
      </c>
      <c r="C31" s="28">
        <f>IF(OR(Cádiz!G31=0),"",Cádiz!G31)</f>
      </c>
      <c r="D31" s="28">
        <f>IF(OR(Córdoba!G31=0),"",Córdoba!G31)</f>
      </c>
      <c r="E31" s="28">
        <f>IF(OR(Granada!G31=0),"",Granada!G31)</f>
      </c>
      <c r="F31" s="28">
        <f>IF(OR(Huelva!G31=0),"",Huelva!G31)</f>
      </c>
      <c r="G31" s="28">
        <f>IF(OR(Jaén!G31=0),"",Jaén!G31)</f>
      </c>
      <c r="H31" s="28">
        <f>IF(OR(Málaga!G31=0),"",Málaga!G31)</f>
      </c>
      <c r="I31" s="28">
        <f>IF(OR(Sevilla!G31=0),"",Sevilla!G31)</f>
      </c>
      <c r="J31" s="43">
        <f>IF(OR(Andalucía!G31=0),"",Andalucía!G31)</f>
      </c>
    </row>
    <row r="32" spans="1:10" ht="13.5">
      <c r="A32" s="46" t="s">
        <v>38</v>
      </c>
      <c r="B32" s="40"/>
      <c r="C32" s="40"/>
      <c r="D32" s="40"/>
      <c r="E32" s="40"/>
      <c r="F32" s="40"/>
      <c r="G32" s="40"/>
      <c r="H32" s="40"/>
      <c r="I32" s="40"/>
      <c r="J32" s="41"/>
    </row>
    <row r="33" spans="1:10" ht="13.5">
      <c r="A33" s="44" t="s">
        <v>39</v>
      </c>
      <c r="B33" s="28">
        <f>IF(OR(Almería!G33=0),"",Almería!G33)</f>
        <v>0.01</v>
      </c>
      <c r="C33" s="28">
        <f>IF(OR(Cádiz!G33=0),"",Cádiz!G33)</f>
        <v>238000</v>
      </c>
      <c r="D33" s="28">
        <f>IF(OR(Córdoba!G33=0),"",Córdoba!G33)</f>
        <v>1650</v>
      </c>
      <c r="E33" s="28">
        <f>IF(OR(Granada!G33=0),"",Granada!G33)</f>
        <v>0.01</v>
      </c>
      <c r="F33" s="28">
        <f>IF(OR(Huelva!G33=0),"",Huelva!G33)</f>
        <v>0.01</v>
      </c>
      <c r="G33" s="28">
        <f>IF(OR(Jaén!G33=0),"",Jaén!G33)</f>
        <v>0.01</v>
      </c>
      <c r="H33" s="28">
        <f>IF(OR(Málaga!G33=0),"",Málaga!G33)</f>
        <v>4500</v>
      </c>
      <c r="I33" s="28">
        <f>IF(OR(Sevilla!G33=0),"",Sevilla!G33)</f>
        <v>464000</v>
      </c>
      <c r="J33" s="43">
        <f>IF(OR(Andalucía!G33=0),"",Andalucía!G33)</f>
        <v>708150.04</v>
      </c>
    </row>
    <row r="34" spans="1:10" ht="13.5">
      <c r="A34" s="44" t="s">
        <v>40</v>
      </c>
      <c r="B34" s="28">
        <f>IF(OR(Almería!G34=0),"",Almería!G34)</f>
      </c>
      <c r="C34" s="28">
        <f>IF(OR(Cádiz!G34=0),"",Cádiz!G34)</f>
      </c>
      <c r="D34" s="28">
        <f>IF(OR(Córdoba!G34=0),"",Córdoba!G34)</f>
      </c>
      <c r="E34" s="28">
        <f>IF(OR(Granada!G34=0),"",Granada!G34)</f>
      </c>
      <c r="F34" s="28">
        <f>IF(OR(Huelva!G34=0),"",Huelva!G34)</f>
      </c>
      <c r="G34" s="28">
        <f>IF(OR(Jaén!G34=0),"",Jaén!G34)</f>
      </c>
      <c r="H34" s="28">
        <f>IF(OR(Málaga!G34=0),"",Málaga!G34)</f>
      </c>
      <c r="I34" s="28">
        <f>IF(OR(Sevilla!G34=0),"",Sevilla!G34)</f>
      </c>
      <c r="J34" s="43">
        <f>IF(OR(Andalucía!G34=0),"",Andalucía!G34)</f>
      </c>
    </row>
    <row r="35" spans="1:10" ht="13.5">
      <c r="A35" s="44" t="s">
        <v>41</v>
      </c>
      <c r="B35" s="28">
        <f>IF(OR(Almería!G35=0),"",Almería!G35)</f>
      </c>
      <c r="C35" s="28">
        <f>IF(OR(Cádiz!G35=0),"",Cádiz!G35)</f>
      </c>
      <c r="D35" s="28">
        <f>IF(OR(Córdoba!G35=0),"",Córdoba!G35)</f>
      </c>
      <c r="E35" s="28">
        <f>IF(OR(Granada!G35=0),"",Granada!G35)</f>
      </c>
      <c r="F35" s="28">
        <f>IF(OR(Huelva!G35=0),"",Huelva!G35)</f>
      </c>
      <c r="G35" s="28">
        <f>IF(OR(Jaén!G35=0),"",Jaén!G35)</f>
      </c>
      <c r="H35" s="28">
        <f>IF(OR(Málaga!G35=0),"",Málaga!G35)</f>
      </c>
      <c r="I35" s="28">
        <f>IF(OR(Sevilla!G35=0),"",Sevilla!G35)</f>
      </c>
      <c r="J35" s="43">
        <f>IF(OR(Andalucía!G35=0),"",Andalucía!G35)</f>
      </c>
    </row>
    <row r="36" spans="1:10" ht="13.5">
      <c r="A36" s="44" t="s">
        <v>42</v>
      </c>
      <c r="B36" s="28">
        <f>IF(OR(Almería!G36=0),"",Almería!G36)</f>
      </c>
      <c r="C36" s="28">
        <f>IF(OR(Cádiz!G36=0),"",Cádiz!G36)</f>
      </c>
      <c r="D36" s="28">
        <f>IF(OR(Córdoba!G36=0),"",Córdoba!G36)</f>
      </c>
      <c r="E36" s="28">
        <f>IF(OR(Granada!G36=0),"",Granada!G36)</f>
      </c>
      <c r="F36" s="28">
        <f>IF(OR(Huelva!G36=0),"",Huelva!G36)</f>
      </c>
      <c r="G36" s="28">
        <f>IF(OR(Jaén!G36=0),"",Jaén!G36)</f>
      </c>
      <c r="H36" s="28">
        <f>IF(OR(Málaga!G36=0),"",Málaga!G36)</f>
      </c>
      <c r="I36" s="28">
        <f>IF(OR(Sevilla!G36=0),"",Sevilla!G36)</f>
      </c>
      <c r="J36" s="43"/>
    </row>
    <row r="37" spans="1:10" ht="13.5">
      <c r="A37" s="44" t="s">
        <v>43</v>
      </c>
      <c r="B37" s="28">
        <f>IF(OR(Almería!G37=0),"",Almería!G37)</f>
      </c>
      <c r="C37" s="28">
        <f>IF(OR(Cádiz!G37=0),"",Cádiz!G37)</f>
      </c>
      <c r="D37" s="28">
        <f>IF(OR(Córdoba!G37=0),"",Córdoba!G37)</f>
      </c>
      <c r="E37" s="28">
        <f>IF(OR(Granada!G37=0),"",Granada!G37)</f>
      </c>
      <c r="F37" s="28">
        <f>IF(OR(Huelva!G37=0),"",Huelva!G37)</f>
      </c>
      <c r="G37" s="28">
        <f>IF(OR(Jaén!G37=0),"",Jaén!G37)</f>
      </c>
      <c r="H37" s="28">
        <f>IF(OR(Málaga!G37=0),"",Málaga!G37)</f>
      </c>
      <c r="I37" s="28">
        <f>IF(OR(Sevilla!G37=0),"",Sevilla!G37)</f>
      </c>
      <c r="J37" s="43"/>
    </row>
    <row r="38" spans="1:10" ht="13.5">
      <c r="A38" s="44" t="s">
        <v>44</v>
      </c>
      <c r="B38" s="28">
        <f>IF(OR(Almería!G38=0),"",Almería!G38)</f>
        <v>0.01</v>
      </c>
      <c r="C38" s="28">
        <f>IF(OR(Cádiz!G38=0),"",Cádiz!G38)</f>
        <v>50</v>
      </c>
      <c r="D38" s="28">
        <f>IF(OR(Córdoba!G38=0),"",Córdoba!G38)</f>
        <v>312</v>
      </c>
      <c r="E38" s="28">
        <f>IF(OR(Granada!G38=0),"",Granada!G38)</f>
        <v>0.01</v>
      </c>
      <c r="F38" s="28">
        <f>IF(OR(Huelva!G38=0),"",Huelva!G38)</f>
        <v>75</v>
      </c>
      <c r="G38" s="28">
        <f>IF(OR(Jaén!G38=0),"",Jaén!G38)</f>
        <v>57</v>
      </c>
      <c r="H38" s="28">
        <f>IF(OR(Málaga!G38=0),"",Málaga!G38)</f>
        <v>0.01</v>
      </c>
      <c r="I38" s="28">
        <f>IF(OR(Sevilla!G38=0),"",Sevilla!G38)</f>
        <v>1700</v>
      </c>
      <c r="J38" s="43">
        <f>IF(OR(Andalucía!G38=0),"",Andalucía!G38)</f>
        <v>2194.0299999999997</v>
      </c>
    </row>
    <row r="39" spans="1:10" ht="13.5">
      <c r="A39" s="44" t="s">
        <v>45</v>
      </c>
      <c r="B39" s="28">
        <f>IF(OR(Almería!G39=0),"",Almería!G39)</f>
      </c>
      <c r="C39" s="28">
        <f>IF(OR(Cádiz!G39=0),"",Cádiz!G39)</f>
      </c>
      <c r="D39" s="28">
        <f>IF(OR(Córdoba!G39=0),"",Córdoba!G39)</f>
      </c>
      <c r="E39" s="28">
        <f>IF(OR(Granada!G39=0),"",Granada!G39)</f>
      </c>
      <c r="F39" s="28">
        <f>IF(OR(Huelva!G39=0),"",Huelva!G39)</f>
      </c>
      <c r="G39" s="28">
        <f>IF(OR(Jaén!G39=0),"",Jaén!G39)</f>
      </c>
      <c r="H39" s="28">
        <f>IF(OR(Málaga!G39=0),"",Málaga!G39)</f>
      </c>
      <c r="I39" s="28">
        <f>IF(OR(Sevilla!G39=0),"",Sevilla!G39)</f>
      </c>
      <c r="J39" s="43"/>
    </row>
    <row r="40" spans="1:10" ht="13.5">
      <c r="A40" s="46" t="s">
        <v>46</v>
      </c>
      <c r="B40" s="40"/>
      <c r="C40" s="40"/>
      <c r="D40" s="40"/>
      <c r="E40" s="40"/>
      <c r="F40" s="40"/>
      <c r="G40" s="40"/>
      <c r="H40" s="40"/>
      <c r="I40" s="40"/>
      <c r="J40" s="41"/>
    </row>
    <row r="41" spans="1:10" ht="13.5">
      <c r="A41" s="44" t="s">
        <v>47</v>
      </c>
      <c r="B41" s="28">
        <f>IF(OR(Almería!G41=0),"",Almería!G41)</f>
      </c>
      <c r="C41" s="28">
        <f>IF(OR(Cádiz!G41=0),"",Cádiz!G41)</f>
      </c>
      <c r="D41" s="28">
        <f>IF(OR(Córdoba!G41=0),"",Córdoba!G41)</f>
      </c>
      <c r="E41" s="28">
        <f>IF(OR(Granada!G41=0),"",Granada!G41)</f>
      </c>
      <c r="F41" s="28">
        <f>IF(OR(Huelva!G41=0),"",Huelva!G41)</f>
      </c>
      <c r="G41" s="28">
        <f>IF(OR(Jaén!G41=0),"",Jaén!G41)</f>
      </c>
      <c r="H41" s="28">
        <f>IF(OR(Málaga!G41=0),"",Málaga!G41)</f>
      </c>
      <c r="I41" s="28">
        <f>IF(OR(Sevilla!G41=0),"",Sevilla!G41)</f>
      </c>
      <c r="J41" s="43"/>
    </row>
    <row r="42" spans="1:10" ht="13.5">
      <c r="A42" s="44" t="s">
        <v>48</v>
      </c>
      <c r="B42" s="28">
        <f>IF(OR(Almería!G42=0),"",Almería!G42)</f>
      </c>
      <c r="C42" s="28">
        <f>IF(OR(Cádiz!G42=0),"",Cádiz!G42)</f>
      </c>
      <c r="D42" s="28">
        <f>IF(OR(Córdoba!G42=0),"",Córdoba!G42)</f>
      </c>
      <c r="E42" s="28">
        <f>IF(OR(Granada!G42=0),"",Granada!G42)</f>
      </c>
      <c r="F42" s="28">
        <f>IF(OR(Huelva!G42=0),"",Huelva!G42)</f>
      </c>
      <c r="G42" s="28">
        <f>IF(OR(Jaén!G42=0),"",Jaén!G42)</f>
      </c>
      <c r="H42" s="28">
        <f>IF(OR(Málaga!G42=0),"",Málaga!G42)</f>
      </c>
      <c r="I42" s="28">
        <f>IF(OR(Sevilla!G42=0),"",Sevilla!G42)</f>
      </c>
      <c r="J42" s="43">
        <f>IF(OR(Andalucía!G42=0),"",Andalucía!G42)</f>
      </c>
    </row>
    <row r="43" spans="1:10" ht="13.5">
      <c r="A43" s="44" t="s">
        <v>49</v>
      </c>
      <c r="B43" s="28">
        <f>IF(OR(Almería!G43=0),"",Almería!G43)</f>
      </c>
      <c r="C43" s="28">
        <f>IF(OR(Cádiz!G43=0),"",Cádiz!G43)</f>
      </c>
      <c r="D43" s="28">
        <f>IF(OR(Córdoba!G43=0),"",Córdoba!G43)</f>
      </c>
      <c r="E43" s="28">
        <f>IF(OR(Granada!G43=0),"",Granada!G43)</f>
      </c>
      <c r="F43" s="28">
        <f>IF(OR(Huelva!G43=0),"",Huelva!G43)</f>
      </c>
      <c r="G43" s="28">
        <f>IF(OR(Jaén!G43=0),"",Jaén!G43)</f>
      </c>
      <c r="H43" s="28">
        <f>IF(OR(Málaga!G43=0),"",Málaga!G43)</f>
      </c>
      <c r="I43" s="28">
        <f>IF(OR(Sevilla!G43=0),"",Sevilla!G43)</f>
      </c>
      <c r="J43" s="43">
        <f>IF(OR(Andalucía!G43=0),"",Andalucía!G43)</f>
      </c>
    </row>
    <row r="44" spans="1:10" ht="13.5">
      <c r="A44" s="46" t="s">
        <v>50</v>
      </c>
      <c r="B44" s="40"/>
      <c r="C44" s="40"/>
      <c r="D44" s="40"/>
      <c r="E44" s="40"/>
      <c r="F44" s="40"/>
      <c r="G44" s="40"/>
      <c r="H44" s="40"/>
      <c r="I44" s="40"/>
      <c r="J44" s="41"/>
    </row>
    <row r="45" spans="1:10" ht="13.5">
      <c r="A45" s="44" t="s">
        <v>51</v>
      </c>
      <c r="B45" s="28">
        <f>IF(OR(Almería!G45=0),"",Almería!G45)</f>
      </c>
      <c r="C45" s="28">
        <f>IF(OR(Cádiz!G45=0),"",Cádiz!G45)</f>
      </c>
      <c r="D45" s="28">
        <f>IF(OR(Córdoba!G45=0),"",Córdoba!G45)</f>
      </c>
      <c r="E45" s="28">
        <f>IF(OR(Granada!G45=0),"",Granada!G45)</f>
      </c>
      <c r="F45" s="28">
        <f>IF(OR(Huelva!G45=0),"",Huelva!G45)</f>
      </c>
      <c r="G45" s="28">
        <f>IF(OR(Jaén!G45=0),"",Jaén!G45)</f>
      </c>
      <c r="H45" s="28">
        <f>IF(OR(Málaga!G45=0),"",Málaga!G45)</f>
      </c>
      <c r="I45" s="28">
        <f>IF(OR(Sevilla!G45=0),"",Sevilla!G45)</f>
      </c>
      <c r="J45" s="43"/>
    </row>
    <row r="46" spans="1:10" ht="13.5">
      <c r="A46" s="44" t="s">
        <v>52</v>
      </c>
      <c r="B46" s="28">
        <f>IF(OR(Almería!G46=0),"",Almería!G46)</f>
      </c>
      <c r="C46" s="28">
        <f>IF(OR(Cádiz!G46=0),"",Cádiz!G46)</f>
      </c>
      <c r="D46" s="28">
        <f>IF(OR(Córdoba!G46=0),"",Córdoba!G46)</f>
      </c>
      <c r="E46" s="28">
        <f>IF(OR(Granada!G46=0),"",Granada!G46)</f>
      </c>
      <c r="F46" s="28">
        <f>IF(OR(Huelva!G46=0),"",Huelva!G46)</f>
      </c>
      <c r="G46" s="28">
        <f>IF(OR(Jaén!G46=0),"",Jaén!G46)</f>
      </c>
      <c r="H46" s="28">
        <f>IF(OR(Málaga!G46=0),"",Málaga!G46)</f>
      </c>
      <c r="I46" s="28">
        <f>IF(OR(Sevilla!G46=0),"",Sevilla!G46)</f>
      </c>
      <c r="J46" s="43"/>
    </row>
    <row r="47" spans="1:10" ht="13.5">
      <c r="A47" s="44" t="s">
        <v>53</v>
      </c>
      <c r="B47" s="28">
        <f>IF(OR(Almería!G47=0),"",Almería!G47)</f>
        <v>231</v>
      </c>
      <c r="C47" s="28">
        <f>IF(OR(Cádiz!G47=0),"",Cádiz!G47)</f>
        <v>1100</v>
      </c>
      <c r="D47" s="28">
        <f>IF(OR(Córdoba!G47=0),"",Córdoba!G47)</f>
        <v>1170</v>
      </c>
      <c r="E47" s="28">
        <f>IF(OR(Granada!G47=0),"",Granada!G47)</f>
        <v>28806</v>
      </c>
      <c r="F47" s="28">
        <f>IF(OR(Huelva!G47=0),"",Huelva!G47)</f>
        <v>16</v>
      </c>
      <c r="G47" s="28">
        <f>IF(OR(Jaén!G47=0),"",Jaén!G47)</f>
        <v>775</v>
      </c>
      <c r="H47" s="28">
        <f>IF(OR(Málaga!G47=0),"",Málaga!G47)</f>
        <v>2954</v>
      </c>
      <c r="I47" s="28">
        <f>IF(OR(Sevilla!G47=0),"",Sevilla!G47)</f>
        <v>1400</v>
      </c>
      <c r="J47" s="43">
        <f>IF(OR(Andalucía!G47=0),"",Andalucía!G47)</f>
        <v>36452</v>
      </c>
    </row>
    <row r="48" spans="1:10" ht="13.5">
      <c r="A48" s="44" t="s">
        <v>54</v>
      </c>
      <c r="B48" s="28">
        <f>IF(OR(Almería!G48=0),"",Almería!G48)</f>
      </c>
      <c r="C48" s="28">
        <f>IF(OR(Cádiz!G48=0),"",Cádiz!G48)</f>
        <v>191</v>
      </c>
      <c r="D48" s="28">
        <f>IF(OR(Córdoba!G48=0),"",Córdoba!G48)</f>
      </c>
      <c r="E48" s="28">
        <f>IF(OR(Granada!G48=0),"",Granada!G48)</f>
      </c>
      <c r="F48" s="28">
        <f>IF(OR(Huelva!G48=0),"",Huelva!G48)</f>
      </c>
      <c r="G48" s="28">
        <f>IF(OR(Jaén!G48=0),"",Jaén!G48)</f>
      </c>
      <c r="H48" s="28">
        <f>IF(OR(Málaga!G48=0),"",Málaga!G48)</f>
      </c>
      <c r="I48" s="28">
        <f>IF(OR(Sevilla!G48=0),"",Sevilla!G48)</f>
      </c>
      <c r="J48" s="43"/>
    </row>
    <row r="49" spans="1:10" ht="13.5">
      <c r="A49" s="45" t="s">
        <v>55</v>
      </c>
      <c r="B49" s="28">
        <f>IF(OR(Almería!G49=0),"",Almería!G49)</f>
      </c>
      <c r="C49" s="28">
        <f>IF(OR(Cádiz!G49=0),"",Cádiz!G49)</f>
      </c>
      <c r="D49" s="28">
        <f>IF(OR(Córdoba!G49=0),"",Córdoba!G49)</f>
      </c>
      <c r="E49" s="28">
        <f>IF(OR(Granada!G49=0),"",Granada!G49)</f>
      </c>
      <c r="F49" s="28">
        <f>IF(OR(Huelva!G49=0),"",Huelva!G49)</f>
      </c>
      <c r="G49" s="28">
        <f>IF(OR(Jaén!G49=0),"",Jaén!G49)</f>
      </c>
      <c r="H49" s="28">
        <f>IF(OR(Málaga!G49=0),"",Málaga!G49)</f>
      </c>
      <c r="I49" s="28">
        <f>IF(OR(Sevilla!G49=0),"",Sevilla!G49)</f>
      </c>
      <c r="J49" s="43">
        <f>IF(OR(Andalucía!G49=0),"",Andalucía!G49)</f>
      </c>
    </row>
    <row r="50" spans="1:10" ht="13.5">
      <c r="A50" s="45" t="s">
        <v>56</v>
      </c>
      <c r="B50" s="28">
        <f>IF(OR(Almería!G50=0),"",Almería!G50)</f>
      </c>
      <c r="C50" s="28">
        <f>IF(OR(Cádiz!G50=0),"",Cádiz!G50)</f>
      </c>
      <c r="D50" s="28">
        <f>IF(OR(Córdoba!G50=0),"",Córdoba!G50)</f>
      </c>
      <c r="E50" s="28">
        <f>IF(OR(Granada!G50=0),"",Granada!G50)</f>
      </c>
      <c r="F50" s="28">
        <f>IF(OR(Huelva!G50=0),"",Huelva!G50)</f>
      </c>
      <c r="G50" s="28">
        <f>IF(OR(Jaén!G50=0),"",Jaén!G50)</f>
      </c>
      <c r="H50" s="28">
        <f>IF(OR(Málaga!G50=0),"",Málaga!G50)</f>
      </c>
      <c r="I50" s="28">
        <f>IF(OR(Sevilla!G50=0),"",Sevilla!G50)</f>
      </c>
      <c r="J50" s="43"/>
    </row>
    <row r="51" spans="1:10" ht="13.5">
      <c r="A51" s="45" t="s">
        <v>57</v>
      </c>
      <c r="B51" s="28">
        <f>IF(OR(Almería!G51=0),"",Almería!G51)</f>
        <v>3055</v>
      </c>
      <c r="C51" s="28">
        <f>IF(OR(Cádiz!G51=0),"",Cádiz!G51)</f>
        <v>180</v>
      </c>
      <c r="D51" s="28">
        <f>IF(OR(Córdoba!G51=0),"",Córdoba!G51)</f>
        <v>1700</v>
      </c>
      <c r="E51" s="28">
        <f>IF(OR(Granada!G51=0),"",Granada!G51)</f>
        <v>1001</v>
      </c>
      <c r="F51" s="28">
        <f>IF(OR(Huelva!G51=0),"",Huelva!G51)</f>
      </c>
      <c r="G51" s="28">
        <f>IF(OR(Jaén!G51=0),"",Jaén!G51)</f>
        <v>265</v>
      </c>
      <c r="H51" s="28">
        <f>IF(OR(Málaga!G51=0),"",Málaga!G51)</f>
        <v>206</v>
      </c>
      <c r="I51" s="28">
        <f>IF(OR(Sevilla!G51=0),"",Sevilla!G51)</f>
        <v>450</v>
      </c>
      <c r="J51" s="43">
        <f>IF(OR(Andalucía!G51=0),"",Andalucía!G51)</f>
      </c>
    </row>
    <row r="52" spans="1:10" ht="13.5">
      <c r="A52" s="45" t="s">
        <v>58</v>
      </c>
      <c r="B52" s="28">
        <f>IF(OR(Almería!G52=0),"",Almería!G52)</f>
      </c>
      <c r="C52" s="28">
        <f>IF(OR(Cádiz!G52=0),"",Cádiz!G52)</f>
      </c>
      <c r="D52" s="28">
        <f>IF(OR(Córdoba!G52=0),"",Córdoba!G52)</f>
      </c>
      <c r="E52" s="28">
        <f>IF(OR(Granada!G52=0),"",Granada!G52)</f>
      </c>
      <c r="F52" s="28">
        <f>IF(OR(Huelva!G52=0),"",Huelva!G52)</f>
      </c>
      <c r="G52" s="28">
        <f>IF(OR(Jaén!G52=0),"",Jaén!G52)</f>
      </c>
      <c r="H52" s="28">
        <f>IF(OR(Málaga!G52=0),"",Málaga!G52)</f>
      </c>
      <c r="I52" s="28">
        <f>IF(OR(Sevilla!G52=0),"",Sevilla!G52)</f>
      </c>
      <c r="J52" s="43"/>
    </row>
    <row r="53" spans="1:10" ht="13.5">
      <c r="A53" s="44" t="s">
        <v>59</v>
      </c>
      <c r="B53" s="28">
        <f>IF(OR(Almería!G53=0),"",Almería!G53)</f>
      </c>
      <c r="C53" s="28">
        <f>IF(OR(Cádiz!G53=0),"",Cádiz!G53)</f>
      </c>
      <c r="D53" s="28">
        <f>IF(OR(Córdoba!G53=0),"",Córdoba!G53)</f>
      </c>
      <c r="E53" s="28">
        <f>IF(OR(Granada!G53=0),"",Granada!G53)</f>
      </c>
      <c r="F53" s="28">
        <f>IF(OR(Huelva!G53=0),"",Huelva!G53)</f>
      </c>
      <c r="G53" s="28">
        <f>IF(OR(Jaén!G53=0),"",Jaén!G53)</f>
      </c>
      <c r="H53" s="28">
        <f>IF(OR(Málaga!G53=0),"",Málaga!G53)</f>
      </c>
      <c r="I53" s="28">
        <f>IF(OR(Sevilla!G53=0),"",Sevilla!G53)</f>
      </c>
      <c r="J53" s="43">
        <f>IF(OR(Andalucía!G53=0),"",Andalucía!G53)</f>
      </c>
    </row>
    <row r="54" spans="1:10" ht="13.5">
      <c r="A54" s="44" t="s">
        <v>60</v>
      </c>
      <c r="B54" s="28">
        <f>IF(OR(Almería!G54=0),"",Almería!G54)</f>
      </c>
      <c r="C54" s="28">
        <f>IF(OR(Cádiz!G54=0),"",Cádiz!G54)</f>
      </c>
      <c r="D54" s="28">
        <f>IF(OR(Córdoba!G54=0),"",Córdoba!G54)</f>
      </c>
      <c r="E54" s="28">
        <f>IF(OR(Granada!G54=0),"",Granada!G54)</f>
      </c>
      <c r="F54" s="28">
        <f>IF(OR(Huelva!G54=0),"",Huelva!G54)</f>
      </c>
      <c r="G54" s="28">
        <f>IF(OR(Jaén!G54=0),"",Jaén!G54)</f>
      </c>
      <c r="H54" s="28">
        <f>IF(OR(Málaga!G54=0),"",Málaga!G54)</f>
      </c>
      <c r="I54" s="28">
        <f>IF(OR(Sevilla!G54=0),"",Sevilla!G54)</f>
      </c>
      <c r="J54" s="43">
        <f>IF(OR(Andalucía!G54=0),"",Andalucía!G54)</f>
      </c>
    </row>
    <row r="55" spans="1:10" ht="13.5">
      <c r="A55" s="44" t="s">
        <v>61</v>
      </c>
      <c r="B55" s="28">
        <f>IF(OR(Almería!G55=0),"",Almería!G55)</f>
      </c>
      <c r="C55" s="28">
        <f>IF(OR(Cádiz!G55=0),"",Cádiz!G55)</f>
      </c>
      <c r="D55" s="28">
        <f>IF(OR(Córdoba!G55=0),"",Córdoba!G55)</f>
      </c>
      <c r="E55" s="28">
        <f>IF(OR(Granada!G55=0),"",Granada!G55)</f>
      </c>
      <c r="F55" s="28">
        <f>IF(OR(Huelva!G55=0),"",Huelva!G55)</f>
      </c>
      <c r="G55" s="28">
        <f>IF(OR(Jaén!G55=0),"",Jaén!G55)</f>
      </c>
      <c r="H55" s="28">
        <f>IF(OR(Málaga!G55=0),"",Málaga!G55)</f>
      </c>
      <c r="I55" s="28">
        <f>IF(OR(Sevilla!G55=0),"",Sevilla!G55)</f>
      </c>
      <c r="J55" s="43"/>
    </row>
    <row r="56" spans="1:10" ht="13.5">
      <c r="A56" s="42" t="s">
        <v>62</v>
      </c>
      <c r="B56" s="28">
        <f>IF(OR(Almería!G56=0),"",Almería!G56)</f>
        <v>347160</v>
      </c>
      <c r="C56" s="28">
        <f>IF(OR(Cádiz!G56=0),"",Cádiz!G56)</f>
        <v>8700</v>
      </c>
      <c r="D56" s="28">
        <f>IF(OR(Córdoba!G56=0),"",Córdoba!G56)</f>
        <v>4320.01</v>
      </c>
      <c r="E56" s="28">
        <f>IF(OR(Granada!G56=0),"",Granada!G56)</f>
        <v>13574</v>
      </c>
      <c r="F56" s="28">
        <f>IF(OR(Huelva!G56=0),"",Huelva!G56)</f>
        <v>500.01</v>
      </c>
      <c r="G56" s="28">
        <f>IF(OR(Jaén!G56=0),"",Jaén!G56)</f>
        <v>400.01</v>
      </c>
      <c r="H56" s="28">
        <f>IF(OR(Málaga!G56=0),"",Málaga!G56)</f>
        <v>11470.01</v>
      </c>
      <c r="I56" s="28">
        <f>IF(OR(Sevilla!G56=0),"",Sevilla!G56)</f>
        <v>1500</v>
      </c>
      <c r="J56" s="43">
        <f>IF(OR(Andalucía!G56=0),"",Andalucía!G56)</f>
        <v>387624.04000000004</v>
      </c>
    </row>
    <row r="57" spans="1:10" ht="13.5">
      <c r="A57" s="44" t="s">
        <v>63</v>
      </c>
      <c r="B57" s="28">
        <f>IF(OR(Almería!G57=0),"",Almería!G57)</f>
        <v>343660</v>
      </c>
      <c r="C57" s="28">
        <f>IF(OR(Cádiz!G57=0),"",Cádiz!G57)</f>
        <v>1150</v>
      </c>
      <c r="D57" s="28">
        <f>IF(OR(Córdoba!G57=0),"",Córdoba!G57)</f>
        <v>0.01</v>
      </c>
      <c r="E57" s="28">
        <f>IF(OR(Granada!G57=0),"",Granada!G57)</f>
        <v>8460</v>
      </c>
      <c r="F57" s="28">
        <f>IF(OR(Huelva!G57=0),"",Huelva!G57)</f>
        <v>0.01</v>
      </c>
      <c r="G57" s="28">
        <f>IF(OR(Jaén!G57=0),"",Jaén!G57)</f>
        <v>0.01</v>
      </c>
      <c r="H57" s="28">
        <f>IF(OR(Málaga!G57=0),"",Málaga!G57)</f>
        <v>11470</v>
      </c>
      <c r="I57" s="28">
        <f>IF(OR(Sevilla!G57=0),"",Sevilla!G57)</f>
        <v>1100</v>
      </c>
      <c r="J57" s="43">
        <f>IF(OR(Andalucía!G57=0),"",Andalucía!G57)</f>
        <v>365840.03</v>
      </c>
    </row>
    <row r="58" spans="1:10" ht="13.5">
      <c r="A58" s="44" t="s">
        <v>64</v>
      </c>
      <c r="B58" s="28">
        <f>IF(OR(Almería!G58=0),"",Almería!G58)</f>
        <v>3500</v>
      </c>
      <c r="C58" s="28">
        <f>IF(OR(Cádiz!G58=0),"",Cádiz!G58)</f>
        <v>7550</v>
      </c>
      <c r="D58" s="28">
        <f>IF(OR(Córdoba!G58=0),"",Córdoba!G58)</f>
        <v>4320</v>
      </c>
      <c r="E58" s="28">
        <f>IF(OR(Granada!G58=0),"",Granada!G58)</f>
        <v>5114</v>
      </c>
      <c r="F58" s="28">
        <f>IF(OR(Huelva!G58=0),"",Huelva!G58)</f>
        <v>500</v>
      </c>
      <c r="G58" s="28">
        <f>IF(OR(Jaén!G58=0),"",Jaén!G58)</f>
        <v>400</v>
      </c>
      <c r="H58" s="28">
        <f>IF(OR(Málaga!G58=0),"",Málaga!G58)</f>
        <v>0.01</v>
      </c>
      <c r="I58" s="28">
        <f>IF(OR(Sevilla!G58=0),"",Sevilla!G58)</f>
        <v>400</v>
      </c>
      <c r="J58" s="43">
        <f>IF(OR(Andalucía!G58=0),"",Andalucía!G58)</f>
        <v>21784.01</v>
      </c>
    </row>
    <row r="59" spans="1:10" ht="13.5">
      <c r="A59" s="42" t="s">
        <v>65</v>
      </c>
      <c r="B59" s="28">
        <f>IF(OR(Almería!G59=0),"",Almería!G59)</f>
        <v>414151.01</v>
      </c>
      <c r="C59" s="28">
        <f>IF(OR(Cádiz!G59=0),"",Cádiz!G59)</f>
        <v>3650</v>
      </c>
      <c r="D59" s="28">
        <f>IF(OR(Córdoba!G59=0),"",Córdoba!G59)</f>
        <v>1950.01</v>
      </c>
      <c r="E59" s="28">
        <f>IF(OR(Granada!G59=0),"",Granada!G59)</f>
        <v>258828</v>
      </c>
      <c r="F59" s="28">
        <f>IF(OR(Huelva!G59=0),"",Huelva!G59)</f>
        <v>100.01</v>
      </c>
      <c r="G59" s="28">
        <f>IF(OR(Jaén!G59=0),"",Jaén!G59)</f>
        <v>1800.01</v>
      </c>
      <c r="H59" s="28">
        <f>IF(OR(Málaga!G59=0),"",Málaga!G59)</f>
        <v>10450</v>
      </c>
      <c r="I59" s="28">
        <f>IF(OR(Sevilla!G59=0),"",Sevilla!G59)</f>
        <v>650</v>
      </c>
      <c r="J59" s="43">
        <f>IF(OR(Andalucía!G59=0),"",Andalucía!G59)</f>
        <v>691579.04</v>
      </c>
    </row>
    <row r="60" spans="1:10" ht="13.5">
      <c r="A60" s="44" t="s">
        <v>66</v>
      </c>
      <c r="B60" s="28">
        <f>IF(OR(Almería!G60=0),"",Almería!G60)</f>
        <v>414151</v>
      </c>
      <c r="C60" s="28">
        <f>IF(OR(Cádiz!G60=0),"",Cádiz!G60)</f>
        <v>1100</v>
      </c>
      <c r="D60" s="28">
        <f>IF(OR(Córdoba!G60=0),"",Córdoba!G60)</f>
        <v>0.01</v>
      </c>
      <c r="E60" s="28">
        <f>IF(OR(Granada!G60=0),"",Granada!G60)</f>
        <v>257328</v>
      </c>
      <c r="F60" s="28">
        <f>IF(OR(Huelva!G60=0),"",Huelva!G60)</f>
        <v>0.01</v>
      </c>
      <c r="G60" s="28">
        <f>IF(OR(Jaén!G60=0),"",Jaén!G60)</f>
        <v>0.01</v>
      </c>
      <c r="H60" s="28">
        <f>IF(OR(Málaga!G60=0),"",Málaga!G60)</f>
        <v>7150</v>
      </c>
      <c r="I60" s="28">
        <f>IF(OR(Sevilla!G60=0),"",Sevilla!G60)</f>
        <v>375</v>
      </c>
      <c r="J60" s="43">
        <f>IF(OR(Andalucía!G60=0),"",Andalucía!G60)</f>
        <v>680104.03</v>
      </c>
    </row>
    <row r="61" spans="1:10" ht="13.5">
      <c r="A61" s="44" t="s">
        <v>67</v>
      </c>
      <c r="B61" s="28">
        <f>IF(OR(Almería!G61=0),"",Almería!G61)</f>
        <v>0.01</v>
      </c>
      <c r="C61" s="28">
        <f>IF(OR(Cádiz!G61=0),"",Cádiz!G61)</f>
        <v>2550</v>
      </c>
      <c r="D61" s="28">
        <f>IF(OR(Córdoba!G61=0),"",Córdoba!G61)</f>
        <v>1950</v>
      </c>
      <c r="E61" s="28">
        <f>IF(OR(Granada!G61=0),"",Granada!G61)</f>
        <v>1500</v>
      </c>
      <c r="F61" s="28">
        <f>IF(OR(Huelva!G61=0),"",Huelva!G61)</f>
        <v>100</v>
      </c>
      <c r="G61" s="28">
        <f>IF(OR(Jaén!G61=0),"",Jaén!G61)</f>
        <v>1800</v>
      </c>
      <c r="H61" s="28">
        <f>IF(OR(Málaga!G61=0),"",Málaga!G61)</f>
        <v>3300</v>
      </c>
      <c r="I61" s="28">
        <f>IF(OR(Sevilla!G61=0),"",Sevilla!G61)</f>
        <v>275</v>
      </c>
      <c r="J61" s="43">
        <f>IF(OR(Andalucía!G61=0),"",Andalucía!G61)</f>
        <v>11475.01</v>
      </c>
    </row>
    <row r="62" spans="1:10" ht="13.5">
      <c r="A62" s="44" t="s">
        <v>159</v>
      </c>
      <c r="B62" s="28"/>
      <c r="C62" s="28"/>
      <c r="D62" s="28"/>
      <c r="E62" s="28"/>
      <c r="F62" s="28"/>
      <c r="G62" s="28"/>
      <c r="H62" s="28"/>
      <c r="I62" s="28"/>
      <c r="J62" s="43"/>
    </row>
    <row r="63" spans="1:10" ht="13.5">
      <c r="A63" s="42" t="s">
        <v>69</v>
      </c>
      <c r="B63" s="28">
        <f>IF(OR(Almería!G63=0),"",Almería!G63)</f>
        <v>150066.01</v>
      </c>
      <c r="C63" s="28">
        <f>IF(OR(Cádiz!G63=0),"",Cádiz!G63)</f>
        <v>6000</v>
      </c>
      <c r="D63" s="28">
        <f>IF(OR(Córdoba!G63=0),"",Córdoba!G63)</f>
        <v>1925.01</v>
      </c>
      <c r="E63" s="28">
        <f>IF(OR(Granada!G63=0),"",Granada!G63)</f>
        <v>4079</v>
      </c>
      <c r="F63" s="28">
        <f>IF(OR(Huelva!G63=0),"",Huelva!G63)</f>
        <v>270.01</v>
      </c>
      <c r="G63" s="28">
        <f>IF(OR(Jaén!G63=0),"",Jaén!G63)</f>
        <v>2000.01</v>
      </c>
      <c r="H63" s="28">
        <f>IF(OR(Málaga!G63=0),"",Málaga!G63)</f>
        <v>8000</v>
      </c>
      <c r="I63" s="28">
        <f>IF(OR(Sevilla!G63=0),"",Sevilla!G63)</f>
        <v>975</v>
      </c>
      <c r="J63" s="43">
        <f>IF(OR(Andalucía!G63=0),"",Andalucía!G63)</f>
        <v>173315.04000000004</v>
      </c>
    </row>
    <row r="64" spans="1:10" ht="13.5">
      <c r="A64" s="44" t="s">
        <v>70</v>
      </c>
      <c r="B64" s="28">
        <f>IF(OR(Almería!G64=0),"",Almería!G64)</f>
        <v>0.01</v>
      </c>
      <c r="C64" s="28">
        <f>IF(OR(Cádiz!G64=0),"",Cádiz!G64)</f>
        <v>5300</v>
      </c>
      <c r="D64" s="28">
        <f>IF(OR(Córdoba!G64=0),"",Córdoba!G64)</f>
        <v>1925</v>
      </c>
      <c r="E64" s="28">
        <f>IF(OR(Granada!G64=0),"",Granada!G64)</f>
        <v>791</v>
      </c>
      <c r="F64" s="28">
        <f>IF(OR(Huelva!G64=0),"",Huelva!G64)</f>
        <v>270</v>
      </c>
      <c r="G64" s="28">
        <f>IF(OR(Jaén!G64=0),"",Jaén!G64)</f>
        <v>2000</v>
      </c>
      <c r="H64" s="28">
        <f>IF(OR(Málaga!G64=0),"",Málaga!G64)</f>
        <v>850</v>
      </c>
      <c r="I64" s="28">
        <f>IF(OR(Sevilla!G64=0),"",Sevilla!G64)</f>
        <v>765</v>
      </c>
      <c r="J64" s="43">
        <f>IF(OR(Andalucía!G64=0),"",Andalucía!G64)</f>
        <v>11901.01</v>
      </c>
    </row>
    <row r="65" spans="1:10" ht="13.5">
      <c r="A65" s="44" t="s">
        <v>71</v>
      </c>
      <c r="B65" s="28">
        <f>IF(OR(Almería!G65=0),"",Almería!G65)</f>
        <v>150066</v>
      </c>
      <c r="C65" s="28">
        <f>IF(OR(Cádiz!G65=0),"",Cádiz!G65)</f>
        <v>700</v>
      </c>
      <c r="D65" s="28">
        <f>IF(OR(Córdoba!G65=0),"",Córdoba!G65)</f>
        <v>0.01</v>
      </c>
      <c r="E65" s="28">
        <f>IF(OR(Granada!G65=0),"",Granada!G65)</f>
        <v>3288</v>
      </c>
      <c r="F65" s="28">
        <f>IF(OR(Huelva!G65=0),"",Huelva!G65)</f>
        <v>0.01</v>
      </c>
      <c r="G65" s="28">
        <f>IF(OR(Jaén!G65=0),"",Jaén!G65)</f>
        <v>0.01</v>
      </c>
      <c r="H65" s="28">
        <f>IF(OR(Málaga!G65=0),"",Málaga!G65)</f>
        <v>7150</v>
      </c>
      <c r="I65" s="28">
        <f>IF(OR(Sevilla!G65=0),"",Sevilla!G65)</f>
        <v>210</v>
      </c>
      <c r="J65" s="43">
        <f>IF(OR(Andalucía!G65=0),"",Andalucía!G65)</f>
        <v>161414.03000000003</v>
      </c>
    </row>
    <row r="66" spans="1:10" ht="13.5">
      <c r="A66" s="42" t="s">
        <v>72</v>
      </c>
      <c r="B66" s="28">
        <f>IF(OR(Almería!G66=0),"",Almería!G66)</f>
      </c>
      <c r="C66" s="28"/>
      <c r="D66" s="28">
        <f>IF(OR(Córdoba!G66=0),"",Córdoba!G66)</f>
      </c>
      <c r="E66" s="28">
        <f>IF(OR(Granada!G66=0),"",Granada!G66)</f>
      </c>
      <c r="F66" s="28">
        <f>IF(OR(Huelva!G66=0),"",Huelva!G66)</f>
      </c>
      <c r="G66" s="28">
        <f>IF(OR(Jaén!G66=0),"",Jaén!G66)</f>
      </c>
      <c r="H66" s="28">
        <f>IF(OR(Málaga!G66=0),"",Málaga!G66)</f>
      </c>
      <c r="I66" s="28">
        <f>IF(OR(Sevilla!G66=0),"",Sevilla!G66)</f>
      </c>
      <c r="J66" s="43">
        <f>IF(OR(Andalucía!G66=0),"",Andalucía!G66)</f>
      </c>
    </row>
    <row r="67" spans="1:10" ht="13.5">
      <c r="A67" s="44" t="s">
        <v>73</v>
      </c>
      <c r="B67" s="28">
        <f>IF(OR(Almería!G67=0),"",Almería!G67)</f>
        <v>733364</v>
      </c>
      <c r="C67" s="28">
        <f>IF(OR(Cádiz!G67=0),"",Cádiz!G67)</f>
        <v>12900</v>
      </c>
      <c r="D67" s="28">
        <f>IF(OR(Córdoba!G67=0),"",Córdoba!G67)</f>
        <v>0.01</v>
      </c>
      <c r="E67" s="28">
        <f>IF(OR(Granada!G67=0),"",Granada!G67)</f>
        <v>142187</v>
      </c>
      <c r="F67" s="28">
        <f>IF(OR(Huelva!G67=0),"",Huelva!G67)</f>
        <v>200</v>
      </c>
      <c r="G67" s="28">
        <f>IF(OR(Jaén!G67=0),"",Jaén!G67)</f>
        <v>0.01</v>
      </c>
      <c r="H67" s="28">
        <f>IF(OR(Málaga!G67=0),"",Málaga!G67)</f>
        <v>28420</v>
      </c>
      <c r="I67" s="28">
        <f>IF(OR(Sevilla!G67=0),"",Sevilla!G67)</f>
        <v>4000</v>
      </c>
      <c r="J67" s="43">
        <f>IF(OR(Andalucía!G67=0),"",Andalucía!G67)</f>
        <v>921071.02</v>
      </c>
    </row>
    <row r="68" spans="1:10" ht="13.5">
      <c r="A68" s="44" t="s">
        <v>74</v>
      </c>
      <c r="B68" s="28">
        <f>IF(OR(Almería!G68=0),"",Almería!G68)</f>
      </c>
      <c r="C68" s="28">
        <f>IF(OR(Cádiz!G68=0),"",Cádiz!G68)</f>
      </c>
      <c r="D68" s="28">
        <f>IF(OR(Córdoba!G68=0),"",Córdoba!G68)</f>
      </c>
      <c r="E68" s="28">
        <f>IF(OR(Granada!G68=0),"",Granada!G68)</f>
      </c>
      <c r="F68" s="28">
        <f>IF(OR(Huelva!G68=0),"",Huelva!G68)</f>
      </c>
      <c r="G68" s="28">
        <f>IF(OR(Jaén!G68=0),"",Jaén!G68)</f>
      </c>
      <c r="H68" s="28">
        <f>IF(OR(Málaga!G68=0),"",Málaga!G68)</f>
      </c>
      <c r="I68" s="28">
        <f>IF(OR(Sevilla!G68=0),"",Sevilla!G68)</f>
      </c>
      <c r="J68" s="43">
        <f>IF(OR(Andalucía!G68=0),"",Andalucía!G68)</f>
      </c>
    </row>
    <row r="69" spans="1:10" ht="13.5">
      <c r="A69" s="44" t="s">
        <v>75</v>
      </c>
      <c r="B69" s="28">
        <f>IF(OR(Almería!G69=0),"",Almería!G69)</f>
      </c>
      <c r="C69" s="28">
        <f>IF(OR(Cádiz!G69=0),"",Cádiz!G69)</f>
      </c>
      <c r="D69" s="28">
        <f>IF(OR(Córdoba!G69=0),"",Córdoba!G69)</f>
      </c>
      <c r="E69" s="28">
        <f>IF(OR(Granada!G69=0),"",Granada!G69)</f>
      </c>
      <c r="F69" s="28">
        <f>IF(OR(Huelva!G69=0),"",Huelva!G69)</f>
      </c>
      <c r="G69" s="28">
        <f>IF(OR(Jaén!G69=0),"",Jaén!G69)</f>
      </c>
      <c r="H69" s="28">
        <f>IF(OR(Málaga!G69=0),"",Málaga!G69)</f>
      </c>
      <c r="I69" s="28">
        <f>IF(OR(Sevilla!G69=0),"",Sevilla!G69)</f>
      </c>
      <c r="J69" s="43"/>
    </row>
    <row r="70" spans="1:10" ht="13.5">
      <c r="A70" s="44" t="s">
        <v>76</v>
      </c>
      <c r="B70" s="28">
        <f>IF(OR(Almería!G70=0),"",Almería!G70)</f>
      </c>
      <c r="C70" s="28">
        <f>IF(OR(Cádiz!G70=0),"",Cádiz!G70)</f>
      </c>
      <c r="D70" s="28">
        <f>IF(OR(Córdoba!G70=0),"",Córdoba!G70)</f>
      </c>
      <c r="E70" s="28">
        <f>IF(OR(Granada!G70=0),"",Granada!G70)</f>
      </c>
      <c r="F70" s="28">
        <f>IF(OR(Huelva!G70=0),"",Huelva!G70)</f>
      </c>
      <c r="G70" s="28">
        <f>IF(OR(Jaén!G70=0),"",Jaén!G70)</f>
      </c>
      <c r="H70" s="28">
        <f>IF(OR(Málaga!G70=0),"",Málaga!G70)</f>
      </c>
      <c r="I70" s="28">
        <f>IF(OR(Sevilla!G70=0),"",Sevilla!G70)</f>
      </c>
      <c r="J70" s="43">
        <f>IF(OR(Andalucía!G70=0),"",Andalucía!G70)</f>
      </c>
    </row>
    <row r="71" spans="1:10" ht="13.5">
      <c r="A71" s="44" t="s">
        <v>77</v>
      </c>
      <c r="B71" s="28">
        <f>IF(OR(Almería!G71=0),"",Almería!G71)</f>
      </c>
      <c r="C71" s="28">
        <f>IF(OR(Cádiz!G71=0),"",Cádiz!G71)</f>
      </c>
      <c r="D71" s="28">
        <f>IF(OR(Córdoba!G71=0),"",Córdoba!G71)</f>
      </c>
      <c r="E71" s="28">
        <f>IF(OR(Granada!G71=0),"",Granada!G71)</f>
      </c>
      <c r="F71" s="28">
        <f>IF(OR(Huelva!G71=0),"",Huelva!G71)</f>
      </c>
      <c r="G71" s="28">
        <f>IF(OR(Jaén!G71=0),"",Jaén!G71)</f>
      </c>
      <c r="H71" s="28">
        <f>IF(OR(Málaga!G71=0),"",Málaga!G71)</f>
      </c>
      <c r="I71" s="28">
        <f>IF(OR(Sevilla!G71=0),"",Sevilla!G71)</f>
      </c>
      <c r="J71" s="43"/>
    </row>
    <row r="72" spans="1:10" ht="13.5">
      <c r="A72" s="44" t="s">
        <v>78</v>
      </c>
      <c r="B72" s="28">
        <f>IF(OR(Almería!G72=0),"",Almería!G72)</f>
        <v>0.01</v>
      </c>
      <c r="C72" s="28">
        <f>IF(OR(Cádiz!G72=0),"",Cádiz!G72)</f>
        <v>290</v>
      </c>
      <c r="D72" s="28">
        <f>IF(OR(Córdoba!G72=0),"",Córdoba!G72)</f>
        <v>0.01</v>
      </c>
      <c r="E72" s="28">
        <f>IF(OR(Granada!G72=0),"",Granada!G72)</f>
        <v>210</v>
      </c>
      <c r="F72" s="28">
        <f>IF(OR(Huelva!G72=0),"",Huelva!G72)</f>
        <v>270650</v>
      </c>
      <c r="G72" s="28">
        <f>IF(OR(Jaén!G72=0),"",Jaén!G72)</f>
        <v>30</v>
      </c>
      <c r="H72" s="28">
        <f>IF(OR(Málaga!G72=0),"",Málaga!G72)</f>
        <v>85</v>
      </c>
      <c r="I72" s="28">
        <f>IF(OR(Sevilla!G72=0),"",Sevilla!G72)</f>
        <v>225</v>
      </c>
      <c r="J72" s="43">
        <f>IF(OR(Andalucía!G72=0),"",Andalucía!G72)</f>
        <v>271490.02</v>
      </c>
    </row>
    <row r="73" spans="1:10" ht="13.5">
      <c r="A73" s="44" t="s">
        <v>79</v>
      </c>
      <c r="B73" s="28">
        <f>IF(OR(Almería!G73=0),"",Almería!G73)</f>
        <v>2963</v>
      </c>
      <c r="C73" s="28">
        <f>IF(OR(Cádiz!G73=0),"",Cádiz!G73)</f>
        <v>3450</v>
      </c>
      <c r="D73" s="28">
        <f>IF(OR(Córdoba!G73=0),"",Córdoba!G73)</f>
        <v>1215</v>
      </c>
      <c r="E73" s="28">
        <f>IF(OR(Granada!G73=0),"",Granada!G73)</f>
        <v>9350</v>
      </c>
      <c r="F73" s="28">
        <f>IF(OR(Huelva!G73=0),"",Huelva!G73)</f>
        <v>188</v>
      </c>
      <c r="G73" s="28">
        <f>IF(OR(Jaén!G73=0),"",Jaén!G73)</f>
        <v>510</v>
      </c>
      <c r="H73" s="28">
        <f>IF(OR(Málaga!G73=0),"",Málaga!G73)</f>
        <v>6800</v>
      </c>
      <c r="I73" s="28">
        <f>IF(OR(Sevilla!G73=0),"",Sevilla!G73)</f>
        <v>2500</v>
      </c>
      <c r="J73" s="43">
        <f>IF(OR(Andalucía!G73=0),"",Andalucía!G73)</f>
        <v>26976</v>
      </c>
    </row>
    <row r="74" spans="1:10" ht="13.5">
      <c r="A74" s="44" t="s">
        <v>80</v>
      </c>
      <c r="B74" s="28">
        <f>IF(OR(Almería!G74=0),"",Almería!G74)</f>
        <v>2963</v>
      </c>
      <c r="C74" s="28">
        <f>IF(OR(Cádiz!G74=0),"",Cádiz!G74)</f>
        <v>7300</v>
      </c>
      <c r="D74" s="28">
        <f>IF(OR(Córdoba!G74=0),"",Córdoba!G74)</f>
        <v>1875</v>
      </c>
      <c r="E74" s="28">
        <f>IF(OR(Granada!G74=0),"",Granada!G74)</f>
        <v>18774</v>
      </c>
      <c r="F74" s="28">
        <f>IF(OR(Huelva!G74=0),"",Huelva!G74)</f>
        <v>375</v>
      </c>
      <c r="G74" s="28">
        <f>IF(OR(Jaén!G74=0),"",Jaén!G74)</f>
        <v>1400</v>
      </c>
      <c r="H74" s="28">
        <f>IF(OR(Málaga!G74=0),"",Málaga!G74)</f>
        <v>2517</v>
      </c>
      <c r="I74" s="28">
        <f>IF(OR(Sevilla!G74=0),"",Sevilla!G74)</f>
        <v>6188</v>
      </c>
      <c r="J74" s="43">
        <f>IF(OR(Andalucía!G74=0),"",Andalucía!G74)</f>
        <v>41392</v>
      </c>
    </row>
    <row r="75" spans="1:10" ht="13.5">
      <c r="A75" s="44" t="s">
        <v>81</v>
      </c>
      <c r="B75" s="28">
        <f>IF(OR(Almería!G75=0),"",Almería!G75)</f>
      </c>
      <c r="C75" s="28">
        <f>IF(OR(Cádiz!G75=0),"",Cádiz!G75)</f>
      </c>
      <c r="D75" s="28">
        <f>IF(OR(Córdoba!G75=0),"",Córdoba!G75)</f>
      </c>
      <c r="E75" s="28">
        <f>IF(OR(Granada!G75=0),"",Granada!G75)</f>
      </c>
      <c r="F75" s="28">
        <f>IF(OR(Huelva!G75=0),"",Huelva!G75)</f>
      </c>
      <c r="G75" s="28">
        <f>IF(OR(Jaén!G75=0),"",Jaén!G75)</f>
      </c>
      <c r="H75" s="28">
        <f>IF(OR(Málaga!G75=0),"",Málaga!G75)</f>
      </c>
      <c r="I75" s="28">
        <f>IF(OR(Sevilla!G75=0),"",Sevilla!G75)</f>
      </c>
      <c r="J75" s="43">
        <f>IF(OR(Andalucía!G75=0),"",Andalucía!G75)</f>
      </c>
    </row>
    <row r="76" spans="1:10" ht="13.5">
      <c r="A76" s="42" t="s">
        <v>82</v>
      </c>
      <c r="B76" s="28">
        <f>IF(OR(Almería!G76=0),"",Almería!G76)</f>
      </c>
      <c r="C76" s="28">
        <f>IF(OR(Cádiz!G76=0),"",Cádiz!G76)</f>
      </c>
      <c r="D76" s="28">
        <f>IF(OR(Córdoba!G76=0),"",Córdoba!G76)</f>
      </c>
      <c r="E76" s="28">
        <f>IF(OR(Granada!G76=0),"",Granada!G76)</f>
      </c>
      <c r="F76" s="28">
        <f>IF(OR(Huelva!G76=0),"",Huelva!G76)</f>
      </c>
      <c r="G76" s="28"/>
      <c r="H76" s="28">
        <f>IF(OR(Málaga!G76=0),"",Málaga!G76)</f>
      </c>
      <c r="I76" s="28">
        <f>IF(OR(Sevilla!G76=0),"",Sevilla!G76)</f>
      </c>
      <c r="J76" s="43">
        <f>IF(OR(Andalucía!G76=0),"",Andalucía!G76)</f>
      </c>
    </row>
    <row r="77" spans="1:10" ht="13.5">
      <c r="A77" s="44" t="s">
        <v>83</v>
      </c>
      <c r="B77" s="28">
        <f>IF(OR(Almería!G77=0),"",Almería!G77)</f>
        <v>371</v>
      </c>
      <c r="C77" s="28">
        <f>IF(OR(Cádiz!G77=0),"",Cádiz!G77)</f>
        <v>3025</v>
      </c>
      <c r="D77" s="28">
        <f>IF(OR(Córdoba!G77=0),"",Córdoba!G77)</f>
        <v>21850</v>
      </c>
      <c r="E77" s="28">
        <f>IF(OR(Granada!G77=0),"",Granada!G77)</f>
        <v>6066</v>
      </c>
      <c r="F77" s="28">
        <f>IF(OR(Huelva!G77=0),"",Huelva!G77)</f>
        <v>625</v>
      </c>
      <c r="G77" s="28">
        <f>IF(OR(Jaén!G77=0),"",Jaén!G77)</f>
        <v>1400</v>
      </c>
      <c r="H77" s="28">
        <f>IF(OR(Málaga!G77=0),"",Málaga!G77)</f>
        <v>6800</v>
      </c>
      <c r="I77" s="28">
        <f>IF(OR(Sevilla!G77=0),"",Sevilla!G77)</f>
        <v>12500</v>
      </c>
      <c r="J77" s="43">
        <f>IF(OR(Andalucía!G77=0),"",Andalucía!G77)</f>
        <v>52637</v>
      </c>
    </row>
    <row r="78" spans="1:10" ht="13.5">
      <c r="A78" s="44" t="s">
        <v>84</v>
      </c>
      <c r="B78" s="28">
        <f>IF(OR(Almería!G78=0),"",Almería!G78)</f>
      </c>
      <c r="C78" s="28">
        <f>IF(OR(Cádiz!G78=0),"",Cádiz!G78)</f>
      </c>
      <c r="D78" s="28">
        <f>IF(OR(Córdoba!G78=0),"",Córdoba!G78)</f>
      </c>
      <c r="E78" s="28">
        <f>IF(OR(Granada!G78=0),"",Granada!G78)</f>
      </c>
      <c r="F78" s="28">
        <f>IF(OR(Huelva!G78=0),"",Huelva!G78)</f>
      </c>
      <c r="G78" s="28">
        <f>IF(OR(Jaén!G78=0),"",Jaén!G78)</f>
      </c>
      <c r="H78" s="28">
        <f>IF(OR(Málaga!G78=0),"",Málaga!G78)</f>
      </c>
      <c r="I78" s="28">
        <f>IF(OR(Sevilla!G78=0),"",Sevilla!G78)</f>
      </c>
      <c r="J78" s="43">
        <f>IF(OR(Andalucía!G78=0),"",Andalucía!G78)</f>
      </c>
    </row>
    <row r="79" spans="1:10" ht="13.5">
      <c r="A79" s="44" t="s">
        <v>85</v>
      </c>
      <c r="B79" s="28">
        <f>IF(OR(Almería!G79=0),"",Almería!G79)</f>
      </c>
      <c r="C79" s="28">
        <f>IF(OR(Cádiz!G79=0),"",Cádiz!G79)</f>
      </c>
      <c r="D79" s="28">
        <f>IF(OR(Córdoba!G79=0),"",Córdoba!G79)</f>
      </c>
      <c r="E79" s="28">
        <f>IF(OR(Granada!G79=0),"",Granada!G79)</f>
      </c>
      <c r="F79" s="28">
        <f>IF(OR(Huelva!G79=0),"",Huelva!G79)</f>
      </c>
      <c r="G79" s="28">
        <f>IF(OR(Jaén!G79=0),"",Jaén!G79)</f>
      </c>
      <c r="H79" s="28">
        <f>IF(OR(Málaga!G79=0),"",Málaga!G79)</f>
      </c>
      <c r="I79" s="28">
        <f>IF(OR(Sevilla!G79=0),"",Sevilla!G79)</f>
      </c>
      <c r="J79" s="43">
        <f>IF(OR(Andalucía!G79=0),"",Andalucía!G79)</f>
      </c>
    </row>
    <row r="80" spans="1:10" ht="13.5">
      <c r="A80" s="48" t="s">
        <v>86</v>
      </c>
      <c r="B80" s="28">
        <f>IF(OR(Almería!G80=0),"",Almería!G80)</f>
        <v>0.01</v>
      </c>
      <c r="C80" s="28">
        <f>IF(OR(Cádiz!G80=0),"",Cádiz!G80)</f>
        <v>86000</v>
      </c>
      <c r="D80" s="28">
        <f>IF(OR(Córdoba!G80=0),"",Córdoba!G80)</f>
        <v>6300</v>
      </c>
      <c r="E80" s="28">
        <f>IF(OR(Granada!G80=0),"",Granada!G80)</f>
        <v>210</v>
      </c>
      <c r="F80" s="28">
        <f>IF(OR(Huelva!G80=0),"",Huelva!G80)</f>
        <v>0.01</v>
      </c>
      <c r="G80" s="28">
        <f>IF(OR(Jaén!G80=0),"",Jaén!G80)</f>
        <v>140</v>
      </c>
      <c r="H80" s="28">
        <f>IF(OR(Málaga!G80=0),"",Málaga!G80)</f>
        <v>1675</v>
      </c>
      <c r="I80" s="28">
        <f>IF(OR(Sevilla!G80=0),"",Sevilla!G80)</f>
        <v>41790</v>
      </c>
      <c r="J80" s="43">
        <f>IF(OR(Andalucía!G80=0),"",Andalucía!G80)</f>
        <v>136115.02</v>
      </c>
    </row>
    <row r="81" spans="1:10" ht="13.5">
      <c r="A81" s="48" t="s">
        <v>87</v>
      </c>
      <c r="B81" s="28">
        <f>IF(OR(Almería!G81=0),"",Almería!G81)</f>
      </c>
      <c r="C81" s="28">
        <f>IF(OR(Cádiz!G81=0),"",Cádiz!G81)</f>
      </c>
      <c r="D81" s="28">
        <f>IF(OR(Córdoba!G81=0),"",Córdoba!G81)</f>
      </c>
      <c r="E81" s="28">
        <f>IF(OR(Granada!G81=0),"",Granada!G81)</f>
      </c>
      <c r="F81" s="28">
        <f>IF(OR(Huelva!G81=0),"",Huelva!G81)</f>
      </c>
      <c r="G81" s="28">
        <f>IF(OR(Jaén!G81=0),"",Jaén!G81)</f>
      </c>
      <c r="H81" s="28">
        <f>IF(OR(Málaga!G81=0),"",Málaga!G81)</f>
      </c>
      <c r="I81" s="28">
        <f>IF(OR(Sevilla!G81=0),"",Sevilla!G81)</f>
      </c>
      <c r="J81" s="43">
        <f>IF(OR(Andalucía!G81=0),"",Andalucía!G81)</f>
      </c>
    </row>
    <row r="82" spans="1:10" ht="13.5">
      <c r="A82" s="48" t="s">
        <v>88</v>
      </c>
      <c r="B82" s="28">
        <f>IF(OR(Almería!G82=0),"",Almería!G82)</f>
      </c>
      <c r="C82" s="28">
        <f>IF(OR(Cádiz!G82=0),"",Cádiz!G82)</f>
      </c>
      <c r="D82" s="28">
        <f>IF(OR(Córdoba!G82=0),"",Córdoba!G82)</f>
      </c>
      <c r="E82" s="28">
        <f>IF(OR(Granada!G82=0),"",Granada!G82)</f>
      </c>
      <c r="F82" s="28">
        <f>IF(OR(Huelva!G82=0),"",Huelva!G82)</f>
      </c>
      <c r="G82" s="28">
        <f>IF(OR(Jaén!G82=0),"",Jaén!G82)</f>
      </c>
      <c r="H82" s="28">
        <f>IF(OR(Málaga!G82=0),"",Málaga!G82)</f>
      </c>
      <c r="I82" s="28">
        <f>IF(OR(Sevilla!G82=0),"",Sevilla!G82)</f>
      </c>
      <c r="J82" s="43"/>
    </row>
    <row r="83" spans="1:10" ht="13.5">
      <c r="A83" s="48" t="s">
        <v>89</v>
      </c>
      <c r="B83" s="28">
        <f>IF(OR(Almería!G83=0),"",Almería!G83)</f>
      </c>
      <c r="C83" s="28">
        <f>IF(OR(Cádiz!G83=0),"",Cádiz!G83)</f>
      </c>
      <c r="D83" s="28">
        <f>IF(OR(Córdoba!G83=0),"",Córdoba!G83)</f>
      </c>
      <c r="E83" s="28">
        <f>IF(OR(Granada!G83=0),"",Granada!G83)</f>
      </c>
      <c r="F83" s="28">
        <f>IF(OR(Huelva!G83=0),"",Huelva!G83)</f>
      </c>
      <c r="G83" s="28">
        <f>IF(OR(Jaén!G83=0),"",Jaén!G83)</f>
      </c>
      <c r="H83" s="28">
        <f>IF(OR(Málaga!G83=0),"",Málaga!G83)</f>
      </c>
      <c r="I83" s="28">
        <f>IF(OR(Sevilla!G83=0),"",Sevilla!G83)</f>
      </c>
      <c r="J83" s="43"/>
    </row>
    <row r="84" spans="1:10" ht="13.5">
      <c r="A84" s="44" t="s">
        <v>90</v>
      </c>
      <c r="B84" s="28">
        <f>IF(OR(Almería!G84=0),"",Almería!G84)</f>
      </c>
      <c r="C84" s="28">
        <f>IF(OR(Cádiz!G84=0),"",Cádiz!G84)</f>
      </c>
      <c r="D84" s="28">
        <f>IF(OR(Córdoba!G84=0),"",Córdoba!G84)</f>
      </c>
      <c r="E84" s="28">
        <f>IF(OR(Granada!G84=0),"",Granada!G84)</f>
      </c>
      <c r="F84" s="28">
        <f>IF(OR(Huelva!G84=0),"",Huelva!G84)</f>
      </c>
      <c r="G84" s="28">
        <f>IF(OR(Jaén!G84=0),"",Jaén!G84)</f>
      </c>
      <c r="H84" s="28">
        <f>IF(OR(Málaga!G84=0),"",Málaga!G84)</f>
      </c>
      <c r="I84" s="28">
        <f>IF(OR(Sevilla!G84=0),"",Sevilla!G84)</f>
      </c>
      <c r="J84" s="43"/>
    </row>
    <row r="85" spans="1:10" ht="13.5">
      <c r="A85" s="44" t="s">
        <v>91</v>
      </c>
      <c r="B85" s="28">
        <f>IF(OR(Almería!G85=0),"",Almería!G85)</f>
        <v>480</v>
      </c>
      <c r="C85" s="28">
        <f>IF(OR(Cádiz!G85=0),"",Cádiz!G85)</f>
        <v>1125</v>
      </c>
      <c r="D85" s="28">
        <f>IF(OR(Córdoba!G85=0),"",Córdoba!G85)</f>
        <v>160</v>
      </c>
      <c r="E85" s="28">
        <f>IF(OR(Granada!G85=0),"",Granada!G85)</f>
        <v>3361</v>
      </c>
      <c r="F85" s="28">
        <f>IF(OR(Huelva!G85=0),"",Huelva!G85)</f>
        <v>43</v>
      </c>
      <c r="G85" s="28">
        <f>IF(OR(Jaén!G85=0),"",Jaén!G85)</f>
        <v>130</v>
      </c>
      <c r="H85" s="28">
        <f>IF(OR(Málaga!G85=0),"",Málaga!G85)</f>
        <v>483</v>
      </c>
      <c r="I85" s="28">
        <f>IF(OR(Sevilla!G85=0),"",Sevilla!G85)</f>
        <v>375</v>
      </c>
      <c r="J85" s="43">
        <f>IF(OR(Andalucía!G85=0),"",Andalucía!G85)</f>
        <v>6157</v>
      </c>
    </row>
    <row r="86" spans="1:10" ht="13.5">
      <c r="A86" s="44" t="s">
        <v>92</v>
      </c>
      <c r="B86" s="28">
        <f>IF(OR(Almería!G86=0),"",Almería!G86)</f>
        <v>4575</v>
      </c>
      <c r="C86" s="28">
        <f>IF(OR(Cádiz!G86=0),"",Cádiz!G86)</f>
        <v>625</v>
      </c>
      <c r="D86" s="28">
        <f>IF(OR(Córdoba!G86=0),"",Córdoba!G86)</f>
        <v>3240</v>
      </c>
      <c r="E86" s="28">
        <f>IF(OR(Granada!G86=0),"",Granada!G86)</f>
        <v>4063</v>
      </c>
      <c r="F86" s="28">
        <f>IF(OR(Huelva!G86=0),"",Huelva!G86)</f>
        <v>825</v>
      </c>
      <c r="G86" s="28">
        <f>IF(OR(Jaén!G86=0),"",Jaén!G86)</f>
        <v>1500</v>
      </c>
      <c r="H86" s="28">
        <f>IF(OR(Málaga!G86=0),"",Málaga!G86)</f>
        <v>5701</v>
      </c>
      <c r="I86" s="28">
        <f>IF(OR(Sevilla!G86=0),"",Sevilla!G86)</f>
        <v>3700</v>
      </c>
      <c r="J86" s="43">
        <f>IF(OR(Andalucía!G86=0),"",Andalucía!G86)</f>
        <v>24229</v>
      </c>
    </row>
    <row r="87" spans="1:10" ht="13.5">
      <c r="A87" s="44" t="s">
        <v>93</v>
      </c>
      <c r="B87" s="28"/>
      <c r="C87" s="28"/>
      <c r="D87" s="28"/>
      <c r="E87" s="28"/>
      <c r="F87" s="28"/>
      <c r="G87" s="28"/>
      <c r="H87" s="28"/>
      <c r="I87" s="28"/>
      <c r="J87" s="43"/>
    </row>
    <row r="88" spans="1:10" ht="13.5">
      <c r="A88" s="44" t="s">
        <v>94</v>
      </c>
      <c r="B88" s="28"/>
      <c r="C88" s="28"/>
      <c r="D88" s="28"/>
      <c r="E88" s="28"/>
      <c r="F88" s="28"/>
      <c r="G88" s="28"/>
      <c r="H88" s="28"/>
      <c r="I88" s="28"/>
      <c r="J88" s="43"/>
    </row>
    <row r="89" spans="1:10" ht="13.5">
      <c r="A89" s="46" t="s">
        <v>95</v>
      </c>
      <c r="B89" s="40"/>
      <c r="C89" s="40"/>
      <c r="D89" s="40"/>
      <c r="E89" s="40"/>
      <c r="F89" s="40"/>
      <c r="G89" s="40"/>
      <c r="H89" s="40"/>
      <c r="I89" s="40"/>
      <c r="J89" s="41"/>
    </row>
    <row r="90" spans="1:10" ht="13.5">
      <c r="A90" s="44" t="s">
        <v>96</v>
      </c>
      <c r="B90" s="28">
        <f>IF(OR(Almería!G90=0),"",Almería!G90)</f>
        <v>31391</v>
      </c>
      <c r="C90" s="28">
        <f>IF(OR(Cádiz!G90=0),"",Cádiz!G90)</f>
        <v>407172</v>
      </c>
      <c r="D90" s="28">
        <f>IF(OR(Córdoba!G90=0),"",Córdoba!G90)</f>
        <v>29040</v>
      </c>
      <c r="E90" s="28">
        <f>IF(OR(Granada!G90=0),"",Granada!G90)</f>
        <v>20880</v>
      </c>
      <c r="F90" s="28">
        <f>IF(OR(Huelva!G90=0),"",Huelva!G90)</f>
        <v>9600</v>
      </c>
      <c r="G90" s="28">
        <f>IF(OR(Jaén!G90=0),"",Jaén!G90)</f>
        <v>0.01</v>
      </c>
      <c r="H90" s="28">
        <f>IF(OR(Málaga!G90=0),"",Málaga!G90)</f>
        <v>28800</v>
      </c>
      <c r="I90" s="28">
        <f>IF(OR(Sevilla!G90=0),"",Sevilla!G90)</f>
        <v>102500</v>
      </c>
      <c r="J90" s="43">
        <f>IF(OR(Andalucía!G90=0),"",Andalucía!G90)</f>
        <v>629383.01</v>
      </c>
    </row>
    <row r="91" spans="1:10" ht="13.5">
      <c r="A91" s="47" t="s">
        <v>97</v>
      </c>
      <c r="B91" s="28">
        <f>IF(OR(Almería!G91=0),"",Almería!G91)</f>
        <v>17128</v>
      </c>
      <c r="C91" s="28">
        <f>IF(OR(Cádiz!G91=0),"",Cádiz!G91)</f>
        <v>1350</v>
      </c>
      <c r="D91" s="28">
        <f>IF(OR(Córdoba!G91=0),"",Córdoba!G91)</f>
        <v>2640</v>
      </c>
      <c r="E91" s="28">
        <f>IF(OR(Granada!G91=0),"",Granada!G91)</f>
        <v>10358</v>
      </c>
      <c r="F91" s="28">
        <f>IF(OR(Huelva!G91=0),"",Huelva!G91)</f>
        <v>1488</v>
      </c>
      <c r="G91" s="28">
        <f>IF(OR(Jaén!G91=0),"",Jaén!G91)</f>
        <v>0.01</v>
      </c>
      <c r="H91" s="28">
        <f>IF(OR(Málaga!G91=0),"",Málaga!G91)</f>
        <v>12600</v>
      </c>
      <c r="I91" s="28">
        <f>IF(OR(Sevilla!G91=0),"",Sevilla!G91)</f>
        <v>4939</v>
      </c>
      <c r="J91" s="43">
        <f>IF(OR(Andalucía!G91=0),"",Andalucía!G91)</f>
        <v>50503.01</v>
      </c>
    </row>
    <row r="92" spans="1:10" ht="13.5">
      <c r="A92" s="46" t="s">
        <v>98</v>
      </c>
      <c r="B92" s="40"/>
      <c r="C92" s="40"/>
      <c r="D92" s="40"/>
      <c r="E92" s="40"/>
      <c r="F92" s="40"/>
      <c r="G92" s="40"/>
      <c r="H92" s="40"/>
      <c r="I92" s="40"/>
      <c r="J92" s="41"/>
    </row>
    <row r="93" spans="1:10" ht="13.5">
      <c r="A93" s="44" t="s">
        <v>99</v>
      </c>
      <c r="B93" s="28">
        <f>IF(OR(Almería!G93=0),"",Almería!G93)</f>
      </c>
      <c r="C93" s="28">
        <f>IF(OR(Cádiz!G93=0),"",Cádiz!G93)</f>
      </c>
      <c r="D93" s="28">
        <f>IF(OR(Córdoba!G93=0),"",Córdoba!G93)</f>
      </c>
      <c r="E93" s="28">
        <f>IF(OR(Granada!G93=0),"",Granada!G93)</f>
      </c>
      <c r="F93" s="28">
        <f>IF(OR(Huelva!G93=0),"",Huelva!G93)</f>
      </c>
      <c r="G93" s="28">
        <f>IF(OR(Jaén!G93=0),"",Jaén!G93)</f>
      </c>
      <c r="H93" s="28">
        <f>IF(OR(Málaga!G93=0),"",Málaga!G93)</f>
      </c>
      <c r="I93" s="28">
        <f>IF(OR(Sevilla!G93=0),"",Sevilla!G93)</f>
      </c>
      <c r="J93" s="43"/>
    </row>
    <row r="94" spans="1:10" ht="13.5">
      <c r="A94" s="42" t="s">
        <v>100</v>
      </c>
      <c r="B94" s="28">
        <f>IF(OR(Almería!G94=0),"",Almería!G94)</f>
      </c>
      <c r="C94" s="28">
        <f>IF(OR(Cádiz!G94=0),"",Cádiz!G94)</f>
      </c>
      <c r="D94" s="28">
        <f>IF(OR(Córdoba!G94=0),"",Córdoba!G94)</f>
      </c>
      <c r="E94" s="28">
        <f>IF(OR(Granada!G94=0),"",Granada!G94)</f>
      </c>
      <c r="F94" s="28">
        <f>IF(OR(Huelva!G94=0),"",Huelva!G94)</f>
      </c>
      <c r="G94" s="28">
        <f>IF(OR(Jaén!G94=0),"",Jaén!G94)</f>
      </c>
      <c r="H94" s="28">
        <f>IF(OR(Málaga!G94=0),"",Málaga!G94)</f>
      </c>
      <c r="I94" s="28">
        <f>IF(OR(Sevilla!G94=0),"",Sevilla!G94)</f>
      </c>
      <c r="J94" s="43"/>
    </row>
    <row r="95" spans="1:10" ht="13.5">
      <c r="A95" s="44" t="s">
        <v>101</v>
      </c>
      <c r="B95" s="28"/>
      <c r="C95" s="28"/>
      <c r="D95" s="28"/>
      <c r="E95" s="28"/>
      <c r="F95" s="28"/>
      <c r="G95" s="28"/>
      <c r="H95" s="28"/>
      <c r="I95" s="28"/>
      <c r="J95" s="43"/>
    </row>
    <row r="96" spans="1:10" ht="13.5">
      <c r="A96" s="44" t="s">
        <v>102</v>
      </c>
      <c r="B96" s="28"/>
      <c r="C96" s="28"/>
      <c r="D96" s="28"/>
      <c r="E96" s="28"/>
      <c r="F96" s="28"/>
      <c r="G96" s="28"/>
      <c r="H96" s="28"/>
      <c r="I96" s="28"/>
      <c r="J96" s="43"/>
    </row>
    <row r="97" spans="1:10" ht="13.5">
      <c r="A97" s="44" t="s">
        <v>103</v>
      </c>
      <c r="B97" s="28"/>
      <c r="C97" s="28"/>
      <c r="D97" s="28"/>
      <c r="E97" s="28"/>
      <c r="F97" s="28"/>
      <c r="G97" s="28"/>
      <c r="H97" s="28"/>
      <c r="I97" s="28"/>
      <c r="J97" s="43"/>
    </row>
    <row r="98" spans="1:10" ht="13.5">
      <c r="A98" s="44" t="s">
        <v>104</v>
      </c>
      <c r="B98" s="28">
        <f>IF(OR(Almería!G98=0),"",Almería!G98)</f>
      </c>
      <c r="C98" s="28">
        <f>IF(OR(Cádiz!G98=0),"",Cádiz!G98)</f>
      </c>
      <c r="D98" s="28">
        <f>IF(OR(Córdoba!G98=0),"",Córdoba!G98)</f>
      </c>
      <c r="E98" s="28">
        <f>IF(OR(Granada!G98=0),"",Granada!G98)</f>
      </c>
      <c r="F98" s="28">
        <f>IF(OR(Huelva!G98=0),"",Huelva!G98)</f>
      </c>
      <c r="G98" s="28">
        <f>IF(OR(Jaén!G98=0),"",Jaén!G98)</f>
      </c>
      <c r="H98" s="28">
        <f>IF(OR(Málaga!G98=0),"",Málaga!G98)</f>
      </c>
      <c r="I98" s="28">
        <f>IF(OR(Sevilla!G98=0),"",Sevilla!G98)</f>
      </c>
      <c r="J98" s="43"/>
    </row>
    <row r="99" spans="1:10" ht="13.5">
      <c r="A99" s="44" t="s">
        <v>105</v>
      </c>
      <c r="B99" s="28"/>
      <c r="C99" s="28"/>
      <c r="D99" s="28"/>
      <c r="E99" s="28"/>
      <c r="F99" s="28"/>
      <c r="G99" s="28"/>
      <c r="H99" s="28"/>
      <c r="I99" s="28"/>
      <c r="J99" s="43"/>
    </row>
    <row r="100" spans="1:10" ht="13.5">
      <c r="A100" s="46" t="s">
        <v>106</v>
      </c>
      <c r="B100" s="40"/>
      <c r="C100" s="40"/>
      <c r="D100" s="40"/>
      <c r="E100" s="40"/>
      <c r="F100" s="40"/>
      <c r="G100" s="40"/>
      <c r="H100" s="40"/>
      <c r="I100" s="40"/>
      <c r="J100" s="41"/>
    </row>
    <row r="101" spans="1:10" ht="13.5">
      <c r="A101" s="44" t="s">
        <v>107</v>
      </c>
      <c r="B101" s="28">
        <f>IF(OR(Almería!G101=0),"",Almería!G101)</f>
      </c>
      <c r="C101" s="28">
        <f>IF(OR(Cádiz!G101=0),"",Cádiz!G101)</f>
      </c>
      <c r="D101" s="28">
        <f>IF(OR(Córdoba!G101=0),"",Córdoba!G101)</f>
      </c>
      <c r="E101" s="28">
        <f>IF(OR(Granada!G101=0),"",Granada!G101)</f>
      </c>
      <c r="F101" s="28">
        <f>IF(OR(Huelva!G101=0),"",Huelva!G101)</f>
      </c>
      <c r="G101" s="28">
        <f>IF(OR(Jaén!G101=0),"",Jaén!G101)</f>
      </c>
      <c r="H101" s="28">
        <f>IF(OR(Málaga!G101=0),"",Málaga!G101)</f>
      </c>
      <c r="I101" s="28">
        <f>IF(OR(Sevilla!G101=0),"",Sevilla!G101)</f>
      </c>
      <c r="J101" s="43"/>
    </row>
    <row r="102" spans="1:10" ht="13.5">
      <c r="A102" s="44" t="s">
        <v>108</v>
      </c>
      <c r="B102" s="28">
        <f>IF(OR(Almería!G102=0),"",Almería!G102)</f>
      </c>
      <c r="C102" s="28">
        <f>IF(OR(Cádiz!G102=0),"",Cádiz!G102)</f>
      </c>
      <c r="D102" s="28">
        <f>IF(OR(Córdoba!G102=0),"",Córdoba!G102)</f>
      </c>
      <c r="E102" s="28">
        <f>IF(OR(Granada!G102=0),"",Granada!G102)</f>
      </c>
      <c r="F102" s="28">
        <f>IF(OR(Huelva!G102=0),"",Huelva!G102)</f>
      </c>
      <c r="G102" s="28">
        <f>IF(OR(Jaén!G102=0),"",Jaén!G102)</f>
      </c>
      <c r="H102" s="28">
        <f>IF(OR(Málaga!G102=0),"",Málaga!G102)</f>
      </c>
      <c r="I102" s="28">
        <f>IF(OR(Sevilla!G102=0),"",Sevilla!G102)</f>
      </c>
      <c r="J102" s="43"/>
    </row>
    <row r="103" spans="1:10" ht="13.5">
      <c r="A103" s="44" t="s">
        <v>109</v>
      </c>
      <c r="B103" s="28">
        <f>IF(OR(Almería!G103=0),"",Almería!G103)</f>
        <v>72</v>
      </c>
      <c r="C103" s="28">
        <f>IF(OR(Cádiz!G103=0),"",Cádiz!G103)</f>
        <v>15</v>
      </c>
      <c r="D103" s="28">
        <f>IF(OR(Córdoba!G103=0),"",Córdoba!G103)</f>
        <v>90</v>
      </c>
      <c r="E103" s="28">
        <f>IF(OR(Granada!G103=0),"",Granada!G103)</f>
        <v>9844</v>
      </c>
      <c r="F103" s="28">
        <f>IF(OR(Huelva!G103=0),"",Huelva!G103)</f>
        <v>0.01</v>
      </c>
      <c r="G103" s="28">
        <f>IF(OR(Jaén!G103=0),"",Jaén!G103)</f>
        <v>0.01</v>
      </c>
      <c r="H103" s="28">
        <f>IF(OR(Málaga!G103=0),"",Málaga!G103)</f>
        <v>1900</v>
      </c>
      <c r="I103" s="28">
        <f>IF(OR(Sevilla!G103=0),"",Sevilla!G103)</f>
        <v>40</v>
      </c>
      <c r="J103" s="43"/>
    </row>
    <row r="104" spans="1:10" ht="13.5">
      <c r="A104" s="44" t="s">
        <v>110</v>
      </c>
      <c r="B104" s="28">
        <f>IF(OR(Almería!G104=0),"",Almería!G104)</f>
        <v>148</v>
      </c>
      <c r="C104" s="28">
        <f>IF(OR(Cádiz!G104=0),"",Cádiz!G104)</f>
        <v>6</v>
      </c>
      <c r="D104" s="28">
        <f>IF(OR(Córdoba!G104=0),"",Córdoba!G104)</f>
        <v>350</v>
      </c>
      <c r="E104" s="28">
        <f>IF(OR(Granada!G104=0),"",Granada!G104)</f>
        <v>226</v>
      </c>
      <c r="F104" s="28">
        <f>IF(OR(Huelva!G104=0),"",Huelva!G104)</f>
        <v>216</v>
      </c>
      <c r="G104" s="28">
        <f>IF(OR(Jaén!G104=0),"",Jaén!G104)</f>
        <v>238</v>
      </c>
      <c r="H104" s="28">
        <f>IF(OR(Málaga!G104=0),"",Málaga!G104)</f>
        <v>300</v>
      </c>
      <c r="I104" s="28">
        <f>IF(OR(Sevilla!G104=0),"",Sevilla!G104)</f>
        <v>3000</v>
      </c>
      <c r="J104" s="43"/>
    </row>
    <row r="105" spans="1:10" ht="13.5">
      <c r="A105" s="44" t="s">
        <v>111</v>
      </c>
      <c r="B105" s="28">
        <f>IF(OR(Almería!G105=0),"",Almería!G105)</f>
        <v>94</v>
      </c>
      <c r="C105" s="28">
        <f>IF(OR(Cádiz!G105=0),"",Cádiz!G105)</f>
        <v>6</v>
      </c>
      <c r="D105" s="28">
        <f>IF(OR(Córdoba!G105=0),"",Córdoba!G105)</f>
        <v>375</v>
      </c>
      <c r="E105" s="28">
        <f>IF(OR(Granada!G105=0),"",Granada!G105)</f>
        <v>3480</v>
      </c>
      <c r="F105" s="28">
        <f>IF(OR(Huelva!G105=0),"",Huelva!G105)</f>
        <v>0.01</v>
      </c>
      <c r="G105" s="28">
        <f>IF(OR(Jaén!G105=0),"",Jaén!G105)</f>
        <v>3082</v>
      </c>
      <c r="H105" s="28">
        <f>IF(OR(Málaga!G105=0),"",Málaga!G105)</f>
        <v>270</v>
      </c>
      <c r="I105" s="28">
        <f>IF(OR(Sevilla!G105=0),"",Sevilla!G105)</f>
        <v>40</v>
      </c>
      <c r="J105" s="43"/>
    </row>
    <row r="106" spans="1:10" ht="13.5">
      <c r="A106" s="42" t="s">
        <v>112</v>
      </c>
      <c r="B106" s="28">
        <f>IF(OR(Almería!G106=0),"",Almería!G106)</f>
      </c>
      <c r="C106" s="28">
        <f>IF(OR(Cádiz!G106=0),"",Cádiz!G106)</f>
      </c>
      <c r="D106" s="28">
        <f>IF(OR(Córdoba!G106=0),"",Córdoba!G106)</f>
      </c>
      <c r="E106" s="28">
        <f>IF(OR(Granada!G106=0),"",Granada!G106)</f>
      </c>
      <c r="F106" s="28">
        <f>IF(OR(Huelva!G106=0),"",Huelva!G106)</f>
      </c>
      <c r="G106" s="28"/>
      <c r="H106" s="28">
        <f>IF(OR(Málaga!G106=0),"",Málaga!G106)</f>
      </c>
      <c r="I106" s="28">
        <f>IF(OR(Sevilla!G106=0),"",Sevilla!G106)</f>
      </c>
      <c r="J106" s="43"/>
    </row>
    <row r="107" spans="1:10" ht="13.5">
      <c r="A107" s="44" t="s">
        <v>113</v>
      </c>
      <c r="B107" s="28">
        <f>IF(OR(Almería!G107=0),"",Almería!G107)</f>
        <v>219</v>
      </c>
      <c r="C107" s="28">
        <f>IF(OR(Cádiz!G107=0),"",Cádiz!G107)</f>
        <v>170</v>
      </c>
      <c r="D107" s="28">
        <f>IF(OR(Córdoba!G107=0),"",Córdoba!G107)</f>
        <v>5500</v>
      </c>
      <c r="E107" s="28">
        <f>IF(OR(Granada!G107=0),"",Granada!G107)</f>
        <v>10846</v>
      </c>
      <c r="F107" s="28">
        <f>IF(OR(Huelva!G107=0),"",Huelva!G107)</f>
        <v>11000</v>
      </c>
      <c r="G107" s="28">
        <f>IF(OR(Jaén!G107=0),"",Jaén!G107)</f>
        <v>1270</v>
      </c>
      <c r="H107" s="28">
        <f>IF(OR(Málaga!G107=0),"",Málaga!G107)</f>
        <v>825</v>
      </c>
      <c r="I107" s="28">
        <f>IF(OR(Sevilla!G107=0),"",Sevilla!G107)</f>
        <v>41000</v>
      </c>
      <c r="J107" s="43"/>
    </row>
    <row r="108" spans="1:10" ht="13.5">
      <c r="A108" s="44" t="s">
        <v>114</v>
      </c>
      <c r="B108" s="28">
        <f>IF(OR(Almería!G108=0),"",Almería!G108)</f>
        <v>33</v>
      </c>
      <c r="C108" s="28">
        <f>IF(OR(Cádiz!G108=0),"",Cádiz!G108)</f>
        <v>1</v>
      </c>
      <c r="D108" s="28">
        <f>IF(OR(Córdoba!G108=0),"",Córdoba!G108)</f>
        <v>1100</v>
      </c>
      <c r="E108" s="28">
        <f>IF(OR(Granada!G108=0),"",Granada!G108)</f>
      </c>
      <c r="F108" s="28">
        <f>IF(OR(Huelva!G108=0),"",Huelva!G108)</f>
      </c>
      <c r="G108" s="28">
        <f>IF(OR(Jaén!G108=0),"",Jaén!G108)</f>
      </c>
      <c r="H108" s="28">
        <f>IF(OR(Málaga!G108=0),"",Málaga!G108)</f>
      </c>
      <c r="I108" s="28">
        <f>IF(OR(Sevilla!G108=0),"",Sevilla!G108)</f>
      </c>
      <c r="J108" s="43"/>
    </row>
    <row r="109" spans="1:10" ht="13.5">
      <c r="A109" s="44" t="s">
        <v>115</v>
      </c>
      <c r="B109" s="28">
        <f>IF(OR(Almería!G109=0),"",Almería!G109)</f>
        <v>302</v>
      </c>
      <c r="C109" s="28">
        <f>IF(OR(Cádiz!G109=0),"",Cádiz!G109)</f>
        <v>11</v>
      </c>
      <c r="D109" s="28">
        <f>IF(OR(Córdoba!G109=0),"",Córdoba!G109)</f>
        <v>7063</v>
      </c>
      <c r="E109" s="28">
        <f>IF(OR(Granada!G109=0),"",Granada!G109)</f>
        <v>1253</v>
      </c>
      <c r="F109" s="28">
        <f>IF(OR(Huelva!G109=0),"",Huelva!G109)</f>
        <v>5670</v>
      </c>
      <c r="G109" s="28">
        <f>IF(OR(Jaén!G109=0),"",Jaén!G109)</f>
        <v>957</v>
      </c>
      <c r="H109" s="28">
        <f>IF(OR(Málaga!G109=0),"",Málaga!G109)</f>
        <v>420</v>
      </c>
      <c r="I109" s="28">
        <f>IF(OR(Sevilla!G109=0),"",Sevilla!G109)</f>
        <v>27000</v>
      </c>
      <c r="J109" s="43"/>
    </row>
    <row r="110" spans="1:10" ht="13.5">
      <c r="A110" s="44" t="s">
        <v>116</v>
      </c>
      <c r="B110" s="28">
        <f>IF(OR(Almería!G110=0),"",Almería!G110)</f>
      </c>
      <c r="C110" s="28">
        <f>IF(OR(Cádiz!G110=0),"",Cádiz!G110)</f>
      </c>
      <c r="D110" s="28">
        <f>IF(OR(Córdoba!G110=0),"",Córdoba!G110)</f>
      </c>
      <c r="E110" s="28">
        <f>IF(OR(Granada!G110=0),"",Granada!G110)</f>
      </c>
      <c r="F110" s="28">
        <f>IF(OR(Huelva!G110=0),"",Huelva!G110)</f>
      </c>
      <c r="G110" s="28">
        <f>IF(OR(Jaén!G110=0),"",Jaén!G110)</f>
      </c>
      <c r="H110" s="28">
        <f>IF(OR(Málaga!G110=0),"",Málaga!G110)</f>
      </c>
      <c r="I110" s="28">
        <f>IF(OR(Sevilla!G110=0),"",Sevilla!G110)</f>
      </c>
      <c r="J110" s="43"/>
    </row>
    <row r="111" spans="1:10" ht="13.5">
      <c r="A111" s="44" t="s">
        <v>117</v>
      </c>
      <c r="B111" s="28">
        <f>IF(OR(Almería!G111=0),"",Almería!G111)</f>
      </c>
      <c r="C111" s="28">
        <f>IF(OR(Cádiz!G111=0),"",Cádiz!G111)</f>
      </c>
      <c r="D111" s="28">
        <f>IF(OR(Córdoba!G111=0),"",Córdoba!G111)</f>
      </c>
      <c r="E111" s="28">
        <f>IF(OR(Granada!G111=0),"",Granada!G111)</f>
      </c>
      <c r="F111" s="28">
        <f>IF(OR(Huelva!G111=0),"",Huelva!G111)</f>
      </c>
      <c r="G111" s="28">
        <f>IF(OR(Jaén!G111=0),"",Jaén!G111)</f>
      </c>
      <c r="H111" s="28">
        <f>IF(OR(Málaga!G111=0),"",Málaga!G111)</f>
      </c>
      <c r="I111" s="28">
        <f>IF(OR(Sevilla!G111=0),"",Sevilla!G111)</f>
      </c>
      <c r="J111" s="43"/>
    </row>
    <row r="112" spans="1:10" ht="13.5">
      <c r="A112" s="44" t="s">
        <v>118</v>
      </c>
      <c r="B112" s="28">
        <f>IF(OR(Almería!G112=0),"",Almería!G112)</f>
      </c>
      <c r="C112" s="28">
        <f>IF(OR(Cádiz!G112=0),"",Cádiz!G112)</f>
      </c>
      <c r="D112" s="28">
        <f>IF(OR(Córdoba!G112=0),"",Córdoba!G112)</f>
      </c>
      <c r="E112" s="28">
        <f>IF(OR(Granada!G112=0),"",Granada!G112)</f>
      </c>
      <c r="F112" s="28">
        <f>IF(OR(Huelva!G112=0),"",Huelva!G112)</f>
      </c>
      <c r="G112" s="28">
        <f>IF(OR(Jaén!G112=0),"",Jaén!G112)</f>
      </c>
      <c r="H112" s="28">
        <f>IF(OR(Málaga!G112=0),"",Málaga!G112)</f>
      </c>
      <c r="I112" s="28">
        <f>IF(OR(Sevilla!G112=0),"",Sevilla!G112)</f>
      </c>
      <c r="J112" s="43"/>
    </row>
    <row r="113" spans="1:10" ht="13.5">
      <c r="A113" s="44" t="s">
        <v>119</v>
      </c>
      <c r="B113" s="28">
        <f>IF(OR(Almería!G113=0),"",Almería!G113)</f>
        <v>0.01</v>
      </c>
      <c r="C113" s="28">
        <f>IF(OR(Cádiz!G113=0),"",Cádiz!G113)</f>
        <v>0.01</v>
      </c>
      <c r="D113" s="28">
        <f>IF(OR(Córdoba!G113=0),"",Córdoba!G113)</f>
        <v>0.01</v>
      </c>
      <c r="E113" s="28">
        <f>IF(OR(Granada!G113=0),"",Granada!G113)</f>
        <v>16</v>
      </c>
      <c r="F113" s="28">
        <f>IF(OR(Huelva!G113=0),"",Huelva!G113)</f>
        <v>0.01</v>
      </c>
      <c r="G113" s="28">
        <f>IF(OR(Jaén!G113=0),"",Jaén!G113)</f>
        <v>0.01</v>
      </c>
      <c r="H113" s="28">
        <f>IF(OR(Málaga!G113=0),"",Málaga!G113)</f>
        <v>0.01</v>
      </c>
      <c r="I113" s="28">
        <f>IF(OR(Sevilla!G113=0),"",Sevilla!G113)</f>
        <v>0.01</v>
      </c>
      <c r="J113" s="43"/>
    </row>
    <row r="114" spans="1:10" ht="13.5">
      <c r="A114" s="44" t="s">
        <v>120</v>
      </c>
      <c r="B114" s="28">
        <f>IF(OR(Almería!G114=0),"",Almería!G114)</f>
      </c>
      <c r="C114" s="28">
        <f>IF(OR(Cádiz!G114=0),"",Cádiz!G114)</f>
      </c>
      <c r="D114" s="28">
        <f>IF(OR(Córdoba!G114=0),"",Córdoba!G114)</f>
      </c>
      <c r="E114" s="28">
        <f>IF(OR(Granada!G114=0),"",Granada!G114)</f>
      </c>
      <c r="F114" s="28">
        <f>IF(OR(Huelva!G114=0),"",Huelva!G114)</f>
      </c>
      <c r="G114" s="28">
        <f>IF(OR(Jaén!G114=0),"",Jaén!G114)</f>
      </c>
      <c r="H114" s="28">
        <f>IF(OR(Málaga!G114=0),"",Málaga!G114)</f>
      </c>
      <c r="I114" s="28">
        <f>IF(OR(Sevilla!G114=0),"",Sevilla!G114)</f>
      </c>
      <c r="J114" s="43"/>
    </row>
    <row r="115" spans="1:10" ht="13.5">
      <c r="A115" s="44" t="s">
        <v>121</v>
      </c>
      <c r="B115" s="28">
        <f>IF(OR(Almería!G115=0),"",Almería!G115)</f>
        <v>9717</v>
      </c>
      <c r="C115" s="28">
        <f>IF(OR(Cádiz!G115=0),"",Cádiz!G115)</f>
        <v>125</v>
      </c>
      <c r="D115" s="28">
        <f>IF(OR(Córdoba!G115=0),"",Córdoba!G115)</f>
        <v>664</v>
      </c>
      <c r="E115" s="28">
        <f>IF(OR(Granada!G115=0),"",Granada!G115)</f>
        <v>30085</v>
      </c>
      <c r="F115" s="28">
        <f>IF(OR(Huelva!G115=0),"",Huelva!G115)</f>
        <v>281</v>
      </c>
      <c r="G115" s="28">
        <f>IF(OR(Jaén!G115=0),"",Jaén!G115)</f>
        <v>1350</v>
      </c>
      <c r="H115" s="28">
        <f>IF(OR(Málaga!G115=0),"",Málaga!G115)</f>
        <v>3900</v>
      </c>
      <c r="I115" s="28">
        <f>IF(OR(Sevilla!G115=0),"",Sevilla!G115)</f>
        <v>3600</v>
      </c>
      <c r="J115" s="43"/>
    </row>
    <row r="116" spans="1:10" ht="13.5">
      <c r="A116" s="44" t="s">
        <v>122</v>
      </c>
      <c r="B116" s="28">
        <f>IF(OR(Almería!G116=0),"",Almería!G116)</f>
      </c>
      <c r="C116" s="28">
        <f>IF(OR(Cádiz!G116=0),"",Cádiz!G116)</f>
      </c>
      <c r="D116" s="28">
        <f>IF(OR(Córdoba!G116=0),"",Córdoba!G116)</f>
      </c>
      <c r="E116" s="28">
        <f>IF(OR(Granada!G116=0),"",Granada!G116)</f>
      </c>
      <c r="F116" s="28">
        <f>IF(OR(Huelva!G116=0),"",Huelva!G116)</f>
      </c>
      <c r="G116" s="28">
        <f>IF(OR(Jaén!G116=0),"",Jaén!G116)</f>
      </c>
      <c r="H116" s="28">
        <f>IF(OR(Málaga!G116=0),"",Málaga!G116)</f>
      </c>
      <c r="I116" s="28">
        <f>IF(OR(Sevilla!G116=0),"",Sevilla!G116)</f>
      </c>
      <c r="J116" s="43"/>
    </row>
    <row r="117" spans="1:10" ht="13.5">
      <c r="A117" s="44" t="s">
        <v>123</v>
      </c>
      <c r="B117" s="28">
        <f>IF(OR(Almería!G117=0),"",Almería!G117)</f>
      </c>
      <c r="C117" s="28">
        <f>IF(OR(Cádiz!G117=0),"",Cádiz!G117)</f>
      </c>
      <c r="D117" s="28">
        <f>IF(OR(Córdoba!G117=0),"",Córdoba!G117)</f>
      </c>
      <c r="E117" s="28">
        <f>IF(OR(Granada!G117=0),"",Granada!G117)</f>
      </c>
      <c r="F117" s="28">
        <f>IF(OR(Huelva!G117=0),"",Huelva!G117)</f>
      </c>
      <c r="G117" s="28">
        <f>IF(OR(Jaén!G117=0),"",Jaén!G117)</f>
      </c>
      <c r="H117" s="28">
        <f>IF(OR(Málaga!G117=0),"",Málaga!G117)</f>
      </c>
      <c r="I117" s="28">
        <f>IF(OR(Sevilla!G117=0),"",Sevilla!G117)</f>
      </c>
      <c r="J117" s="43"/>
    </row>
    <row r="118" spans="1:10" ht="13.5">
      <c r="A118" s="44" t="s">
        <v>124</v>
      </c>
      <c r="B118" s="28">
        <f>IF(OR(Almería!G118=0),"",Almería!G118)</f>
      </c>
      <c r="C118" s="28">
        <f>IF(OR(Cádiz!G118=0),"",Cádiz!G118)</f>
      </c>
      <c r="D118" s="28">
        <f>IF(OR(Córdoba!G118=0),"",Córdoba!G118)</f>
      </c>
      <c r="E118" s="28">
        <f>IF(OR(Granada!G118=0),"",Granada!G118)</f>
      </c>
      <c r="F118" s="28">
        <f>IF(OR(Huelva!G118=0),"",Huelva!G118)</f>
      </c>
      <c r="G118" s="28">
        <f>IF(OR(Jaén!G118=0),"",Jaén!G118)</f>
      </c>
      <c r="H118" s="28">
        <f>IF(OR(Málaga!G118=0),"",Málaga!G118)</f>
      </c>
      <c r="I118" s="28">
        <f>IF(OR(Sevilla!G118=0),"",Sevilla!G118)</f>
      </c>
      <c r="J118" s="43"/>
    </row>
    <row r="119" spans="1:10" ht="13.5">
      <c r="A119" s="44" t="s">
        <v>125</v>
      </c>
      <c r="B119" s="28">
        <f>IF(OR(Almería!G119=0),"",Almería!G119)</f>
        <v>0.01</v>
      </c>
      <c r="C119" s="28">
        <f>IF(OR(Cádiz!G119=0),"",Cádiz!G119)</f>
        <v>0.01</v>
      </c>
      <c r="D119" s="28">
        <f>IF(OR(Córdoba!G119=0),"",Córdoba!G119)</f>
        <v>0.01</v>
      </c>
      <c r="E119" s="28">
        <f>IF(OR(Granada!G119=0),"",Granada!G119)</f>
        <v>117</v>
      </c>
      <c r="F119" s="28">
        <f>IF(OR(Huelva!G119=0),"",Huelva!G119)</f>
        <v>16976</v>
      </c>
      <c r="G119" s="28">
        <f>IF(OR(Jaén!G119=0),"",Jaén!G119)</f>
        <v>0.01</v>
      </c>
      <c r="H119" s="28">
        <f>IF(OR(Málaga!G119=0),"",Málaga!G119)</f>
        <v>0.01</v>
      </c>
      <c r="I119" s="28">
        <f>IF(OR(Sevilla!G119=0),"",Sevilla!G119)</f>
        <v>0.01</v>
      </c>
      <c r="J119" s="43"/>
    </row>
    <row r="120" spans="1:10" ht="13.5">
      <c r="A120" s="46" t="s">
        <v>126</v>
      </c>
      <c r="B120" s="40"/>
      <c r="C120" s="40"/>
      <c r="D120" s="40"/>
      <c r="E120" s="40"/>
      <c r="F120" s="40"/>
      <c r="G120" s="40"/>
      <c r="H120" s="40"/>
      <c r="I120" s="40"/>
      <c r="J120" s="41"/>
    </row>
    <row r="121" spans="1:10" ht="13.5">
      <c r="A121" s="44" t="s">
        <v>127</v>
      </c>
      <c r="B121" s="28">
        <f>IF(OR(Almería!G121=0),"",Almería!G121)</f>
      </c>
      <c r="C121" s="28">
        <f>IF(OR(Cádiz!G121=0),"",Cádiz!G121)</f>
      </c>
      <c r="D121" s="28">
        <f>IF(OR(Córdoba!G121=0),"",Córdoba!G121)</f>
      </c>
      <c r="E121" s="28">
        <f>IF(OR(Granada!G121=0),"",Granada!G121)</f>
      </c>
      <c r="F121" s="28">
        <f>IF(OR(Huelva!G121=0),"",Huelva!G121)</f>
      </c>
      <c r="G121" s="28">
        <f>IF(OR(Jaén!G121=0),"",Jaén!G121)</f>
      </c>
      <c r="H121" s="28">
        <f>IF(OR(Málaga!G121=0),"",Málaga!G121)</f>
      </c>
      <c r="I121" s="28">
        <f>IF(OR(Sevilla!G121=0),"",Sevilla!G121)</f>
      </c>
      <c r="J121" s="43"/>
    </row>
    <row r="122" spans="1:10" ht="13.5">
      <c r="A122" s="44" t="s">
        <v>128</v>
      </c>
      <c r="B122" s="28">
        <f>IF(OR(Almería!G122=0),"",Almería!G122)</f>
      </c>
      <c r="C122" s="28">
        <f>IF(OR(Cádiz!G122=0),"",Cádiz!G122)</f>
      </c>
      <c r="D122" s="28">
        <f>IF(OR(Córdoba!G122=0),"",Córdoba!G122)</f>
      </c>
      <c r="E122" s="28">
        <f>IF(OR(Granada!G122=0),"",Granada!G122)</f>
      </c>
      <c r="F122" s="28">
        <f>IF(OR(Huelva!G122=0),"",Huelva!G122)</f>
      </c>
      <c r="G122" s="28">
        <f>IF(OR(Jaén!G122=0),"",Jaén!G122)</f>
      </c>
      <c r="H122" s="28">
        <f>IF(OR(Málaga!G122=0),"",Málaga!G122)</f>
      </c>
      <c r="I122" s="28">
        <f>IF(OR(Sevilla!G122=0),"",Sevilla!G122)</f>
      </c>
      <c r="J122" s="43"/>
    </row>
    <row r="123" spans="1:10" ht="13.5">
      <c r="A123" s="44" t="s">
        <v>129</v>
      </c>
      <c r="B123" s="28">
        <f>IF(OR(Almería!G123=0),"",Almería!G123)</f>
      </c>
      <c r="C123" s="28">
        <f>IF(OR(Cádiz!G123=0),"",Cádiz!G123)</f>
      </c>
      <c r="D123" s="28">
        <f>IF(OR(Córdoba!G123=0),"",Córdoba!G123)</f>
      </c>
      <c r="E123" s="28">
        <f>IF(OR(Granada!G123=0),"",Granada!G123)</f>
      </c>
      <c r="F123" s="28">
        <f>IF(OR(Huelva!G123=0),"",Huelva!G123)</f>
      </c>
      <c r="G123" s="28">
        <f>IF(OR(Jaén!G123=0),"",Jaén!G123)</f>
      </c>
      <c r="H123" s="28">
        <f>IF(OR(Málaga!G123=0),"",Málaga!G123)</f>
      </c>
      <c r="I123" s="28">
        <f>IF(OR(Sevilla!G123=0),"",Sevilla!G123)</f>
      </c>
      <c r="J123" s="43"/>
    </row>
    <row r="124" spans="1:10" ht="13.5">
      <c r="A124" s="46" t="s">
        <v>130</v>
      </c>
      <c r="B124" s="40"/>
      <c r="C124" s="40"/>
      <c r="D124" s="40"/>
      <c r="E124" s="40"/>
      <c r="F124" s="40"/>
      <c r="G124" s="40"/>
      <c r="H124" s="40"/>
      <c r="I124" s="40"/>
      <c r="J124" s="41"/>
    </row>
    <row r="125" spans="1:10" ht="13.5">
      <c r="A125" s="44" t="s">
        <v>131</v>
      </c>
      <c r="B125" s="28">
        <f>IF(OR(Almería!G125=0),"",Almería!G125)</f>
      </c>
      <c r="C125" s="28">
        <f>IF(OR(Cádiz!G125=0),"",Cádiz!G125)</f>
      </c>
      <c r="D125" s="28">
        <f>IF(OR(Córdoba!G125=0),"",Córdoba!G125)</f>
      </c>
      <c r="E125" s="28">
        <f>IF(OR(Granada!G125=0),"",Granada!G125)</f>
      </c>
      <c r="F125" s="28">
        <f>IF(OR(Huelva!G125=0),"",Huelva!G125)</f>
      </c>
      <c r="G125" s="28">
        <f>IF(OR(Jaén!G125=0),"",Jaén!G125)</f>
      </c>
      <c r="H125" s="28">
        <f>IF(OR(Málaga!G125=0),"",Málaga!G125)</f>
      </c>
      <c r="I125" s="28">
        <f>IF(OR(Sevilla!G125=0),"",Sevilla!G125)</f>
      </c>
      <c r="J125" s="43"/>
    </row>
    <row r="126" spans="1:10" ht="13.5">
      <c r="A126" s="44" t="s">
        <v>132</v>
      </c>
      <c r="B126" s="28">
        <f>IF(OR(Almería!G126=0),"",Almería!G126)</f>
      </c>
      <c r="C126" s="28">
        <f>IF(OR(Cádiz!G126=0),"",Cádiz!G126)</f>
      </c>
      <c r="D126" s="28">
        <f>IF(OR(Córdoba!G126=0),"",Córdoba!G126)</f>
      </c>
      <c r="E126" s="28">
        <f>IF(OR(Granada!G126=0),"",Granada!G126)</f>
      </c>
      <c r="F126" s="28">
        <f>IF(OR(Huelva!G126=0),"",Huelva!G126)</f>
      </c>
      <c r="G126" s="28">
        <f>IF(OR(Jaén!G126=0),"",Jaén!G126)</f>
      </c>
      <c r="H126" s="28">
        <f>IF(OR(Málaga!G126=0),"",Málaga!G126)</f>
      </c>
      <c r="I126" s="28">
        <f>IF(OR(Sevilla!G126=0),"",Sevilla!G126)</f>
      </c>
      <c r="J126" s="43"/>
    </row>
    <row r="127" spans="1:10" ht="13.5">
      <c r="A127" s="44" t="s">
        <v>133</v>
      </c>
      <c r="B127" s="28">
        <f>IF(OR(Almería!G127=0),"",Almería!G127)</f>
      </c>
      <c r="C127" s="28">
        <f>IF(OR(Cádiz!G127=0),"",Cádiz!G127)</f>
      </c>
      <c r="D127" s="28">
        <f>IF(OR(Córdoba!G127=0),"",Córdoba!G127)</f>
      </c>
      <c r="E127" s="28"/>
      <c r="F127" s="28">
        <f>IF(OR(Huelva!G127=0),"",Huelva!G127)</f>
      </c>
      <c r="G127" s="28">
        <f>IF(OR(Jaén!G127=0),"",Jaén!G127)</f>
      </c>
      <c r="H127" s="28">
        <f>IF(OR(Málaga!G127=0),"",Málaga!G127)</f>
      </c>
      <c r="I127" s="28">
        <f>IF(OR(Sevilla!G127=0),"",Sevilla!G127)</f>
      </c>
      <c r="J127" s="43"/>
    </row>
    <row r="128" spans="1:10" ht="13.5">
      <c r="A128" s="44" t="s">
        <v>134</v>
      </c>
      <c r="B128" s="28">
        <f>IF(OR(Almería!G128=0),"",Almería!G128)</f>
      </c>
      <c r="C128" s="28">
        <f>IF(OR(Cádiz!G128=0),"",Cádiz!G128)</f>
      </c>
      <c r="D128" s="28">
        <f>IF(OR(Córdoba!G128=0),"",Córdoba!G128)</f>
      </c>
      <c r="E128" s="28"/>
      <c r="F128" s="28">
        <f>IF(OR(Huelva!G128=0),"",Huelva!G128)</f>
      </c>
      <c r="G128" s="28">
        <f>IF(OR(Jaén!G128=0),"",Jaén!G128)</f>
      </c>
      <c r="H128" s="28">
        <f>IF(OR(Málaga!G128=0),"",Málaga!G128)</f>
      </c>
      <c r="I128" s="28">
        <f>IF(OR(Sevilla!G128=0),"",Sevilla!G128)</f>
      </c>
      <c r="J128" s="43"/>
    </row>
    <row r="129" spans="1:10" ht="13.5">
      <c r="A129" s="46" t="s">
        <v>135</v>
      </c>
      <c r="B129" s="40"/>
      <c r="C129" s="40"/>
      <c r="D129" s="40"/>
      <c r="E129" s="40"/>
      <c r="F129" s="40"/>
      <c r="G129" s="40"/>
      <c r="H129" s="40"/>
      <c r="I129" s="40"/>
      <c r="J129" s="41"/>
    </row>
    <row r="130" spans="1:10" ht="13.5">
      <c r="A130" s="49" t="s">
        <v>136</v>
      </c>
      <c r="B130" s="50">
        <f>IF(OR(Almería!G130=0),"",Almería!G130)</f>
        <v>0.01</v>
      </c>
      <c r="C130" s="50">
        <f>IF(OR(Cádiz!G130=0),"",Cádiz!G130)</f>
        <v>0.01</v>
      </c>
      <c r="D130" s="50">
        <f>IF(OR(Córdoba!G130=0),"",Córdoba!G130)</f>
        <v>0.01</v>
      </c>
      <c r="E130" s="50">
        <f>IF(OR(Granada!G130=0),"",Granada!G130)</f>
        <v>1</v>
      </c>
      <c r="F130" s="50">
        <f>IF(OR(Huelva!G130=0),"",Huelva!G130)</f>
        <v>0.01</v>
      </c>
      <c r="G130" s="50">
        <f>IF(OR(Jaén!G130=0),"",Jaén!G130)</f>
        <v>0.01</v>
      </c>
      <c r="H130" s="50">
        <f>IF(OR(Málaga!G130=0),"",Málaga!G130)</f>
        <v>0.01</v>
      </c>
      <c r="I130" s="50">
        <f>IF(OR(Sevilla!G130=0),"",Sevilla!G130)</f>
        <v>3</v>
      </c>
      <c r="J130" s="51">
        <f>IF(OR(Andalucía!G130=0),"",Andalucía!G130)</f>
        <v>4.0600000000000005</v>
      </c>
    </row>
  </sheetData>
  <sheetProtection selectLockedCells="1" selectUnlockedCells="1"/>
  <printOptions/>
  <pageMargins left="0.7479166666666667" right="0.7479166666666667" top="0.9840277777777777" bottom="0.9840277777777777" header="0" footer="0"/>
  <pageSetup fitToHeight="2" fitToWidth="1" horizontalDpi="300" verticalDpi="300" orientation="portrait" paperSize="9" scale="68" r:id="rId1"/>
  <headerFooter alignWithMargins="0">
    <oddHeader>&amp;LAVANCE DE SUPERFICIES Y PRODUCCIONES A 30 DE ABRIL DEL AÑO 2015.</oddHeader>
    <oddFooter>&amp;L(*)Mes al que corresponde la última estimación.
Datos de 2.013 provisionales y del 2.014 avances.</oddFoot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SheetLayoutView="95" zoomScalePageLayoutView="0" workbookViewId="0" topLeftCell="A1">
      <pane xSplit="2" ySplit="3" topLeftCell="C4" activePane="bottomRight" state="frozen"/>
      <selection pane="topLeft" activeCell="L93" sqref="L93:M102"/>
      <selection pane="topRight" activeCell="L93" sqref="L93:M102"/>
      <selection pane="bottomLeft" activeCell="L93" sqref="L93:M102"/>
      <selection pane="bottomRight" activeCell="L93" sqref="L93:M102"/>
    </sheetView>
  </sheetViews>
  <sheetFormatPr defaultColWidth="11.00390625" defaultRowHeight="13.5"/>
  <cols>
    <col min="1" max="1" width="29.125" style="2" customWidth="1"/>
    <col min="2" max="2" width="3.375" style="2" customWidth="1"/>
    <col min="3" max="3" width="9.125" style="2" customWidth="1"/>
    <col min="4" max="4" width="8.625" style="2" customWidth="1"/>
    <col min="5" max="5" width="8.50390625" style="2" customWidth="1"/>
    <col min="6" max="6" width="3.00390625" style="138" customWidth="1"/>
    <col min="7" max="7" width="8.75390625" style="2" customWidth="1"/>
    <col min="8" max="8" width="9.75390625" style="2" customWidth="1"/>
    <col min="9" max="11" width="9.625" style="2" customWidth="1"/>
    <col min="12" max="12" width="9.00390625" style="2" customWidth="1"/>
    <col min="13" max="13" width="10.75390625" style="2" customWidth="1"/>
    <col min="14" max="14" width="12.375" style="2" customWidth="1"/>
    <col min="15" max="15" width="14.25390625" style="2" customWidth="1"/>
    <col min="16" max="16" width="13.125" style="2" customWidth="1"/>
    <col min="17" max="16384" width="11.00390625" style="2" customWidth="1"/>
  </cols>
  <sheetData>
    <row r="1" spans="1:16" ht="13.5">
      <c r="A1" s="68" t="s">
        <v>137</v>
      </c>
      <c r="B1" s="177" t="s">
        <v>1</v>
      </c>
      <c r="C1" s="177"/>
      <c r="D1" s="177"/>
      <c r="E1" s="177"/>
      <c r="F1" s="178" t="s">
        <v>2</v>
      </c>
      <c r="G1" s="178"/>
      <c r="H1" s="178"/>
      <c r="I1" s="178"/>
      <c r="J1" s="179" t="s">
        <v>3</v>
      </c>
      <c r="K1" s="179"/>
      <c r="L1" s="179"/>
      <c r="M1" s="179"/>
      <c r="N1" s="3"/>
      <c r="O1" s="4"/>
      <c r="P1" s="4"/>
    </row>
    <row r="2" spans="1:16" ht="13.5">
      <c r="A2" s="69" t="s">
        <v>172</v>
      </c>
      <c r="B2" s="70"/>
      <c r="C2" s="71"/>
      <c r="D2" s="92"/>
      <c r="E2" s="72" t="s">
        <v>4</v>
      </c>
      <c r="F2" s="73"/>
      <c r="G2" s="6"/>
      <c r="H2" s="7"/>
      <c r="I2" s="74" t="s">
        <v>4</v>
      </c>
      <c r="J2" s="180" t="s">
        <v>5</v>
      </c>
      <c r="K2" s="180"/>
      <c r="L2" s="181" t="s">
        <v>6</v>
      </c>
      <c r="M2" s="181"/>
      <c r="N2" s="8" t="s">
        <v>7</v>
      </c>
      <c r="O2" s="9" t="s">
        <v>7</v>
      </c>
      <c r="P2" s="9" t="s">
        <v>7</v>
      </c>
    </row>
    <row r="3" spans="1:16" ht="13.5">
      <c r="A3" s="75" t="s">
        <v>8</v>
      </c>
      <c r="B3" s="76" t="s">
        <v>9</v>
      </c>
      <c r="C3" s="10">
        <v>2015</v>
      </c>
      <c r="D3" s="11">
        <v>2014</v>
      </c>
      <c r="E3" s="77" t="s">
        <v>169</v>
      </c>
      <c r="F3" s="12" t="s">
        <v>9</v>
      </c>
      <c r="G3" s="13">
        <v>2015</v>
      </c>
      <c r="H3" s="14">
        <v>2014</v>
      </c>
      <c r="I3" s="78" t="s">
        <v>169</v>
      </c>
      <c r="J3" s="79" t="s">
        <v>170</v>
      </c>
      <c r="K3" s="79" t="s">
        <v>171</v>
      </c>
      <c r="L3" s="80" t="s">
        <v>170</v>
      </c>
      <c r="M3" s="81" t="s">
        <v>171</v>
      </c>
      <c r="N3" s="15">
        <v>2015</v>
      </c>
      <c r="O3" s="16">
        <v>2014</v>
      </c>
      <c r="P3" s="52" t="s">
        <v>169</v>
      </c>
    </row>
    <row r="4" spans="1:16" ht="13.5">
      <c r="A4" s="82" t="s">
        <v>10</v>
      </c>
      <c r="B4" s="83"/>
      <c r="C4" s="84"/>
      <c r="D4" s="84"/>
      <c r="E4" s="85"/>
      <c r="F4" s="17"/>
      <c r="G4" s="84"/>
      <c r="H4" s="17"/>
      <c r="I4" s="86"/>
      <c r="J4" s="87"/>
      <c r="K4" s="88"/>
      <c r="L4" s="89"/>
      <c r="M4" s="90"/>
      <c r="N4" s="18"/>
      <c r="O4" s="19"/>
      <c r="P4" s="19"/>
    </row>
    <row r="5" spans="1:16" ht="13.5">
      <c r="A5" s="91" t="s">
        <v>11</v>
      </c>
      <c r="B5" s="92">
        <v>3</v>
      </c>
      <c r="C5" s="93">
        <f>IF(OR(C6=0,C7=0),"",SUM(C6:C7))</f>
        <v>62600</v>
      </c>
      <c r="D5" s="67">
        <f>IF(OR(D6=0,D7=0),"",SUM(D6:D7))</f>
        <v>64555</v>
      </c>
      <c r="E5" s="139">
        <f>IF(OR(E6=0,E7=0),"",SUM(E6:E7))</f>
        <v>69197.75</v>
      </c>
      <c r="F5" s="94">
        <v>4</v>
      </c>
      <c r="G5" s="94">
        <f>IF(OR(G6=0,G7=0),"",SUM(G6:G7))</f>
        <v>170000</v>
      </c>
      <c r="H5" s="95">
        <f>IF(OR(H6=0,H7=0),"",SUM(H6:H7))</f>
        <v>216150</v>
      </c>
      <c r="I5" s="115">
        <f>IF(OR(I6=0,I7=0),"",SUM(I6:I7))</f>
        <v>154952.5</v>
      </c>
      <c r="J5" s="96">
        <f aca="true" t="shared" si="0" ref="J5:J16">IF(OR(D5=0,C5=0,D5&lt;1),"",C5/D5*100-100)</f>
        <v>-3.028425373712338</v>
      </c>
      <c r="K5" s="97">
        <f aca="true" t="shared" si="1" ref="K5:K16">IF(OR(E5=0,C5=0,E5&lt;1),"",C5/E5*100-100)</f>
        <v>-9.53463082253397</v>
      </c>
      <c r="L5" s="96">
        <f aca="true" t="shared" si="2" ref="L5:L16">IF(OR(H5=0,G5=0,H5&lt;1),"",G5/H5*100-100)</f>
        <v>-21.350913717325923</v>
      </c>
      <c r="M5" s="98">
        <f aca="true" t="shared" si="3" ref="M5:M16">IF(OR(I5=0,G5=0,I5&lt;1),"",G5/I5*100-100)</f>
        <v>9.711040480147147</v>
      </c>
      <c r="N5" s="99">
        <f aca="true" t="shared" si="4" ref="N5:P12">(G5/C5)*1000</f>
        <v>2715.654952076677</v>
      </c>
      <c r="O5" s="100">
        <f t="shared" si="4"/>
        <v>3348.307644644102</v>
      </c>
      <c r="P5" s="100">
        <f t="shared" si="4"/>
        <v>2239.270785538547</v>
      </c>
    </row>
    <row r="6" spans="1:16" ht="13.5">
      <c r="A6" s="101" t="s">
        <v>12</v>
      </c>
      <c r="B6" s="92">
        <v>3</v>
      </c>
      <c r="C6" s="93">
        <v>20100</v>
      </c>
      <c r="D6" s="67">
        <v>22065</v>
      </c>
      <c r="E6" s="58">
        <v>12545</v>
      </c>
      <c r="F6" s="94">
        <v>4</v>
      </c>
      <c r="G6" s="94">
        <v>56000</v>
      </c>
      <c r="H6" s="95">
        <v>77650</v>
      </c>
      <c r="I6" s="56">
        <v>33408.5</v>
      </c>
      <c r="J6" s="96">
        <f t="shared" si="0"/>
        <v>-8.90550645819171</v>
      </c>
      <c r="K6" s="97">
        <f t="shared" si="1"/>
        <v>60.223196492626556</v>
      </c>
      <c r="L6" s="96">
        <f t="shared" si="2"/>
        <v>-27.8815196394076</v>
      </c>
      <c r="M6" s="98">
        <f t="shared" si="3"/>
        <v>67.62201236212343</v>
      </c>
      <c r="N6" s="99">
        <f t="shared" si="4"/>
        <v>2786.069651741294</v>
      </c>
      <c r="O6" s="100">
        <f t="shared" si="4"/>
        <v>3519.147971901201</v>
      </c>
      <c r="P6" s="100">
        <f t="shared" si="4"/>
        <v>2663.0928656835395</v>
      </c>
    </row>
    <row r="7" spans="1:16" ht="13.5">
      <c r="A7" s="102" t="s">
        <v>13</v>
      </c>
      <c r="B7" s="92">
        <v>3</v>
      </c>
      <c r="C7" s="93">
        <v>42500</v>
      </c>
      <c r="D7" s="67">
        <v>42490</v>
      </c>
      <c r="E7" s="58">
        <v>56652.75</v>
      </c>
      <c r="F7" s="94">
        <v>4</v>
      </c>
      <c r="G7" s="94">
        <v>114000</v>
      </c>
      <c r="H7" s="95">
        <v>138500</v>
      </c>
      <c r="I7" s="56">
        <v>121544</v>
      </c>
      <c r="J7" s="96">
        <f t="shared" si="0"/>
        <v>0.023534949399859784</v>
      </c>
      <c r="K7" s="97">
        <f t="shared" si="1"/>
        <v>-24.981576357723142</v>
      </c>
      <c r="L7" s="96">
        <f t="shared" si="2"/>
        <v>-17.689530685920573</v>
      </c>
      <c r="M7" s="98">
        <f t="shared" si="3"/>
        <v>-6.2068057658132005</v>
      </c>
      <c r="N7" s="99">
        <f t="shared" si="4"/>
        <v>2682.3529411764703</v>
      </c>
      <c r="O7" s="100">
        <f t="shared" si="4"/>
        <v>3259.590491880442</v>
      </c>
      <c r="P7" s="100">
        <f t="shared" si="4"/>
        <v>2145.421007806329</v>
      </c>
    </row>
    <row r="8" spans="1:16" ht="13.5">
      <c r="A8" s="91" t="s">
        <v>14</v>
      </c>
      <c r="B8" s="92">
        <v>4</v>
      </c>
      <c r="C8" s="93">
        <f>IF(OR(C9=0,C10=0),"",SUM(C9:C10))</f>
        <v>8200</v>
      </c>
      <c r="D8" s="67">
        <f>IF(OR(D9=0,D10=0),"",SUM(D9:D10))</f>
        <v>8385</v>
      </c>
      <c r="E8" s="139">
        <f>IF(OR(E9=0,E10=0),"",SUM(E9:E10))</f>
        <v>6415.75</v>
      </c>
      <c r="F8" s="94">
        <v>4</v>
      </c>
      <c r="G8" s="103">
        <f>IF(OR(G9=0,G10=0),"",SUM(G9:G10))</f>
        <v>22000</v>
      </c>
      <c r="H8" s="104">
        <f>IF(OR(H9=0,H10=0),"",SUM(H9:H10))</f>
        <v>29700</v>
      </c>
      <c r="I8" s="140">
        <f>IF(OR(I9=0,I10=0),"",SUM(I9:I10))</f>
        <v>17057</v>
      </c>
      <c r="J8" s="96">
        <f t="shared" si="0"/>
        <v>-2.206320810971974</v>
      </c>
      <c r="K8" s="97">
        <f t="shared" si="1"/>
        <v>27.81046643026926</v>
      </c>
      <c r="L8" s="96">
        <f t="shared" si="2"/>
        <v>-25.925925925925924</v>
      </c>
      <c r="M8" s="98">
        <f t="shared" si="3"/>
        <v>28.97930468429385</v>
      </c>
      <c r="N8" s="99">
        <f t="shared" si="4"/>
        <v>2682.9268292682927</v>
      </c>
      <c r="O8" s="100">
        <f t="shared" si="4"/>
        <v>3542.0393559928443</v>
      </c>
      <c r="P8" s="100">
        <f t="shared" si="4"/>
        <v>2658.6135681720766</v>
      </c>
    </row>
    <row r="9" spans="1:16" ht="13.5">
      <c r="A9" s="101" t="s">
        <v>15</v>
      </c>
      <c r="B9" s="92">
        <v>4</v>
      </c>
      <c r="C9" s="93">
        <v>2150</v>
      </c>
      <c r="D9" s="67">
        <v>2135</v>
      </c>
      <c r="E9" s="58">
        <v>709.25</v>
      </c>
      <c r="F9" s="94">
        <v>4</v>
      </c>
      <c r="G9" s="94">
        <v>5500</v>
      </c>
      <c r="H9" s="95">
        <v>7800</v>
      </c>
      <c r="I9" s="56">
        <v>1542.75</v>
      </c>
      <c r="J9" s="96">
        <f t="shared" si="0"/>
        <v>0.7025761124121743</v>
      </c>
      <c r="K9" s="97">
        <f t="shared" si="1"/>
        <v>203.13711667254142</v>
      </c>
      <c r="L9" s="96">
        <f t="shared" si="2"/>
        <v>-29.48717948717949</v>
      </c>
      <c r="M9" s="98">
        <f t="shared" si="3"/>
        <v>256.50623885918003</v>
      </c>
      <c r="N9" s="99">
        <f t="shared" si="4"/>
        <v>2558.139534883721</v>
      </c>
      <c r="O9" s="100">
        <f t="shared" si="4"/>
        <v>3653.3957845433256</v>
      </c>
      <c r="P9" s="100">
        <f t="shared" si="4"/>
        <v>2175.185054635178</v>
      </c>
    </row>
    <row r="10" spans="1:16" ht="13.5">
      <c r="A10" s="102" t="s">
        <v>16</v>
      </c>
      <c r="B10" s="92">
        <v>3</v>
      </c>
      <c r="C10" s="93">
        <v>6050</v>
      </c>
      <c r="D10" s="67">
        <v>6250</v>
      </c>
      <c r="E10" s="58">
        <v>5706.5</v>
      </c>
      <c r="F10" s="94">
        <v>4</v>
      </c>
      <c r="G10" s="94">
        <v>16500</v>
      </c>
      <c r="H10" s="95">
        <v>21900</v>
      </c>
      <c r="I10" s="56">
        <v>15514.25</v>
      </c>
      <c r="J10" s="96">
        <f t="shared" si="0"/>
        <v>-3.200000000000003</v>
      </c>
      <c r="K10" s="97">
        <f t="shared" si="1"/>
        <v>6.019451502672396</v>
      </c>
      <c r="L10" s="96">
        <f t="shared" si="2"/>
        <v>-24.657534246575338</v>
      </c>
      <c r="M10" s="98">
        <f t="shared" si="3"/>
        <v>6.353835989493533</v>
      </c>
      <c r="N10" s="99">
        <f t="shared" si="4"/>
        <v>2727.272727272727</v>
      </c>
      <c r="O10" s="100">
        <f t="shared" si="4"/>
        <v>3504</v>
      </c>
      <c r="P10" s="100">
        <f t="shared" si="4"/>
        <v>2718.6979759922892</v>
      </c>
    </row>
    <row r="11" spans="1:16" ht="13.5">
      <c r="A11" s="101" t="s">
        <v>17</v>
      </c>
      <c r="B11" s="92">
        <v>3</v>
      </c>
      <c r="C11" s="93">
        <v>9100</v>
      </c>
      <c r="D11" s="67">
        <v>9100</v>
      </c>
      <c r="E11" s="58">
        <v>8310.25</v>
      </c>
      <c r="F11" s="94">
        <v>4</v>
      </c>
      <c r="G11" s="94">
        <v>24000</v>
      </c>
      <c r="H11" s="95">
        <v>33750</v>
      </c>
      <c r="I11" s="56">
        <v>23815.25</v>
      </c>
      <c r="J11" s="96">
        <f t="shared" si="0"/>
        <v>0</v>
      </c>
      <c r="K11" s="97">
        <f t="shared" si="1"/>
        <v>9.503324208056313</v>
      </c>
      <c r="L11" s="96">
        <f t="shared" si="2"/>
        <v>-28.888888888888886</v>
      </c>
      <c r="M11" s="98">
        <f t="shared" si="3"/>
        <v>0.7757634288953597</v>
      </c>
      <c r="N11" s="99">
        <f t="shared" si="4"/>
        <v>2637.3626373626375</v>
      </c>
      <c r="O11" s="100">
        <f t="shared" si="4"/>
        <v>3708.791208791209</v>
      </c>
      <c r="P11" s="100">
        <f t="shared" si="4"/>
        <v>2865.7681778526517</v>
      </c>
    </row>
    <row r="12" spans="1:16" ht="13.5">
      <c r="A12" s="101" t="s">
        <v>18</v>
      </c>
      <c r="B12" s="92">
        <v>3</v>
      </c>
      <c r="C12" s="93">
        <v>153</v>
      </c>
      <c r="D12" s="67">
        <v>0.01</v>
      </c>
      <c r="E12" s="58">
        <v>0.2575</v>
      </c>
      <c r="F12" s="94">
        <v>4</v>
      </c>
      <c r="G12" s="94">
        <v>300</v>
      </c>
      <c r="H12" s="95">
        <v>0.01</v>
      </c>
      <c r="I12" s="56">
        <v>0.5075</v>
      </c>
      <c r="J12" s="96">
        <f t="shared" si="0"/>
      </c>
      <c r="K12" s="97">
        <f t="shared" si="1"/>
      </c>
      <c r="L12" s="96">
        <f t="shared" si="2"/>
      </c>
      <c r="M12" s="98">
        <f t="shared" si="3"/>
      </c>
      <c r="N12" s="99">
        <f t="shared" si="4"/>
        <v>1960.7843137254902</v>
      </c>
      <c r="O12" s="100"/>
      <c r="P12" s="100"/>
    </row>
    <row r="13" spans="1:16" ht="13.5">
      <c r="A13" s="102" t="s">
        <v>19</v>
      </c>
      <c r="B13" s="92">
        <v>3</v>
      </c>
      <c r="C13" s="105">
        <v>20000</v>
      </c>
      <c r="D13" s="141">
        <v>19950</v>
      </c>
      <c r="E13" s="58">
        <v>10425.5</v>
      </c>
      <c r="F13" s="94">
        <v>4</v>
      </c>
      <c r="G13" s="94">
        <v>66000</v>
      </c>
      <c r="H13" s="95">
        <v>79850</v>
      </c>
      <c r="I13" s="56">
        <v>35869.5</v>
      </c>
      <c r="J13" s="96">
        <f t="shared" si="0"/>
        <v>0.250626566416031</v>
      </c>
      <c r="K13" s="97">
        <f t="shared" si="1"/>
        <v>91.83732195098557</v>
      </c>
      <c r="L13" s="96"/>
      <c r="M13" s="98"/>
      <c r="N13" s="99">
        <f aca="true" t="shared" si="5" ref="N13:P16">(G13/C13)*1000</f>
        <v>3300</v>
      </c>
      <c r="O13" s="100">
        <f t="shared" si="5"/>
        <v>4002.5062656641603</v>
      </c>
      <c r="P13" s="100">
        <f t="shared" si="5"/>
        <v>3440.554409860438</v>
      </c>
    </row>
    <row r="14" spans="1:16" ht="13.5">
      <c r="A14" s="101" t="s">
        <v>20</v>
      </c>
      <c r="B14" s="92">
        <v>4</v>
      </c>
      <c r="C14" s="93">
        <v>2900</v>
      </c>
      <c r="D14" s="67">
        <v>2860</v>
      </c>
      <c r="E14" s="58">
        <v>2802</v>
      </c>
      <c r="F14" s="94"/>
      <c r="G14" s="94"/>
      <c r="H14" s="95">
        <v>22800</v>
      </c>
      <c r="I14" s="56">
        <v>22363</v>
      </c>
      <c r="J14" s="96">
        <f t="shared" si="0"/>
        <v>1.3986013986014</v>
      </c>
      <c r="K14" s="97">
        <f t="shared" si="1"/>
        <v>3.4975017844396774</v>
      </c>
      <c r="L14" s="96"/>
      <c r="M14" s="98"/>
      <c r="N14" s="99">
        <f t="shared" si="5"/>
        <v>0</v>
      </c>
      <c r="O14" s="100">
        <f t="shared" si="5"/>
        <v>7972.027972027971</v>
      </c>
      <c r="P14" s="100">
        <f t="shared" si="5"/>
        <v>7981.084939329051</v>
      </c>
    </row>
    <row r="15" spans="1:16" ht="13.5">
      <c r="A15" s="101" t="s">
        <v>21</v>
      </c>
      <c r="B15" s="92">
        <v>4</v>
      </c>
      <c r="C15" s="93">
        <v>3350</v>
      </c>
      <c r="D15" s="67">
        <v>3343</v>
      </c>
      <c r="E15" s="58">
        <v>3515.25</v>
      </c>
      <c r="F15" s="94"/>
      <c r="G15" s="94"/>
      <c r="H15" s="95">
        <v>40400</v>
      </c>
      <c r="I15" s="56">
        <v>31853.25</v>
      </c>
      <c r="J15" s="96">
        <f t="shared" si="0"/>
        <v>0.20939276099312565</v>
      </c>
      <c r="K15" s="97">
        <f t="shared" si="1"/>
        <v>-4.700945878671504</v>
      </c>
      <c r="L15" s="96"/>
      <c r="M15" s="98"/>
      <c r="N15" s="99">
        <f t="shared" si="5"/>
        <v>0</v>
      </c>
      <c r="O15" s="100">
        <f t="shared" si="5"/>
        <v>12084.953634460066</v>
      </c>
      <c r="P15" s="100">
        <f t="shared" si="5"/>
        <v>9061.446554299126</v>
      </c>
    </row>
    <row r="16" spans="1:16" ht="13.5">
      <c r="A16" s="101" t="s">
        <v>22</v>
      </c>
      <c r="B16" s="92">
        <v>4</v>
      </c>
      <c r="C16" s="93">
        <v>3600</v>
      </c>
      <c r="D16" s="67">
        <v>3749</v>
      </c>
      <c r="E16" s="58">
        <v>4061.75</v>
      </c>
      <c r="F16" s="94"/>
      <c r="G16" s="94"/>
      <c r="H16" s="95">
        <v>27900</v>
      </c>
      <c r="I16" s="56">
        <v>17171.5</v>
      </c>
      <c r="J16" s="96">
        <f t="shared" si="0"/>
        <v>-3.9743931715124035</v>
      </c>
      <c r="K16" s="97">
        <f t="shared" si="1"/>
        <v>-11.36825260048009</v>
      </c>
      <c r="L16" s="96"/>
      <c r="M16" s="98"/>
      <c r="N16" s="99">
        <f t="shared" si="5"/>
        <v>0</v>
      </c>
      <c r="O16" s="100">
        <f t="shared" si="5"/>
        <v>7441.984529207788</v>
      </c>
      <c r="P16" s="100">
        <f t="shared" si="5"/>
        <v>4227.611251307934</v>
      </c>
    </row>
    <row r="17" spans="1:16" ht="13.5">
      <c r="A17" s="82" t="s">
        <v>23</v>
      </c>
      <c r="B17" s="106"/>
      <c r="C17" s="107"/>
      <c r="D17" s="142"/>
      <c r="E17" s="59"/>
      <c r="F17" s="108"/>
      <c r="G17" s="107"/>
      <c r="H17" s="142"/>
      <c r="I17" s="59"/>
      <c r="J17" s="109"/>
      <c r="K17" s="110"/>
      <c r="L17" s="109"/>
      <c r="M17" s="111"/>
      <c r="N17" s="112"/>
      <c r="O17" s="113"/>
      <c r="P17" s="113"/>
    </row>
    <row r="18" spans="1:16" ht="13.5">
      <c r="A18" s="101" t="s">
        <v>24</v>
      </c>
      <c r="B18" s="92"/>
      <c r="C18" s="93">
        <v>0.01</v>
      </c>
      <c r="D18" s="67">
        <v>0.01</v>
      </c>
      <c r="E18" s="58">
        <v>20.0075</v>
      </c>
      <c r="F18" s="94"/>
      <c r="G18" s="94"/>
      <c r="H18" s="95">
        <v>0.01</v>
      </c>
      <c r="I18" s="56">
        <v>37.5075</v>
      </c>
      <c r="J18" s="96">
        <f aca="true" t="shared" si="6" ref="J18:J25">IF(OR(D18=0,C18=0,D18&lt;1),"",C18/D18*100-100)</f>
      </c>
      <c r="K18" s="97">
        <f aca="true" t="shared" si="7" ref="K18:K25">IF(OR(E18=0,C18=0,E18&lt;1),"",C18/E18*100-100)</f>
        <v>-99.95001874297138</v>
      </c>
      <c r="L18" s="96"/>
      <c r="M18" s="98"/>
      <c r="N18" s="99"/>
      <c r="O18" s="100"/>
      <c r="P18" s="100">
        <f>(I18/E18)*1000</f>
        <v>1874.6719980007497</v>
      </c>
    </row>
    <row r="19" spans="1:16" ht="13.5">
      <c r="A19" s="101" t="s">
        <v>25</v>
      </c>
      <c r="B19" s="92">
        <v>4</v>
      </c>
      <c r="C19" s="93">
        <v>1600</v>
      </c>
      <c r="D19" s="67">
        <v>1690</v>
      </c>
      <c r="E19" s="58">
        <v>1232.75</v>
      </c>
      <c r="F19" s="94">
        <v>4</v>
      </c>
      <c r="G19" s="94">
        <v>1500</v>
      </c>
      <c r="H19" s="95">
        <v>1950</v>
      </c>
      <c r="I19" s="56">
        <v>1294.25</v>
      </c>
      <c r="J19" s="96">
        <f t="shared" si="6"/>
        <v>-5.325443786982248</v>
      </c>
      <c r="K19" s="97">
        <f t="shared" si="7"/>
        <v>29.791117420401548</v>
      </c>
      <c r="L19" s="96">
        <f aca="true" t="shared" si="8" ref="L18:L25">IF(OR(H19=0,G19=0,H19&lt;1),"",G19/H19*100-100)</f>
        <v>-23.076923076923066</v>
      </c>
      <c r="M19" s="98">
        <f aca="true" t="shared" si="9" ref="M18:M25">IF(OR(I19=0,G19=0,I19&lt;1),"",G19/I19*100-100)</f>
        <v>15.897237782499516</v>
      </c>
      <c r="N19" s="99">
        <f>(G19/C19)*1000</f>
        <v>937.5</v>
      </c>
      <c r="O19" s="100">
        <f>(H19/D19)*1000</f>
        <v>1153.8461538461538</v>
      </c>
      <c r="P19" s="100">
        <f>(I19/E19)*1000</f>
        <v>1049.8884607584669</v>
      </c>
    </row>
    <row r="20" spans="1:16" ht="13.5">
      <c r="A20" s="101" t="s">
        <v>26</v>
      </c>
      <c r="B20" s="92"/>
      <c r="C20" s="93">
        <v>0.01</v>
      </c>
      <c r="D20" s="67">
        <v>0.01</v>
      </c>
      <c r="E20" s="58">
        <v>0.7575</v>
      </c>
      <c r="F20" s="94"/>
      <c r="G20" s="94">
        <v>0.01</v>
      </c>
      <c r="H20" s="95">
        <v>0.01</v>
      </c>
      <c r="I20" s="56">
        <v>0.5075</v>
      </c>
      <c r="J20" s="96">
        <f t="shared" si="6"/>
      </c>
      <c r="K20" s="97">
        <f t="shared" si="7"/>
      </c>
      <c r="L20" s="96">
        <f t="shared" si="8"/>
      </c>
      <c r="M20" s="98">
        <f t="shared" si="9"/>
      </c>
      <c r="N20" s="99"/>
      <c r="O20" s="100"/>
      <c r="P20" s="100"/>
    </row>
    <row r="21" spans="1:16" ht="13.5">
      <c r="A21" s="101" t="s">
        <v>27</v>
      </c>
      <c r="B21" s="92">
        <v>2</v>
      </c>
      <c r="C21" s="93">
        <v>2400</v>
      </c>
      <c r="D21" s="67">
        <v>2090</v>
      </c>
      <c r="E21" s="58">
        <v>3080.75</v>
      </c>
      <c r="F21" s="94">
        <v>4</v>
      </c>
      <c r="G21" s="94">
        <v>1950</v>
      </c>
      <c r="H21" s="95">
        <v>1980</v>
      </c>
      <c r="I21" s="56">
        <v>2032.5</v>
      </c>
      <c r="J21" s="96">
        <f t="shared" si="6"/>
        <v>14.83253588516746</v>
      </c>
      <c r="K21" s="97">
        <f t="shared" si="7"/>
        <v>-22.096891990586712</v>
      </c>
      <c r="L21" s="96">
        <f t="shared" si="8"/>
        <v>-1.5151515151515156</v>
      </c>
      <c r="M21" s="98">
        <f t="shared" si="9"/>
        <v>-4.0590405904059</v>
      </c>
      <c r="N21" s="99">
        <f>(G21/C21)*1000</f>
        <v>812.5</v>
      </c>
      <c r="O21" s="100">
        <f aca="true" t="shared" si="10" ref="O21:P23">(H21/D21)*1000</f>
        <v>947.3684210526316</v>
      </c>
      <c r="P21" s="100">
        <f t="shared" si="10"/>
        <v>659.7419459547187</v>
      </c>
    </row>
    <row r="22" spans="1:16" ht="13.5">
      <c r="A22" s="101" t="s">
        <v>28</v>
      </c>
      <c r="B22" s="92">
        <v>4</v>
      </c>
      <c r="C22" s="93">
        <v>750</v>
      </c>
      <c r="D22" s="67">
        <v>700</v>
      </c>
      <c r="E22" s="58">
        <v>627.75</v>
      </c>
      <c r="F22" s="94">
        <v>4</v>
      </c>
      <c r="G22" s="94">
        <v>700</v>
      </c>
      <c r="H22" s="95">
        <v>790</v>
      </c>
      <c r="I22" s="56">
        <v>686.25</v>
      </c>
      <c r="J22" s="96">
        <f t="shared" si="6"/>
        <v>7.142857142857139</v>
      </c>
      <c r="K22" s="97">
        <f t="shared" si="7"/>
        <v>19.47431302270013</v>
      </c>
      <c r="L22" s="96"/>
      <c r="M22" s="98"/>
      <c r="N22" s="99">
        <f>(G22/C22)*1000</f>
        <v>933.3333333333334</v>
      </c>
      <c r="O22" s="100">
        <f t="shared" si="10"/>
        <v>1128.5714285714287</v>
      </c>
      <c r="P22" s="100">
        <f t="shared" si="10"/>
        <v>1093.189964157706</v>
      </c>
    </row>
    <row r="23" spans="1:16" ht="13.5">
      <c r="A23" s="101" t="s">
        <v>29</v>
      </c>
      <c r="B23" s="92">
        <v>2</v>
      </c>
      <c r="C23" s="93">
        <v>600</v>
      </c>
      <c r="D23" s="67">
        <v>571</v>
      </c>
      <c r="E23" s="58">
        <v>284.75</v>
      </c>
      <c r="F23" s="94">
        <v>4</v>
      </c>
      <c r="G23" s="94">
        <v>600</v>
      </c>
      <c r="H23" s="95">
        <v>625</v>
      </c>
      <c r="I23" s="56">
        <v>296</v>
      </c>
      <c r="J23" s="96">
        <f t="shared" si="6"/>
        <v>5.078809106830121</v>
      </c>
      <c r="K23" s="97">
        <f t="shared" si="7"/>
        <v>110.71115013169447</v>
      </c>
      <c r="L23" s="96">
        <f t="shared" si="8"/>
        <v>-4</v>
      </c>
      <c r="M23" s="98">
        <f t="shared" si="9"/>
        <v>102.70270270270271</v>
      </c>
      <c r="N23" s="99">
        <f>(G23/C23)*1000</f>
        <v>1000</v>
      </c>
      <c r="O23" s="100">
        <f t="shared" si="10"/>
        <v>1094.5709281961472</v>
      </c>
      <c r="P23" s="100">
        <f t="shared" si="10"/>
        <v>1039.5083406496929</v>
      </c>
    </row>
    <row r="24" spans="1:16" ht="13.5">
      <c r="A24" s="101" t="s">
        <v>30</v>
      </c>
      <c r="B24" s="92"/>
      <c r="C24" s="93">
        <v>0.01</v>
      </c>
      <c r="D24" s="67">
        <v>0.01</v>
      </c>
      <c r="E24" s="58">
        <v>0.01</v>
      </c>
      <c r="F24" s="94"/>
      <c r="G24" s="94">
        <v>0.01</v>
      </c>
      <c r="H24" s="95">
        <v>0.01</v>
      </c>
      <c r="I24" s="56">
        <v>0.01</v>
      </c>
      <c r="J24" s="96">
        <f t="shared" si="6"/>
      </c>
      <c r="K24" s="97">
        <f t="shared" si="7"/>
      </c>
      <c r="L24" s="96">
        <f t="shared" si="8"/>
      </c>
      <c r="M24" s="98">
        <f t="shared" si="9"/>
      </c>
      <c r="N24" s="99">
        <f>(G24/C24)*1000</f>
        <v>1000</v>
      </c>
      <c r="O24" s="100"/>
      <c r="P24" s="100">
        <f>(I24/E24)*1000</f>
        <v>1000</v>
      </c>
    </row>
    <row r="25" spans="1:16" ht="13.5">
      <c r="A25" s="101" t="s">
        <v>31</v>
      </c>
      <c r="B25" s="92">
        <v>4</v>
      </c>
      <c r="C25" s="93">
        <v>200</v>
      </c>
      <c r="D25" s="67">
        <v>177</v>
      </c>
      <c r="E25" s="58">
        <v>63.0025</v>
      </c>
      <c r="F25" s="94">
        <v>4</v>
      </c>
      <c r="G25" s="94">
        <v>250</v>
      </c>
      <c r="H25" s="95">
        <v>250</v>
      </c>
      <c r="I25" s="56">
        <v>57.5025</v>
      </c>
      <c r="J25" s="96">
        <f t="shared" si="6"/>
        <v>12.994350282485883</v>
      </c>
      <c r="K25" s="97">
        <f t="shared" si="7"/>
        <v>217.44772032855838</v>
      </c>
      <c r="L25" s="96">
        <f t="shared" si="8"/>
        <v>0</v>
      </c>
      <c r="M25" s="98">
        <f t="shared" si="9"/>
        <v>334.7637059258293</v>
      </c>
      <c r="N25" s="99">
        <f>(G25/C25)*1000</f>
        <v>1250</v>
      </c>
      <c r="O25" s="100"/>
      <c r="P25" s="100">
        <f>(I25/E25)*1000</f>
        <v>912.7018769096464</v>
      </c>
    </row>
    <row r="26" spans="1:16" ht="13.5">
      <c r="A26" s="82" t="s">
        <v>32</v>
      </c>
      <c r="B26" s="106"/>
      <c r="C26" s="107"/>
      <c r="D26" s="142"/>
      <c r="E26" s="59"/>
      <c r="F26" s="108"/>
      <c r="G26" s="107"/>
      <c r="H26" s="142"/>
      <c r="I26" s="59"/>
      <c r="J26" s="109"/>
      <c r="K26" s="110"/>
      <c r="L26" s="109"/>
      <c r="M26" s="111"/>
      <c r="N26" s="112"/>
      <c r="O26" s="113"/>
      <c r="P26" s="113"/>
    </row>
    <row r="27" spans="1:16" ht="13.5">
      <c r="A27" s="91" t="s">
        <v>33</v>
      </c>
      <c r="B27" s="92">
        <v>4</v>
      </c>
      <c r="C27" s="93">
        <f>IF(OR(C28=0,C29=0,C30=0,C31=0),"",SUM(C28:C31))</f>
        <v>1927</v>
      </c>
      <c r="D27" s="67">
        <f>IF(OR(D28=0,D29=0,D30=0,D31=0),"",SUM(D28:D31))</f>
        <v>2015</v>
      </c>
      <c r="E27" s="139">
        <f>IF(OR(E28=0,E29=0,E30=0,E31=0),"",SUM(E28:E31))</f>
        <v>2442.25</v>
      </c>
      <c r="F27" s="94"/>
      <c r="G27" s="94"/>
      <c r="H27" s="95">
        <f>IF(OR(H28=0,H29=0,H30=0,H31=0),"",SUM(H28:H31))</f>
        <v>44050</v>
      </c>
      <c r="I27" s="115">
        <f>IF(OR(I28=0,I29=0,I30=0,I31=0),"",SUM(I28:I31))</f>
        <v>58925</v>
      </c>
      <c r="J27" s="96">
        <f>IF(OR(D27=0,C27=0,D27&lt;1),"",C27/D27*100-100)</f>
        <v>-4.3672456575682475</v>
      </c>
      <c r="K27" s="97">
        <f>IF(OR(E27=0,D27=0,E27&lt;1),"",D27/E27*100-100)</f>
        <v>-17.494114034189792</v>
      </c>
      <c r="L27" s="96">
        <f>IF(OR(H27=0,G27=0,H27&lt;1),"",G27/H27*100-100)</f>
      </c>
      <c r="M27" s="96">
        <f>IF(OR(I27=0,G27=0,I27&lt;1),"",G27/I27*100-100)</f>
      </c>
      <c r="N27" s="99">
        <f aca="true" t="shared" si="11" ref="N27:P31">(G27/C27)*1000</f>
        <v>0</v>
      </c>
      <c r="O27" s="100">
        <f t="shared" si="11"/>
        <v>21861.042183622827</v>
      </c>
      <c r="P27" s="100">
        <f t="shared" si="11"/>
        <v>24127.341590746237</v>
      </c>
    </row>
    <row r="28" spans="1:16" ht="13.5">
      <c r="A28" s="101" t="s">
        <v>34</v>
      </c>
      <c r="B28" s="92">
        <v>4</v>
      </c>
      <c r="C28" s="93">
        <v>527</v>
      </c>
      <c r="D28" s="67">
        <v>520</v>
      </c>
      <c r="E28" s="58">
        <v>601</v>
      </c>
      <c r="F28" s="94">
        <v>4</v>
      </c>
      <c r="G28" s="94">
        <v>11590</v>
      </c>
      <c r="H28" s="95">
        <v>12500</v>
      </c>
      <c r="I28" s="56">
        <v>13420.5</v>
      </c>
      <c r="J28" s="96">
        <f aca="true" t="shared" si="12" ref="J28:J43">IF(OR(D28=0,C28=0,D28&lt;1),"",C28/D28*100-100)</f>
        <v>1.3461538461538396</v>
      </c>
      <c r="K28" s="97">
        <f aca="true" t="shared" si="13" ref="K28:K43">IF(OR(E28=0,C28=0,E28&lt;1),"",C28/E28*100-100)</f>
        <v>-12.312811980033274</v>
      </c>
      <c r="L28" s="96">
        <f>IF(OR(H28=0,G28=0,H28&lt;1),"",G28/H28*100-100)</f>
        <v>-7.280000000000001</v>
      </c>
      <c r="M28" s="98">
        <f>IF(OR(I28=0,G28=0,I28&lt;1),"",G28/I28*100-100)</f>
        <v>-13.639581237658803</v>
      </c>
      <c r="N28" s="99">
        <f t="shared" si="11"/>
        <v>21992.409867172675</v>
      </c>
      <c r="O28" s="100">
        <f t="shared" si="11"/>
        <v>24038.46153846154</v>
      </c>
      <c r="P28" s="100">
        <f t="shared" si="11"/>
        <v>22330.282861896838</v>
      </c>
    </row>
    <row r="29" spans="1:16" ht="13.5">
      <c r="A29" s="101" t="s">
        <v>35</v>
      </c>
      <c r="B29" s="92">
        <v>4</v>
      </c>
      <c r="C29" s="93">
        <v>450</v>
      </c>
      <c r="D29" s="67">
        <v>560</v>
      </c>
      <c r="E29" s="58">
        <v>603.5</v>
      </c>
      <c r="F29" s="94">
        <v>4</v>
      </c>
      <c r="G29" s="94">
        <v>11250</v>
      </c>
      <c r="H29" s="95">
        <v>12900</v>
      </c>
      <c r="I29" s="56">
        <v>14143.75</v>
      </c>
      <c r="J29" s="96">
        <f t="shared" si="12"/>
        <v>-19.64285714285714</v>
      </c>
      <c r="K29" s="97">
        <f t="shared" si="13"/>
        <v>-25.434962717481355</v>
      </c>
      <c r="L29" s="96">
        <f>IF(OR(H29=0,G29=0,H29&lt;1),"",G29/H29*100-100)</f>
        <v>-12.79069767441861</v>
      </c>
      <c r="M29" s="98">
        <f>IF(OR(I29=0,G29=0,I29&lt;1),"",G29/I29*100-100)</f>
        <v>-20.459566946531154</v>
      </c>
      <c r="N29" s="99">
        <f t="shared" si="11"/>
        <v>25000</v>
      </c>
      <c r="O29" s="100">
        <f t="shared" si="11"/>
        <v>23035.714285714286</v>
      </c>
      <c r="P29" s="100">
        <f t="shared" si="11"/>
        <v>23436.205468102733</v>
      </c>
    </row>
    <row r="30" spans="1:16" ht="13.5">
      <c r="A30" s="101" t="s">
        <v>36</v>
      </c>
      <c r="B30" s="92">
        <v>4</v>
      </c>
      <c r="C30" s="93">
        <v>640</v>
      </c>
      <c r="D30" s="67">
        <v>615</v>
      </c>
      <c r="E30" s="58">
        <v>798.75</v>
      </c>
      <c r="F30" s="94"/>
      <c r="G30" s="94"/>
      <c r="H30" s="95">
        <v>12600</v>
      </c>
      <c r="I30" s="56">
        <v>20573.75</v>
      </c>
      <c r="J30" s="96">
        <f t="shared" si="12"/>
        <v>4.065040650406516</v>
      </c>
      <c r="K30" s="97">
        <f t="shared" si="13"/>
        <v>-19.87480438184663</v>
      </c>
      <c r="L30" s="96"/>
      <c r="M30" s="98"/>
      <c r="N30" s="99">
        <f t="shared" si="11"/>
        <v>0</v>
      </c>
      <c r="O30" s="100">
        <f t="shared" si="11"/>
        <v>20487.80487804878</v>
      </c>
      <c r="P30" s="100">
        <f t="shared" si="11"/>
        <v>25757.433489827858</v>
      </c>
    </row>
    <row r="31" spans="1:16" ht="13.5">
      <c r="A31" s="101" t="s">
        <v>37</v>
      </c>
      <c r="B31" s="92">
        <v>4</v>
      </c>
      <c r="C31" s="93">
        <v>310</v>
      </c>
      <c r="D31" s="67">
        <v>320</v>
      </c>
      <c r="E31" s="58">
        <v>439</v>
      </c>
      <c r="F31" s="94"/>
      <c r="G31" s="94"/>
      <c r="H31" s="95">
        <v>6050</v>
      </c>
      <c r="I31" s="56">
        <v>10787</v>
      </c>
      <c r="J31" s="96">
        <f t="shared" si="12"/>
        <v>-3.125</v>
      </c>
      <c r="K31" s="97">
        <f t="shared" si="13"/>
        <v>-29.384965831435082</v>
      </c>
      <c r="L31" s="96"/>
      <c r="M31" s="98"/>
      <c r="N31" s="99">
        <f t="shared" si="11"/>
        <v>0</v>
      </c>
      <c r="O31" s="100">
        <f t="shared" si="11"/>
        <v>18906.25</v>
      </c>
      <c r="P31" s="100">
        <f t="shared" si="11"/>
        <v>24571.753986332573</v>
      </c>
    </row>
    <row r="32" spans="1:16" ht="13.5">
      <c r="A32" s="82" t="s">
        <v>38</v>
      </c>
      <c r="B32" s="106"/>
      <c r="C32" s="107"/>
      <c r="D32" s="142"/>
      <c r="E32" s="59"/>
      <c r="F32" s="108"/>
      <c r="G32" s="107"/>
      <c r="H32" s="142"/>
      <c r="I32" s="59"/>
      <c r="J32" s="109">
        <f t="shared" si="12"/>
      </c>
      <c r="K32" s="110">
        <f t="shared" si="13"/>
      </c>
      <c r="L32" s="109">
        <f>IF(OR(H32=0,G32=0,H32&lt;1),"",G32/H32*100-100)</f>
      </c>
      <c r="M32" s="111">
        <f>IF(OR(I32=0,G32=0,I32&lt;1),"",G32/I32*100-100)</f>
      </c>
      <c r="N32" s="112"/>
      <c r="O32" s="113"/>
      <c r="P32" s="113"/>
    </row>
    <row r="33" spans="1:16" ht="13.5">
      <c r="A33" s="101" t="s">
        <v>39</v>
      </c>
      <c r="B33" s="92">
        <v>3</v>
      </c>
      <c r="C33" s="93">
        <v>2800</v>
      </c>
      <c r="D33" s="67">
        <v>2795</v>
      </c>
      <c r="E33" s="58">
        <v>2340.5</v>
      </c>
      <c r="F33" s="94">
        <v>3</v>
      </c>
      <c r="G33" s="94">
        <v>238000</v>
      </c>
      <c r="H33" s="95">
        <v>210550</v>
      </c>
      <c r="I33" s="56">
        <v>130464.5</v>
      </c>
      <c r="J33" s="96">
        <f t="shared" si="12"/>
        <v>0.17889087656529057</v>
      </c>
      <c r="K33" s="97">
        <f t="shared" si="13"/>
        <v>19.63255714590899</v>
      </c>
      <c r="L33" s="96">
        <f>IF(OR(H33=0,G33=0,H33&lt;1),"",G33/H33*100-100)</f>
        <v>13.037283305628122</v>
      </c>
      <c r="M33" s="98">
        <f>IF(OR(I33=0,G33=0,I33&lt;1),"",G33/I33*100-100)</f>
        <v>82.42510414710515</v>
      </c>
      <c r="N33" s="99">
        <f aca="true" t="shared" si="14" ref="N33:P37">(G33/C33)*1000</f>
        <v>85000</v>
      </c>
      <c r="O33" s="100">
        <f t="shared" si="14"/>
        <v>75330.9481216458</v>
      </c>
      <c r="P33" s="100">
        <f t="shared" si="14"/>
        <v>55742.1491134373</v>
      </c>
    </row>
    <row r="34" spans="1:16" ht="13.5">
      <c r="A34" s="101" t="s">
        <v>40</v>
      </c>
      <c r="B34" s="92">
        <v>4</v>
      </c>
      <c r="C34" s="93">
        <v>15000</v>
      </c>
      <c r="D34" s="67">
        <v>15036</v>
      </c>
      <c r="E34" s="58">
        <v>13062.5</v>
      </c>
      <c r="F34" s="94"/>
      <c r="G34" s="94"/>
      <c r="H34" s="143">
        <v>40145</v>
      </c>
      <c r="I34" s="56">
        <v>28119.25</v>
      </c>
      <c r="J34" s="96">
        <f t="shared" si="12"/>
        <v>-0.2394253790901928</v>
      </c>
      <c r="K34" s="97">
        <f t="shared" si="13"/>
        <v>14.83253588516746</v>
      </c>
      <c r="L34" s="96"/>
      <c r="M34" s="98"/>
      <c r="N34" s="99">
        <f t="shared" si="14"/>
        <v>0</v>
      </c>
      <c r="O34" s="100">
        <f t="shared" si="14"/>
        <v>2669.925512104283</v>
      </c>
      <c r="P34" s="100">
        <f t="shared" si="14"/>
        <v>2152.6698564593303</v>
      </c>
    </row>
    <row r="35" spans="1:16" ht="13.5">
      <c r="A35" s="101" t="s">
        <v>41</v>
      </c>
      <c r="B35" s="92">
        <v>4</v>
      </c>
      <c r="C35" s="93">
        <v>65000</v>
      </c>
      <c r="D35" s="67">
        <v>63802</v>
      </c>
      <c r="E35" s="58">
        <v>63356.75</v>
      </c>
      <c r="F35" s="94"/>
      <c r="G35" s="94"/>
      <c r="H35" s="95">
        <v>97450</v>
      </c>
      <c r="I35" s="56">
        <v>81398.5</v>
      </c>
      <c r="J35" s="96">
        <f t="shared" si="12"/>
        <v>1.877684085138398</v>
      </c>
      <c r="K35" s="97">
        <f t="shared" si="13"/>
        <v>2.5936462965666607</v>
      </c>
      <c r="L35" s="96"/>
      <c r="M35" s="98"/>
      <c r="N35" s="99">
        <f t="shared" si="14"/>
        <v>0</v>
      </c>
      <c r="O35" s="100">
        <f t="shared" si="14"/>
        <v>1527.3815867841133</v>
      </c>
      <c r="P35" s="100">
        <f t="shared" si="14"/>
        <v>1284.7644489340128</v>
      </c>
    </row>
    <row r="36" spans="1:16" ht="13.5">
      <c r="A36" s="101" t="s">
        <v>42</v>
      </c>
      <c r="B36" s="92"/>
      <c r="C36" s="93"/>
      <c r="D36" s="67">
        <v>0.01</v>
      </c>
      <c r="E36" s="58">
        <v>0.2575</v>
      </c>
      <c r="F36" s="94"/>
      <c r="G36" s="94"/>
      <c r="H36" s="95">
        <v>0.01</v>
      </c>
      <c r="I36" s="56">
        <v>0.01</v>
      </c>
      <c r="J36" s="96"/>
      <c r="K36" s="97"/>
      <c r="L36" s="96"/>
      <c r="M36" s="98"/>
      <c r="N36" s="99"/>
      <c r="O36" s="100"/>
      <c r="P36" s="100"/>
    </row>
    <row r="37" spans="1:16" ht="13.5">
      <c r="A37" s="101" t="s">
        <v>43</v>
      </c>
      <c r="B37" s="92"/>
      <c r="C37" s="93"/>
      <c r="D37" s="67">
        <v>161</v>
      </c>
      <c r="E37" s="58">
        <v>250</v>
      </c>
      <c r="F37" s="94"/>
      <c r="G37" s="94"/>
      <c r="H37" s="95">
        <v>178</v>
      </c>
      <c r="I37" s="56">
        <v>258.75</v>
      </c>
      <c r="J37" s="96"/>
      <c r="K37" s="97"/>
      <c r="L37" s="96"/>
      <c r="M37" s="98"/>
      <c r="N37" s="99" t="e">
        <f t="shared" si="14"/>
        <v>#DIV/0!</v>
      </c>
      <c r="O37" s="100">
        <f>(H37/D37)*1000</f>
        <v>1105.5900621118012</v>
      </c>
      <c r="P37" s="100">
        <f>(I37/E37)*1000</f>
        <v>1035</v>
      </c>
    </row>
    <row r="38" spans="1:16" ht="13.5">
      <c r="A38" s="101" t="s">
        <v>44</v>
      </c>
      <c r="B38" s="92">
        <v>2</v>
      </c>
      <c r="C38" s="93">
        <v>50</v>
      </c>
      <c r="D38" s="67">
        <v>70</v>
      </c>
      <c r="E38" s="58">
        <v>38.755</v>
      </c>
      <c r="F38" s="94">
        <v>4</v>
      </c>
      <c r="G38" s="94">
        <v>50</v>
      </c>
      <c r="H38" s="95">
        <v>72</v>
      </c>
      <c r="I38" s="56">
        <v>40.755</v>
      </c>
      <c r="J38" s="96">
        <f t="shared" si="12"/>
        <v>-28.57142857142857</v>
      </c>
      <c r="K38" s="97">
        <f t="shared" si="13"/>
        <v>29.015610888917564</v>
      </c>
      <c r="L38" s="96">
        <f>IF(OR(H38=0,G38=0,H38&lt;1),"",G38/H38*100-100)</f>
        <v>-30.555555555555557</v>
      </c>
      <c r="M38" s="98">
        <f>IF(OR(I38=0,G38=0,I38&lt;1),"",G38/I38*100-100)</f>
        <v>22.684333210649</v>
      </c>
      <c r="N38" s="99">
        <f>(G38/C38)*1000</f>
        <v>1000</v>
      </c>
      <c r="O38" s="100">
        <f>(H38/D38)*1000</f>
        <v>1028.5714285714284</v>
      </c>
      <c r="P38" s="100">
        <f>(I38/E38)*1000</f>
        <v>1051.606244355567</v>
      </c>
    </row>
    <row r="39" spans="1:16" ht="13.5">
      <c r="A39" s="101" t="s">
        <v>45</v>
      </c>
      <c r="B39" s="92"/>
      <c r="C39" s="93"/>
      <c r="D39" s="67">
        <v>0.01</v>
      </c>
      <c r="E39" s="58">
        <v>0.01</v>
      </c>
      <c r="F39" s="94"/>
      <c r="G39" s="94"/>
      <c r="H39" s="95">
        <v>0.01</v>
      </c>
      <c r="I39" s="56">
        <v>0.01</v>
      </c>
      <c r="J39" s="96"/>
      <c r="K39" s="97"/>
      <c r="L39" s="96"/>
      <c r="M39" s="98"/>
      <c r="N39" s="99" t="e">
        <f>(G39/C39)*1000</f>
        <v>#DIV/0!</v>
      </c>
      <c r="O39" s="100"/>
      <c r="P39" s="100"/>
    </row>
    <row r="40" spans="1:16" ht="13.5">
      <c r="A40" s="82" t="s">
        <v>46</v>
      </c>
      <c r="B40" s="106"/>
      <c r="C40" s="107"/>
      <c r="D40" s="142"/>
      <c r="E40" s="59"/>
      <c r="F40" s="108"/>
      <c r="G40" s="107"/>
      <c r="H40" s="142"/>
      <c r="I40" s="59"/>
      <c r="J40" s="109"/>
      <c r="K40" s="110"/>
      <c r="L40" s="109"/>
      <c r="M40" s="111"/>
      <c r="N40" s="112"/>
      <c r="O40" s="113"/>
      <c r="P40" s="113"/>
    </row>
    <row r="41" spans="1:16" ht="13.5">
      <c r="A41" s="101" t="s">
        <v>47</v>
      </c>
      <c r="B41" s="92"/>
      <c r="C41" s="93"/>
      <c r="D41" s="67">
        <v>270</v>
      </c>
      <c r="E41" s="58">
        <v>290.5</v>
      </c>
      <c r="F41" s="94"/>
      <c r="G41" s="94"/>
      <c r="H41" s="95">
        <v>6550</v>
      </c>
      <c r="I41" s="56">
        <v>9838.5</v>
      </c>
      <c r="J41" s="96"/>
      <c r="K41" s="97"/>
      <c r="L41" s="96"/>
      <c r="M41" s="98"/>
      <c r="N41" s="99" t="e">
        <f aca="true" t="shared" si="15" ref="N41:P43">(G41/C41)*1000</f>
        <v>#DIV/0!</v>
      </c>
      <c r="O41" s="100">
        <f t="shared" si="15"/>
        <v>24259.25925925926</v>
      </c>
      <c r="P41" s="100">
        <f t="shared" si="15"/>
        <v>33867.46987951807</v>
      </c>
    </row>
    <row r="42" spans="1:16" ht="13.5">
      <c r="A42" s="101" t="s">
        <v>48</v>
      </c>
      <c r="B42" s="92">
        <v>3</v>
      </c>
      <c r="C42" s="93">
        <v>1200</v>
      </c>
      <c r="D42" s="67">
        <v>1115</v>
      </c>
      <c r="E42" s="58">
        <v>1584.25</v>
      </c>
      <c r="F42" s="94"/>
      <c r="G42" s="94"/>
      <c r="H42" s="95">
        <v>52950</v>
      </c>
      <c r="I42" s="56">
        <v>64225.25</v>
      </c>
      <c r="J42" s="96">
        <f t="shared" si="12"/>
        <v>7.623318385650222</v>
      </c>
      <c r="K42" s="97">
        <f t="shared" si="13"/>
        <v>-24.254379043711538</v>
      </c>
      <c r="L42" s="96"/>
      <c r="M42" s="98"/>
      <c r="N42" s="99">
        <f t="shared" si="15"/>
        <v>0</v>
      </c>
      <c r="O42" s="100">
        <f t="shared" si="15"/>
        <v>47488.78923766816</v>
      </c>
      <c r="P42" s="100">
        <f t="shared" si="15"/>
        <v>40539.84535269055</v>
      </c>
    </row>
    <row r="43" spans="1:16" ht="13.5">
      <c r="A43" s="101" t="s">
        <v>49</v>
      </c>
      <c r="B43" s="92">
        <v>2</v>
      </c>
      <c r="C43" s="93">
        <v>20</v>
      </c>
      <c r="D43" s="67">
        <v>25</v>
      </c>
      <c r="E43" s="58">
        <v>34.5</v>
      </c>
      <c r="F43" s="94"/>
      <c r="G43" s="94"/>
      <c r="H43" s="95">
        <v>72</v>
      </c>
      <c r="I43" s="56">
        <v>164.25</v>
      </c>
      <c r="J43" s="96">
        <f t="shared" si="12"/>
        <v>-20</v>
      </c>
      <c r="K43" s="97">
        <f t="shared" si="13"/>
        <v>-42.028985507246375</v>
      </c>
      <c r="L43" s="96"/>
      <c r="M43" s="98"/>
      <c r="N43" s="99">
        <f t="shared" si="15"/>
        <v>0</v>
      </c>
      <c r="O43" s="100">
        <f t="shared" si="15"/>
        <v>2880</v>
      </c>
      <c r="P43" s="100">
        <f t="shared" si="15"/>
        <v>4760.869565217392</v>
      </c>
    </row>
    <row r="44" spans="1:16" ht="13.5">
      <c r="A44" s="82" t="s">
        <v>138</v>
      </c>
      <c r="B44" s="106"/>
      <c r="C44" s="107"/>
      <c r="D44" s="142"/>
      <c r="E44" s="59"/>
      <c r="F44" s="108"/>
      <c r="G44" s="107"/>
      <c r="H44" s="142"/>
      <c r="I44" s="59"/>
      <c r="J44" s="109"/>
      <c r="K44" s="110"/>
      <c r="L44" s="109"/>
      <c r="M44" s="111"/>
      <c r="N44" s="112"/>
      <c r="O44" s="113"/>
      <c r="P44" s="113"/>
    </row>
    <row r="45" spans="1:16" ht="13.5">
      <c r="A45" s="101" t="s">
        <v>51</v>
      </c>
      <c r="B45" s="92"/>
      <c r="C45" s="93"/>
      <c r="D45" s="67">
        <v>115</v>
      </c>
      <c r="E45" s="58">
        <v>132.5</v>
      </c>
      <c r="F45" s="94"/>
      <c r="G45" s="94"/>
      <c r="H45" s="95">
        <v>5820</v>
      </c>
      <c r="I45" s="56">
        <v>6027.5</v>
      </c>
      <c r="J45" s="96"/>
      <c r="K45" s="97"/>
      <c r="L45" s="96"/>
      <c r="M45" s="98"/>
      <c r="N45" s="99" t="e">
        <f aca="true" t="shared" si="16" ref="N45:P51">(G45/C45)*1000</f>
        <v>#DIV/0!</v>
      </c>
      <c r="O45" s="100">
        <f t="shared" si="16"/>
        <v>50608.69565217391</v>
      </c>
      <c r="P45" s="100">
        <f t="shared" si="16"/>
        <v>45490.56603773584</v>
      </c>
    </row>
    <row r="46" spans="1:16" ht="13.5">
      <c r="A46" s="101" t="s">
        <v>52</v>
      </c>
      <c r="B46" s="92"/>
      <c r="C46" s="93"/>
      <c r="D46" s="67">
        <v>480</v>
      </c>
      <c r="E46" s="58">
        <v>857.5</v>
      </c>
      <c r="F46" s="94"/>
      <c r="G46" s="94"/>
      <c r="H46" s="95">
        <v>8880</v>
      </c>
      <c r="I46" s="56">
        <v>27115.5</v>
      </c>
      <c r="J46" s="96"/>
      <c r="K46" s="97"/>
      <c r="L46" s="96"/>
      <c r="M46" s="98"/>
      <c r="N46" s="99" t="e">
        <f t="shared" si="16"/>
        <v>#DIV/0!</v>
      </c>
      <c r="O46" s="100">
        <f t="shared" si="16"/>
        <v>18500</v>
      </c>
      <c r="P46" s="100">
        <f t="shared" si="16"/>
        <v>31621.574344023324</v>
      </c>
    </row>
    <row r="47" spans="1:16" ht="13.5">
      <c r="A47" s="101" t="s">
        <v>53</v>
      </c>
      <c r="B47" s="92">
        <v>3</v>
      </c>
      <c r="C47" s="93">
        <v>280</v>
      </c>
      <c r="D47" s="67">
        <v>280</v>
      </c>
      <c r="E47" s="58">
        <v>369.25</v>
      </c>
      <c r="F47" s="94">
        <v>4</v>
      </c>
      <c r="G47" s="94">
        <v>1100</v>
      </c>
      <c r="H47" s="95">
        <v>1390</v>
      </c>
      <c r="I47" s="56">
        <v>1438.75</v>
      </c>
      <c r="J47" s="96">
        <f aca="true" t="shared" si="17" ref="J45:J88">IF(OR(D47=0,C47=0,D47&lt;1),"",C47/D47*100-100)</f>
        <v>0</v>
      </c>
      <c r="K47" s="97">
        <f aca="true" t="shared" si="18" ref="K45:K88">IF(OR(E47=0,C47=0,E47&lt;1),"",C47/E47*100-100)</f>
        <v>-24.170616113744074</v>
      </c>
      <c r="L47" s="96">
        <f>IF(OR(H47=0,G47=0,H47&lt;1),"",G47/H47*100-100)</f>
        <v>-20.863309352517987</v>
      </c>
      <c r="M47" s="98">
        <f>IF(OR(I47=0,G47=0,I47&lt;1),"",G47/I47*100-100)</f>
        <v>-23.544743701129462</v>
      </c>
      <c r="N47" s="99">
        <f t="shared" si="16"/>
        <v>3928.5714285714284</v>
      </c>
      <c r="O47" s="100">
        <f t="shared" si="16"/>
        <v>4964.285714285715</v>
      </c>
      <c r="P47" s="100">
        <f t="shared" si="16"/>
        <v>3896.4116452268113</v>
      </c>
    </row>
    <row r="48" spans="1:16" ht="13.5">
      <c r="A48" s="101" t="s">
        <v>54</v>
      </c>
      <c r="B48" s="92">
        <v>3</v>
      </c>
      <c r="C48" s="93">
        <v>7</v>
      </c>
      <c r="D48" s="67">
        <v>6</v>
      </c>
      <c r="E48" s="58">
        <v>12.75</v>
      </c>
      <c r="F48" s="94">
        <v>3</v>
      </c>
      <c r="G48" s="94">
        <v>191</v>
      </c>
      <c r="H48" s="95">
        <v>182</v>
      </c>
      <c r="I48" s="56">
        <v>331.5</v>
      </c>
      <c r="J48" s="96"/>
      <c r="K48" s="97"/>
      <c r="L48" s="96"/>
      <c r="M48" s="98"/>
      <c r="N48" s="99">
        <f t="shared" si="16"/>
        <v>27285.714285714286</v>
      </c>
      <c r="O48" s="100">
        <f t="shared" si="16"/>
        <v>30333.333333333332</v>
      </c>
      <c r="P48" s="100">
        <f t="shared" si="16"/>
        <v>26000</v>
      </c>
    </row>
    <row r="49" spans="1:16" ht="13.5">
      <c r="A49" s="102" t="s">
        <v>55</v>
      </c>
      <c r="B49" s="92">
        <v>2</v>
      </c>
      <c r="C49" s="93">
        <v>80</v>
      </c>
      <c r="D49" s="67">
        <v>98</v>
      </c>
      <c r="E49" s="58">
        <v>148.25</v>
      </c>
      <c r="F49" s="94"/>
      <c r="G49" s="94"/>
      <c r="H49" s="95">
        <v>4180</v>
      </c>
      <c r="I49" s="56">
        <v>6199.5</v>
      </c>
      <c r="J49" s="96">
        <f t="shared" si="17"/>
        <v>-18.367346938775512</v>
      </c>
      <c r="K49" s="97">
        <f t="shared" si="18"/>
        <v>-46.03709949409781</v>
      </c>
      <c r="L49" s="96"/>
      <c r="M49" s="98"/>
      <c r="N49" s="99">
        <f t="shared" si="16"/>
        <v>0</v>
      </c>
      <c r="O49" s="100">
        <f t="shared" si="16"/>
        <v>42653.0612244898</v>
      </c>
      <c r="P49" s="100">
        <f t="shared" si="16"/>
        <v>41817.875210792576</v>
      </c>
    </row>
    <row r="50" spans="1:16" ht="13.5">
      <c r="A50" s="102" t="s">
        <v>56</v>
      </c>
      <c r="B50" s="92"/>
      <c r="C50" s="93"/>
      <c r="D50" s="67">
        <v>6</v>
      </c>
      <c r="E50" s="58">
        <v>10</v>
      </c>
      <c r="F50" s="94"/>
      <c r="G50" s="94"/>
      <c r="H50" s="95">
        <v>108</v>
      </c>
      <c r="I50" s="56">
        <v>262.5</v>
      </c>
      <c r="J50" s="96"/>
      <c r="K50" s="97"/>
      <c r="L50" s="96"/>
      <c r="M50" s="98"/>
      <c r="N50" s="99" t="e">
        <f t="shared" si="16"/>
        <v>#DIV/0!</v>
      </c>
      <c r="O50" s="100">
        <f t="shared" si="16"/>
        <v>18000</v>
      </c>
      <c r="P50" s="100">
        <f t="shared" si="16"/>
        <v>26250</v>
      </c>
    </row>
    <row r="51" spans="1:16" ht="13.5">
      <c r="A51" s="102" t="s">
        <v>57</v>
      </c>
      <c r="B51" s="92">
        <v>3</v>
      </c>
      <c r="C51" s="93">
        <v>12</v>
      </c>
      <c r="D51" s="67">
        <v>8</v>
      </c>
      <c r="E51" s="58">
        <v>23.75</v>
      </c>
      <c r="F51" s="94">
        <v>4</v>
      </c>
      <c r="G51" s="94">
        <v>180</v>
      </c>
      <c r="H51" s="95">
        <v>150</v>
      </c>
      <c r="I51" s="56">
        <v>577.5</v>
      </c>
      <c r="J51" s="96">
        <f t="shared" si="17"/>
        <v>50</v>
      </c>
      <c r="K51" s="97">
        <f t="shared" si="18"/>
        <v>-49.473684210526315</v>
      </c>
      <c r="L51" s="96"/>
      <c r="M51" s="98"/>
      <c r="N51" s="99">
        <f t="shared" si="16"/>
        <v>15000</v>
      </c>
      <c r="O51" s="100">
        <f t="shared" si="16"/>
        <v>18750</v>
      </c>
      <c r="P51" s="100">
        <f t="shared" si="16"/>
        <v>24315.78947368421</v>
      </c>
    </row>
    <row r="52" spans="1:16" ht="13.5">
      <c r="A52" s="102" t="s">
        <v>58</v>
      </c>
      <c r="B52" s="92"/>
      <c r="C52" s="93">
        <v>0.01</v>
      </c>
      <c r="D52" s="67">
        <v>0.01</v>
      </c>
      <c r="E52" s="58">
        <v>0.01</v>
      </c>
      <c r="F52" s="94"/>
      <c r="G52" s="94"/>
      <c r="H52" s="95">
        <v>0.01</v>
      </c>
      <c r="I52" s="56">
        <v>0.01</v>
      </c>
      <c r="J52" s="96">
        <f t="shared" si="17"/>
      </c>
      <c r="K52" s="97">
        <f t="shared" si="18"/>
      </c>
      <c r="L52" s="96"/>
      <c r="M52" s="98"/>
      <c r="N52" s="99"/>
      <c r="O52" s="100"/>
      <c r="P52" s="100"/>
    </row>
    <row r="53" spans="1:16" ht="13.5">
      <c r="A53" s="101" t="s">
        <v>59</v>
      </c>
      <c r="B53" s="92">
        <v>4</v>
      </c>
      <c r="C53" s="93">
        <v>160</v>
      </c>
      <c r="D53" s="67">
        <v>180</v>
      </c>
      <c r="E53" s="58">
        <v>305.5</v>
      </c>
      <c r="F53" s="94"/>
      <c r="G53" s="94"/>
      <c r="H53" s="95">
        <v>2265</v>
      </c>
      <c r="I53" s="56">
        <v>5740.5</v>
      </c>
      <c r="J53" s="96">
        <f t="shared" si="17"/>
        <v>-11.111111111111114</v>
      </c>
      <c r="K53" s="97">
        <f t="shared" si="18"/>
        <v>-47.626841243862515</v>
      </c>
      <c r="L53" s="96"/>
      <c r="M53" s="98"/>
      <c r="N53" s="99">
        <f aca="true" t="shared" si="19" ref="N53:N61">(G53/C53)*1000</f>
        <v>0</v>
      </c>
      <c r="O53" s="100">
        <f aca="true" t="shared" si="20" ref="O53:O61">(H53/D53)*1000</f>
        <v>12583.333333333334</v>
      </c>
      <c r="P53" s="100">
        <f aca="true" t="shared" si="21" ref="P53:P61">(I53/E53)*1000</f>
        <v>18790.507364975452</v>
      </c>
    </row>
    <row r="54" spans="1:16" ht="12.75" customHeight="1">
      <c r="A54" s="101" t="s">
        <v>60</v>
      </c>
      <c r="B54" s="92">
        <v>4</v>
      </c>
      <c r="C54" s="93">
        <v>170</v>
      </c>
      <c r="D54" s="67">
        <v>190</v>
      </c>
      <c r="E54" s="58">
        <v>351.75</v>
      </c>
      <c r="F54" s="94"/>
      <c r="G54" s="94"/>
      <c r="H54" s="95">
        <v>2910</v>
      </c>
      <c r="I54" s="56">
        <v>6750</v>
      </c>
      <c r="J54" s="96">
        <f t="shared" si="17"/>
        <v>-10.526315789473685</v>
      </c>
      <c r="K54" s="97">
        <f t="shared" si="18"/>
        <v>-51.67022032693674</v>
      </c>
      <c r="L54" s="96"/>
      <c r="M54" s="98"/>
      <c r="N54" s="99">
        <f t="shared" si="19"/>
        <v>0</v>
      </c>
      <c r="O54" s="100">
        <f t="shared" si="20"/>
        <v>15315.78947368421</v>
      </c>
      <c r="P54" s="100">
        <f t="shared" si="21"/>
        <v>19189.765458422175</v>
      </c>
    </row>
    <row r="55" spans="1:16" ht="12.75" customHeight="1">
      <c r="A55" s="101" t="s">
        <v>61</v>
      </c>
      <c r="B55" s="92">
        <v>4</v>
      </c>
      <c r="C55" s="93">
        <v>15</v>
      </c>
      <c r="D55" s="67">
        <v>15</v>
      </c>
      <c r="E55" s="58">
        <v>21</v>
      </c>
      <c r="F55" s="94"/>
      <c r="G55" s="94"/>
      <c r="H55" s="95">
        <v>243</v>
      </c>
      <c r="I55" s="56">
        <v>395</v>
      </c>
      <c r="J55" s="96"/>
      <c r="K55" s="97"/>
      <c r="L55" s="96"/>
      <c r="M55" s="98"/>
      <c r="N55" s="99">
        <f t="shared" si="19"/>
        <v>0</v>
      </c>
      <c r="O55" s="100">
        <f t="shared" si="20"/>
        <v>16200</v>
      </c>
      <c r="P55" s="100">
        <f t="shared" si="21"/>
        <v>18809.52380952381</v>
      </c>
    </row>
    <row r="56" spans="1:16" ht="13.5">
      <c r="A56" s="91" t="s">
        <v>62</v>
      </c>
      <c r="B56" s="92">
        <v>4</v>
      </c>
      <c r="C56" s="93">
        <f>IF(OR(C57=0,C58=0),"",SUM(C57:C58))</f>
        <v>203</v>
      </c>
      <c r="D56" s="67">
        <f>IF(OR(D57=0,D58=0),"",SUM(D57:D58))</f>
        <v>200</v>
      </c>
      <c r="E56" s="139">
        <f>IF(OR(E57=0,E58=0),"",SUM(E57:E58))</f>
        <v>213</v>
      </c>
      <c r="F56" s="94">
        <v>4</v>
      </c>
      <c r="G56" s="94">
        <f>IF(OR(G57=0,G58=0),"",SUM(G57:G58))</f>
        <v>8700</v>
      </c>
      <c r="H56" s="95">
        <f>IF(OR(H57=0,H58=0),"",SUM(H57:H58))</f>
        <v>8800</v>
      </c>
      <c r="I56" s="115">
        <f>IF(OR(I57=0,I58=0),"",SUM(I57:I58))</f>
        <v>9647.75</v>
      </c>
      <c r="J56" s="96">
        <f t="shared" si="17"/>
        <v>1.4999999999999858</v>
      </c>
      <c r="K56" s="97">
        <f t="shared" si="18"/>
        <v>-4.694835680751169</v>
      </c>
      <c r="L56" s="96">
        <f>IF(OR(H56=0,G56=0,H56&lt;1),"",G56/H56*100-100)</f>
        <v>-1.1363636363636402</v>
      </c>
      <c r="M56" s="98">
        <f>IF(OR(I56=0,G56=0,I56&lt;1),"",G56/I56*100-100)</f>
        <v>-9.823533984607806</v>
      </c>
      <c r="N56" s="99">
        <f t="shared" si="19"/>
        <v>42857.142857142855</v>
      </c>
      <c r="O56" s="100">
        <f t="shared" si="20"/>
        <v>44000</v>
      </c>
      <c r="P56" s="100">
        <f t="shared" si="21"/>
        <v>45294.60093896714</v>
      </c>
    </row>
    <row r="57" spans="1:16" ht="13.5">
      <c r="A57" s="101" t="s">
        <v>63</v>
      </c>
      <c r="B57" s="92">
        <v>4</v>
      </c>
      <c r="C57" s="93">
        <v>24</v>
      </c>
      <c r="D57" s="67">
        <v>24</v>
      </c>
      <c r="E57" s="58">
        <v>17</v>
      </c>
      <c r="F57" s="94">
        <v>4</v>
      </c>
      <c r="G57" s="94">
        <v>1150</v>
      </c>
      <c r="H57" s="95">
        <v>1100</v>
      </c>
      <c r="I57" s="56">
        <v>1103.75</v>
      </c>
      <c r="J57" s="96">
        <f t="shared" si="17"/>
        <v>0</v>
      </c>
      <c r="K57" s="97">
        <f t="shared" si="18"/>
        <v>41.176470588235304</v>
      </c>
      <c r="L57" s="96">
        <f>IF(OR(H57=0,G57=0,H57&lt;1),"",G57/H57*100-100)</f>
        <v>4.545454545454547</v>
      </c>
      <c r="M57" s="98">
        <f>IF(OR(I57=0,G57=0,I57&lt;1),"",G57/I57*100-100)</f>
        <v>4.190260475651186</v>
      </c>
      <c r="N57" s="99">
        <f t="shared" si="19"/>
        <v>47916.666666666664</v>
      </c>
      <c r="O57" s="100">
        <f t="shared" si="20"/>
        <v>45833.333333333336</v>
      </c>
      <c r="P57" s="100">
        <f>(I57/E57)*1000</f>
        <v>64926.47058823529</v>
      </c>
    </row>
    <row r="58" spans="1:16" ht="13.5">
      <c r="A58" s="101" t="s">
        <v>64</v>
      </c>
      <c r="B58" s="92">
        <v>4</v>
      </c>
      <c r="C58" s="93">
        <v>179</v>
      </c>
      <c r="D58" s="67">
        <v>176</v>
      </c>
      <c r="E58" s="58">
        <v>196</v>
      </c>
      <c r="F58" s="94">
        <v>4</v>
      </c>
      <c r="G58" s="94">
        <v>7550</v>
      </c>
      <c r="H58" s="95">
        <v>7700</v>
      </c>
      <c r="I58" s="56">
        <v>8544</v>
      </c>
      <c r="J58" s="96">
        <f t="shared" si="17"/>
        <v>1.7045454545454533</v>
      </c>
      <c r="K58" s="97">
        <f t="shared" si="18"/>
        <v>-8.673469387755105</v>
      </c>
      <c r="L58" s="96">
        <f>IF(OR(H58=0,G58=0,H58&lt;1),"",G58/H58*100-100)</f>
        <v>-1.9480519480519405</v>
      </c>
      <c r="M58" s="98">
        <f>IF(OR(I58=0,G58=0,I58&lt;1),"",G58/I58*100-100)</f>
        <v>-11.633895131086149</v>
      </c>
      <c r="N58" s="99">
        <f t="shared" si="19"/>
        <v>42178.770949720674</v>
      </c>
      <c r="O58" s="100">
        <f t="shared" si="20"/>
        <v>43750</v>
      </c>
      <c r="P58" s="100">
        <f t="shared" si="21"/>
        <v>43591.836734693876</v>
      </c>
    </row>
    <row r="59" spans="1:16" ht="13.5">
      <c r="A59" s="91" t="s">
        <v>65</v>
      </c>
      <c r="B59" s="92">
        <v>3</v>
      </c>
      <c r="C59" s="93">
        <f>IF(OR(C60=0,C61=0),"",SUM(C60:C61))</f>
        <v>90</v>
      </c>
      <c r="D59" s="67">
        <f>IF(OR(D60=0,D61=0),"",SUM(D60:D61))</f>
        <v>90</v>
      </c>
      <c r="E59" s="139">
        <f>IF(OR(E60=0,E61=0),"",SUM(E60:E61))</f>
        <v>97.5</v>
      </c>
      <c r="F59" s="94">
        <v>3</v>
      </c>
      <c r="G59" s="116">
        <f>IF(OR(G60=0,G61=0),"",SUM(G60:G61))</f>
        <v>3650</v>
      </c>
      <c r="H59" s="117">
        <f>IF(OR(H60=0,H61=0),"",SUM(H60:H61))</f>
        <v>3650</v>
      </c>
      <c r="I59" s="118">
        <f>IF(OR(I60=0,I61=0),"",SUM(I60:I61))</f>
        <v>4007.725</v>
      </c>
      <c r="J59" s="96">
        <f t="shared" si="17"/>
        <v>0</v>
      </c>
      <c r="K59" s="97">
        <f t="shared" si="18"/>
        <v>-7.692307692307693</v>
      </c>
      <c r="L59" s="96">
        <f>IF(OR(H59=0,G59=0,H59&lt;1),"",G59/H59*100-100)</f>
        <v>0</v>
      </c>
      <c r="M59" s="98">
        <f>IF(OR(I59=0,G59=0,I59&lt;1),"",G59/I59*100-100)</f>
        <v>-8.925886880961144</v>
      </c>
      <c r="N59" s="99">
        <f t="shared" si="19"/>
        <v>40555.555555555555</v>
      </c>
      <c r="O59" s="100">
        <f t="shared" si="20"/>
        <v>40555.555555555555</v>
      </c>
      <c r="P59" s="100">
        <f t="shared" si="21"/>
        <v>41104.87179487179</v>
      </c>
    </row>
    <row r="60" spans="1:16" ht="13.5">
      <c r="A60" s="101" t="s">
        <v>66</v>
      </c>
      <c r="B60" s="92">
        <v>3</v>
      </c>
      <c r="C60" s="93">
        <v>19</v>
      </c>
      <c r="D60" s="67">
        <v>19</v>
      </c>
      <c r="E60" s="58">
        <v>13.75</v>
      </c>
      <c r="F60" s="94">
        <v>2</v>
      </c>
      <c r="G60" s="94">
        <v>1100</v>
      </c>
      <c r="H60" s="95">
        <v>1100</v>
      </c>
      <c r="I60" s="56">
        <v>812.975</v>
      </c>
      <c r="J60" s="96">
        <f t="shared" si="17"/>
        <v>0</v>
      </c>
      <c r="K60" s="97">
        <f t="shared" si="18"/>
        <v>38.18181818181819</v>
      </c>
      <c r="L60" s="96">
        <f>IF(OR(H60=0,G60=0,H60&lt;1),"",G60/H60*100-100)</f>
        <v>0</v>
      </c>
      <c r="M60" s="98">
        <f>IF(OR(I60=0,G60=0,I60&lt;1),"",G60/I60*100-100)</f>
        <v>35.305513699683274</v>
      </c>
      <c r="N60" s="99">
        <f t="shared" si="19"/>
        <v>57894.73684210526</v>
      </c>
      <c r="O60" s="100">
        <f t="shared" si="20"/>
        <v>57894.73684210526</v>
      </c>
      <c r="P60" s="100">
        <f t="shared" si="21"/>
        <v>59125.454545454544</v>
      </c>
    </row>
    <row r="61" spans="1:16" ht="13.5">
      <c r="A61" s="101" t="s">
        <v>67</v>
      </c>
      <c r="B61" s="92">
        <v>3</v>
      </c>
      <c r="C61" s="93">
        <v>71</v>
      </c>
      <c r="D61" s="67">
        <v>71</v>
      </c>
      <c r="E61" s="58">
        <v>83.75</v>
      </c>
      <c r="F61" s="94">
        <v>3</v>
      </c>
      <c r="G61" s="94">
        <v>2550</v>
      </c>
      <c r="H61" s="95">
        <v>2550</v>
      </c>
      <c r="I61" s="56">
        <v>3194.75</v>
      </c>
      <c r="J61" s="96">
        <f t="shared" si="17"/>
        <v>0</v>
      </c>
      <c r="K61" s="97">
        <f t="shared" si="18"/>
        <v>-15.223880597014926</v>
      </c>
      <c r="L61" s="96">
        <f>IF(OR(H61=0,G61=0,H61&lt;1),"",G61/H61*100-100)</f>
        <v>0</v>
      </c>
      <c r="M61" s="98">
        <f>IF(OR(I61=0,G61=0,I61&lt;1),"",G61/I61*100-100)</f>
        <v>-20.181547851944586</v>
      </c>
      <c r="N61" s="99">
        <f t="shared" si="19"/>
        <v>35915.49295774648</v>
      </c>
      <c r="O61" s="100">
        <f t="shared" si="20"/>
        <v>35915.49295774648</v>
      </c>
      <c r="P61" s="100">
        <f t="shared" si="21"/>
        <v>38146.26865671641</v>
      </c>
    </row>
    <row r="62" spans="1:16" ht="13.5">
      <c r="A62" s="101" t="s">
        <v>68</v>
      </c>
      <c r="B62" s="92"/>
      <c r="C62" s="93">
        <v>0.01</v>
      </c>
      <c r="D62" s="67">
        <v>0.01</v>
      </c>
      <c r="E62" s="58">
        <v>0.01</v>
      </c>
      <c r="F62" s="94"/>
      <c r="G62" s="94">
        <v>0.01</v>
      </c>
      <c r="H62" s="95">
        <v>0.01</v>
      </c>
      <c r="I62" s="56">
        <v>0.01</v>
      </c>
      <c r="J62" s="96">
        <f t="shared" si="17"/>
      </c>
      <c r="K62" s="97">
        <f t="shared" si="18"/>
      </c>
      <c r="L62" s="96"/>
      <c r="M62" s="98"/>
      <c r="N62" s="99"/>
      <c r="O62" s="100"/>
      <c r="P62" s="100"/>
    </row>
    <row r="63" spans="1:16" ht="13.5">
      <c r="A63" s="91" t="s">
        <v>69</v>
      </c>
      <c r="B63" s="92">
        <v>4</v>
      </c>
      <c r="C63" s="93">
        <f>IF(OR(C64=0,C65=0),"",SUM(C64:C65))</f>
        <v>150</v>
      </c>
      <c r="D63" s="67">
        <f>IF(OR(D64=0,D65=0),"",SUM(D64:D65))</f>
        <v>380</v>
      </c>
      <c r="E63" s="139">
        <f>IF(OR(E64=0,E65=0),"",SUM(E64:E65))</f>
        <v>373</v>
      </c>
      <c r="F63" s="94">
        <v>4</v>
      </c>
      <c r="G63" s="94">
        <f>IF(OR(G64=0,G65=0),"",SUM(G64:G65))</f>
        <v>6000</v>
      </c>
      <c r="H63" s="95">
        <f>IF(OR(H64=0,H65=0),"",SUM(H64:H65))</f>
        <v>11850</v>
      </c>
      <c r="I63" s="115">
        <f>IF(OR(I64=0,I65=0),"",SUM(I64:I65))</f>
        <v>12115.5</v>
      </c>
      <c r="J63" s="96">
        <f t="shared" si="17"/>
        <v>-60.526315789473685</v>
      </c>
      <c r="K63" s="97">
        <f t="shared" si="18"/>
        <v>-59.78552278820376</v>
      </c>
      <c r="L63" s="96">
        <f>IF(OR(H63=0,G63=0,H63&lt;1),"",G63/H63*100-100)</f>
        <v>-49.36708860759494</v>
      </c>
      <c r="M63" s="98">
        <f>IF(OR(I63=0,G63=0,I63&lt;1),"",G63/I63*100-100)</f>
        <v>-50.47666212702736</v>
      </c>
      <c r="N63" s="99">
        <f aca="true" t="shared" si="22" ref="N63:N82">(G63/C63)*1000</f>
        <v>40000</v>
      </c>
      <c r="O63" s="100">
        <f aca="true" t="shared" si="23" ref="O63:O82">(H63/D63)*1000</f>
        <v>31184.21052631579</v>
      </c>
      <c r="P63" s="100">
        <f aca="true" t="shared" si="24" ref="P63:P86">(I63/E63)*1000</f>
        <v>32481.23324396783</v>
      </c>
    </row>
    <row r="64" spans="1:16" ht="13.5">
      <c r="A64" s="101" t="s">
        <v>70</v>
      </c>
      <c r="B64" s="92">
        <v>4</v>
      </c>
      <c r="C64" s="93">
        <v>135</v>
      </c>
      <c r="D64" s="67">
        <v>361</v>
      </c>
      <c r="E64" s="58">
        <v>353</v>
      </c>
      <c r="F64" s="94">
        <v>4</v>
      </c>
      <c r="G64" s="94">
        <v>5300</v>
      </c>
      <c r="H64" s="95">
        <v>11150</v>
      </c>
      <c r="I64" s="60">
        <v>11078.75</v>
      </c>
      <c r="J64" s="96">
        <f t="shared" si="17"/>
        <v>-62.603878116343495</v>
      </c>
      <c r="K64" s="97">
        <f t="shared" si="18"/>
        <v>-61.756373937677054</v>
      </c>
      <c r="L64" s="96">
        <f>IF(OR(H64=0,G64=0,H64&lt;1),"",G64/H64*100-100)</f>
        <v>-52.46636771300449</v>
      </c>
      <c r="M64" s="98">
        <f>IF(OR(I64=0,G64=0,I64&lt;1),"",G64/I64*100-100)</f>
        <v>-52.160667945390955</v>
      </c>
      <c r="N64" s="99">
        <f t="shared" si="22"/>
        <v>39259.25925925926</v>
      </c>
      <c r="O64" s="100">
        <f t="shared" si="23"/>
        <v>30886.426592797783</v>
      </c>
      <c r="P64" s="100">
        <f t="shared" si="24"/>
        <v>31384.56090651558</v>
      </c>
    </row>
    <row r="65" spans="1:16" ht="13.5">
      <c r="A65" s="101" t="s">
        <v>71</v>
      </c>
      <c r="B65" s="92">
        <v>4</v>
      </c>
      <c r="C65" s="93">
        <v>15</v>
      </c>
      <c r="D65" s="67">
        <v>19</v>
      </c>
      <c r="E65" s="58">
        <v>20</v>
      </c>
      <c r="F65" s="94">
        <v>4</v>
      </c>
      <c r="G65" s="94">
        <v>700</v>
      </c>
      <c r="H65" s="95">
        <v>700</v>
      </c>
      <c r="I65" s="56">
        <v>1036.75</v>
      </c>
      <c r="J65" s="96">
        <f t="shared" si="17"/>
        <v>-21.05263157894737</v>
      </c>
      <c r="K65" s="97">
        <f t="shared" si="18"/>
        <v>-25</v>
      </c>
      <c r="L65" s="96">
        <f>IF(OR(H65=0,G65=0,H65&lt;1),"",G65/H65*100-100)</f>
        <v>0</v>
      </c>
      <c r="M65" s="98">
        <f>IF(OR(I65=0,G65=0,I65&lt;1),"",G65/I65*100-100)</f>
        <v>-32.48131179165662</v>
      </c>
      <c r="N65" s="99">
        <f t="shared" si="22"/>
        <v>46666.666666666664</v>
      </c>
      <c r="O65" s="100">
        <f t="shared" si="23"/>
        <v>36842.1052631579</v>
      </c>
      <c r="P65" s="100">
        <f t="shared" si="24"/>
        <v>51837.5</v>
      </c>
    </row>
    <row r="66" spans="1:16" ht="13.5">
      <c r="A66" s="91" t="s">
        <v>72</v>
      </c>
      <c r="B66" s="92"/>
      <c r="C66" s="119"/>
      <c r="D66" s="120">
        <f>IF(OR(D67=0,D68=0,D69=0),"",SUM(D67:D69))</f>
        <v>1165</v>
      </c>
      <c r="E66" s="144">
        <f>IF(OR(E67=0,E68=0,E69=0),"",SUM(E67:E69))</f>
        <v>1257.25</v>
      </c>
      <c r="F66" s="94"/>
      <c r="G66" s="121">
        <f>IF(OR(G67=0,G68=0,G69=0),"",SUM(G67:G69))</f>
      </c>
      <c r="H66" s="122">
        <f>IF(OR(H67=0,H68=0,H69=0),"",SUM(H67:H69))</f>
        <v>38710</v>
      </c>
      <c r="I66" s="123">
        <f>IF(OR(I67=0,I68=0,I69=0),"",SUM(I67:I69))</f>
        <v>45403.25</v>
      </c>
      <c r="J66" s="96">
        <f t="shared" si="17"/>
      </c>
      <c r="K66" s="97">
        <f t="shared" si="18"/>
      </c>
      <c r="L66" s="96" t="e">
        <f>IF(OR(H66=0,G66=0,H66&lt;1),"",G66/H66*100-100)</f>
        <v>#VALUE!</v>
      </c>
      <c r="M66" s="98" t="e">
        <f>IF(OR(I66=0,G66=0,I66&lt;1),"",G66/I66*100-100)</f>
        <v>#VALUE!</v>
      </c>
      <c r="N66" s="99" t="e">
        <f t="shared" si="22"/>
        <v>#VALUE!</v>
      </c>
      <c r="O66" s="100">
        <f t="shared" si="23"/>
        <v>33227.46781115879</v>
      </c>
      <c r="P66" s="100">
        <f t="shared" si="24"/>
        <v>36113.14376615629</v>
      </c>
    </row>
    <row r="67" spans="1:16" ht="13.5">
      <c r="A67" s="101" t="s">
        <v>73</v>
      </c>
      <c r="B67" s="124">
        <v>2</v>
      </c>
      <c r="C67" s="93">
        <v>410</v>
      </c>
      <c r="D67" s="67">
        <v>410</v>
      </c>
      <c r="E67" s="58">
        <v>379</v>
      </c>
      <c r="F67" s="94">
        <v>4</v>
      </c>
      <c r="G67" s="94">
        <v>12900</v>
      </c>
      <c r="H67" s="95">
        <v>12675</v>
      </c>
      <c r="I67" s="56">
        <v>13218.75</v>
      </c>
      <c r="J67" s="96">
        <f t="shared" si="17"/>
        <v>0</v>
      </c>
      <c r="K67" s="97">
        <f t="shared" si="18"/>
        <v>8.179419525065953</v>
      </c>
      <c r="L67" s="96">
        <f>IF(OR(H67=0,G67=0,H67&lt;1),"",G67/H67*100-100)</f>
        <v>1.7751479289940875</v>
      </c>
      <c r="M67" s="98">
        <f>IF(OR(I67=0,G67=0,I67&lt;1),"",G67/I67*100-100)</f>
        <v>-2.411347517730505</v>
      </c>
      <c r="N67" s="99">
        <f t="shared" si="22"/>
        <v>31463.414634146342</v>
      </c>
      <c r="O67" s="100">
        <f t="shared" si="23"/>
        <v>30914.634146341465</v>
      </c>
      <c r="P67" s="100">
        <f t="shared" si="24"/>
        <v>34877.96833773087</v>
      </c>
    </row>
    <row r="68" spans="1:16" ht="13.5">
      <c r="A68" s="101" t="s">
        <v>139</v>
      </c>
      <c r="B68" s="92">
        <v>4</v>
      </c>
      <c r="C68" s="93">
        <v>510</v>
      </c>
      <c r="D68" s="67">
        <v>570</v>
      </c>
      <c r="E68" s="58">
        <v>557.25</v>
      </c>
      <c r="F68" s="94"/>
      <c r="G68" s="94"/>
      <c r="H68" s="95">
        <v>19450</v>
      </c>
      <c r="I68" s="56">
        <v>20278.75</v>
      </c>
      <c r="J68" s="96">
        <f t="shared" si="17"/>
        <v>-10.526315789473685</v>
      </c>
      <c r="K68" s="97">
        <f t="shared" si="18"/>
        <v>-8.479138627187083</v>
      </c>
      <c r="L68" s="96"/>
      <c r="M68" s="98"/>
      <c r="N68" s="99">
        <f t="shared" si="22"/>
        <v>0</v>
      </c>
      <c r="O68" s="100">
        <f t="shared" si="23"/>
        <v>34122.80701754386</v>
      </c>
      <c r="P68" s="100">
        <f t="shared" si="24"/>
        <v>36390.758187528045</v>
      </c>
    </row>
    <row r="69" spans="1:16" ht="13.5">
      <c r="A69" s="101" t="s">
        <v>75</v>
      </c>
      <c r="B69" s="92"/>
      <c r="C69" s="93"/>
      <c r="D69" s="67">
        <v>185</v>
      </c>
      <c r="E69" s="58">
        <v>321</v>
      </c>
      <c r="F69" s="94"/>
      <c r="G69" s="94"/>
      <c r="H69" s="95">
        <v>6585</v>
      </c>
      <c r="I69" s="56">
        <v>11905.75</v>
      </c>
      <c r="J69" s="96"/>
      <c r="K69" s="97"/>
      <c r="L69" s="96"/>
      <c r="M69" s="98"/>
      <c r="N69" s="99" t="e">
        <f t="shared" si="22"/>
        <v>#DIV/0!</v>
      </c>
      <c r="O69" s="100">
        <f t="shared" si="23"/>
        <v>35594.59459459459</v>
      </c>
      <c r="P69" s="100">
        <f t="shared" si="24"/>
        <v>37089.56386292835</v>
      </c>
    </row>
    <row r="70" spans="1:16" ht="13.5">
      <c r="A70" s="101" t="s">
        <v>76</v>
      </c>
      <c r="B70" s="92">
        <v>4</v>
      </c>
      <c r="C70" s="93">
        <v>225</v>
      </c>
      <c r="D70" s="67">
        <v>260</v>
      </c>
      <c r="E70" s="58">
        <v>83.2525</v>
      </c>
      <c r="F70" s="94"/>
      <c r="G70" s="94"/>
      <c r="H70" s="95">
        <v>10125</v>
      </c>
      <c r="I70" s="56">
        <v>3091.2525</v>
      </c>
      <c r="J70" s="96">
        <f t="shared" si="17"/>
        <v>-13.461538461538453</v>
      </c>
      <c r="K70" s="97">
        <f t="shared" si="18"/>
        <v>170.26215428966094</v>
      </c>
      <c r="L70" s="96"/>
      <c r="M70" s="98"/>
      <c r="N70" s="99">
        <f t="shared" si="22"/>
        <v>0</v>
      </c>
      <c r="O70" s="100">
        <f t="shared" si="23"/>
        <v>38942.307692307695</v>
      </c>
      <c r="P70" s="100">
        <f t="shared" si="24"/>
        <v>37131.04711570223</v>
      </c>
    </row>
    <row r="71" spans="1:16" ht="13.5">
      <c r="A71" s="101" t="s">
        <v>77</v>
      </c>
      <c r="B71" s="92"/>
      <c r="C71" s="93"/>
      <c r="D71" s="67">
        <v>240</v>
      </c>
      <c r="E71" s="58">
        <v>653.25</v>
      </c>
      <c r="F71" s="94"/>
      <c r="G71" s="94"/>
      <c r="H71" s="95">
        <v>12600</v>
      </c>
      <c r="I71" s="56">
        <v>27179</v>
      </c>
      <c r="J71" s="96"/>
      <c r="K71" s="97"/>
      <c r="L71" s="96"/>
      <c r="M71" s="98"/>
      <c r="N71" s="99" t="e">
        <f t="shared" si="22"/>
        <v>#DIV/0!</v>
      </c>
      <c r="O71" s="100">
        <f t="shared" si="23"/>
        <v>52500</v>
      </c>
      <c r="P71" s="100">
        <f t="shared" si="24"/>
        <v>41605.81706850363</v>
      </c>
    </row>
    <row r="72" spans="1:16" ht="13.5">
      <c r="A72" s="101" t="s">
        <v>78</v>
      </c>
      <c r="B72" s="92">
        <v>4</v>
      </c>
      <c r="C72" s="93">
        <v>10</v>
      </c>
      <c r="D72" s="67">
        <v>12</v>
      </c>
      <c r="E72" s="58">
        <v>38</v>
      </c>
      <c r="F72" s="94">
        <v>4</v>
      </c>
      <c r="G72" s="94">
        <v>290</v>
      </c>
      <c r="H72" s="95">
        <v>345</v>
      </c>
      <c r="I72" s="56">
        <v>1293.25</v>
      </c>
      <c r="J72" s="125">
        <f t="shared" si="17"/>
        <v>-16.666666666666657</v>
      </c>
      <c r="K72" s="97">
        <f t="shared" si="18"/>
        <v>-73.6842105263158</v>
      </c>
      <c r="L72" s="125">
        <f>IF(OR(H72=0,G72=0,H72&lt;1),"",G72/H72*100-100)</f>
        <v>-15.94202898550725</v>
      </c>
      <c r="M72" s="98">
        <f>IF(OR(I72=0,G72=0,I72&lt;1),"",G72/I72*100-100)</f>
        <v>-77.57587473419679</v>
      </c>
      <c r="N72" s="99">
        <f t="shared" si="22"/>
        <v>29000</v>
      </c>
      <c r="O72" s="100">
        <f t="shared" si="23"/>
        <v>28750</v>
      </c>
      <c r="P72" s="100">
        <f t="shared" si="24"/>
        <v>34032.8947368421</v>
      </c>
    </row>
    <row r="73" spans="1:16" ht="13.5">
      <c r="A73" s="101" t="s">
        <v>79</v>
      </c>
      <c r="B73" s="92">
        <v>1</v>
      </c>
      <c r="C73" s="93">
        <v>190</v>
      </c>
      <c r="D73" s="67">
        <v>220</v>
      </c>
      <c r="E73" s="58">
        <v>227.75</v>
      </c>
      <c r="F73" s="94">
        <v>3</v>
      </c>
      <c r="G73" s="94">
        <v>3450</v>
      </c>
      <c r="H73" s="95">
        <v>4100</v>
      </c>
      <c r="I73" s="56">
        <v>4353.5</v>
      </c>
      <c r="J73" s="96">
        <f t="shared" si="17"/>
        <v>-13.63636363636364</v>
      </c>
      <c r="K73" s="97">
        <f t="shared" si="18"/>
        <v>-16.57519209659715</v>
      </c>
      <c r="L73" s="96">
        <f>IF(OR(H73=0,G73=0,H73&lt;1),"",G73/H73*100-100)</f>
        <v>-15.853658536585371</v>
      </c>
      <c r="M73" s="98">
        <f>IF(OR(I73=0,G73=0,I73&lt;1),"",G73/I73*100-100)</f>
        <v>-20.75341679108763</v>
      </c>
      <c r="N73" s="99">
        <f t="shared" si="22"/>
        <v>18157.894736842107</v>
      </c>
      <c r="O73" s="100">
        <f t="shared" si="23"/>
        <v>18636.363636363636</v>
      </c>
      <c r="P73" s="100">
        <f t="shared" si="24"/>
        <v>19115.257958287595</v>
      </c>
    </row>
    <row r="74" spans="1:16" ht="13.5">
      <c r="A74" s="101" t="s">
        <v>80</v>
      </c>
      <c r="B74" s="92">
        <v>1</v>
      </c>
      <c r="C74" s="93">
        <v>180</v>
      </c>
      <c r="D74" s="67">
        <v>240</v>
      </c>
      <c r="E74" s="58">
        <v>257.75</v>
      </c>
      <c r="F74" s="94">
        <v>1</v>
      </c>
      <c r="G74" s="94">
        <v>7300</v>
      </c>
      <c r="H74" s="95">
        <v>9825</v>
      </c>
      <c r="I74" s="56">
        <v>10316.75</v>
      </c>
      <c r="J74" s="96">
        <f t="shared" si="17"/>
        <v>-25</v>
      </c>
      <c r="K74" s="97">
        <f t="shared" si="18"/>
        <v>-30.164888457807947</v>
      </c>
      <c r="L74" s="96">
        <f>IF(OR(H74=0,G74=0,H74&lt;1),"",G74/H74*100-100)</f>
        <v>-25.69974554707379</v>
      </c>
      <c r="M74" s="98">
        <f>IF(OR(I74=0,G74=0,I74&lt;1),"",G74/I74*100-100)</f>
        <v>-29.24128238059467</v>
      </c>
      <c r="N74" s="99">
        <f t="shared" si="22"/>
        <v>40555.555555555555</v>
      </c>
      <c r="O74" s="100">
        <f t="shared" si="23"/>
        <v>40937.5</v>
      </c>
      <c r="P74" s="100">
        <f t="shared" si="24"/>
        <v>40026.18816682832</v>
      </c>
    </row>
    <row r="75" spans="1:16" ht="13.5">
      <c r="A75" s="101" t="s">
        <v>81</v>
      </c>
      <c r="B75" s="92">
        <v>1</v>
      </c>
      <c r="C75" s="93">
        <v>60</v>
      </c>
      <c r="D75" s="67">
        <v>60</v>
      </c>
      <c r="E75" s="58">
        <v>72.25</v>
      </c>
      <c r="F75" s="94"/>
      <c r="G75" s="94"/>
      <c r="H75" s="95">
        <v>750</v>
      </c>
      <c r="I75" s="56">
        <v>1064.5</v>
      </c>
      <c r="J75" s="96">
        <f t="shared" si="17"/>
        <v>0</v>
      </c>
      <c r="K75" s="97">
        <f t="shared" si="18"/>
        <v>-16.95501730103807</v>
      </c>
      <c r="L75" s="96"/>
      <c r="M75" s="98"/>
      <c r="N75" s="99">
        <f t="shared" si="22"/>
        <v>0</v>
      </c>
      <c r="O75" s="100">
        <f t="shared" si="23"/>
        <v>12500</v>
      </c>
      <c r="P75" s="100">
        <f t="shared" si="24"/>
        <v>14733.56401384083</v>
      </c>
    </row>
    <row r="76" spans="1:16" ht="13.5">
      <c r="A76" s="91" t="s">
        <v>82</v>
      </c>
      <c r="B76" s="92">
        <v>4</v>
      </c>
      <c r="C76" s="93">
        <f>IF(OR(C77=0,C78=0,C79=0),"",SUM(C77:C79))</f>
        <v>205</v>
      </c>
      <c r="D76" s="67">
        <f>IF(OR(D77=0,D78=0,D79=0),"",SUM(D77:D79))</f>
        <v>210</v>
      </c>
      <c r="E76" s="139">
        <f>IF(OR(E77=0,E78=0,E79=0),"",SUM(E77:E79))</f>
        <v>299.5</v>
      </c>
      <c r="F76" s="94"/>
      <c r="G76" s="94"/>
      <c r="H76" s="95">
        <f>IF(OR(H77=0,H78=0,H79=0),"",SUM(H77:H79))</f>
        <v>6870</v>
      </c>
      <c r="I76" s="115">
        <f>IF(OR(I77=0,I78=0,I79=0),"",SUM(I77:I79))</f>
        <v>8722.75</v>
      </c>
      <c r="J76" s="96">
        <f t="shared" si="17"/>
        <v>-2.3809523809523796</v>
      </c>
      <c r="K76" s="97">
        <f t="shared" si="18"/>
        <v>-31.552587646076788</v>
      </c>
      <c r="L76" s="96">
        <f>IF(OR(H76=0,G76=0,H76&lt;1),"",G76/H76*100-100)</f>
      </c>
      <c r="M76" s="98">
        <f>IF(OR(I76=0,G76=0,I76&lt;1),"",G76/I76*100-100)</f>
      </c>
      <c r="N76" s="99">
        <f t="shared" si="22"/>
        <v>0</v>
      </c>
      <c r="O76" s="100">
        <f t="shared" si="23"/>
        <v>32714.285714285714</v>
      </c>
      <c r="P76" s="100">
        <f t="shared" si="24"/>
        <v>29124.37395659432</v>
      </c>
    </row>
    <row r="77" spans="1:16" ht="13.5">
      <c r="A77" s="101" t="s">
        <v>83</v>
      </c>
      <c r="B77" s="92">
        <v>4</v>
      </c>
      <c r="C77" s="93">
        <v>70</v>
      </c>
      <c r="D77" s="67">
        <v>70</v>
      </c>
      <c r="E77" s="58">
        <v>129.25</v>
      </c>
      <c r="F77" s="94">
        <v>4</v>
      </c>
      <c r="G77" s="94">
        <v>3025</v>
      </c>
      <c r="H77" s="95">
        <v>1610</v>
      </c>
      <c r="I77" s="56">
        <v>3538</v>
      </c>
      <c r="J77" s="96">
        <f t="shared" si="17"/>
        <v>0</v>
      </c>
      <c r="K77" s="97">
        <f t="shared" si="18"/>
        <v>-45.84139264990329</v>
      </c>
      <c r="L77" s="96">
        <f>IF(OR(H77=0,G77=0,H77&lt;1),"",G77/H77*100-100)</f>
        <v>87.88819875776397</v>
      </c>
      <c r="M77" s="98">
        <f>IF(OR(I77=0,G77=0,I77&lt;1),"",G77/I77*100-100)</f>
        <v>-14.499717354437536</v>
      </c>
      <c r="N77" s="99">
        <f t="shared" si="22"/>
        <v>43214.28571428572</v>
      </c>
      <c r="O77" s="100">
        <f t="shared" si="23"/>
        <v>23000</v>
      </c>
      <c r="P77" s="100">
        <f t="shared" si="24"/>
        <v>27373.30754352031</v>
      </c>
    </row>
    <row r="78" spans="1:16" ht="13.5">
      <c r="A78" s="101" t="s">
        <v>84</v>
      </c>
      <c r="B78" s="92">
        <v>4</v>
      </c>
      <c r="C78" s="93">
        <v>75</v>
      </c>
      <c r="D78" s="67">
        <v>80</v>
      </c>
      <c r="E78" s="58">
        <v>75</v>
      </c>
      <c r="F78" s="94"/>
      <c r="G78" s="94"/>
      <c r="H78" s="95">
        <v>3670</v>
      </c>
      <c r="I78" s="56">
        <v>2271.75</v>
      </c>
      <c r="J78" s="96">
        <f t="shared" si="17"/>
        <v>-6.25</v>
      </c>
      <c r="K78" s="97">
        <f t="shared" si="18"/>
        <v>0</v>
      </c>
      <c r="L78" s="96"/>
      <c r="M78" s="98"/>
      <c r="N78" s="99">
        <f t="shared" si="22"/>
        <v>0</v>
      </c>
      <c r="O78" s="100">
        <f t="shared" si="23"/>
        <v>45875</v>
      </c>
      <c r="P78" s="100">
        <f t="shared" si="24"/>
        <v>30290</v>
      </c>
    </row>
    <row r="79" spans="1:16" ht="13.5">
      <c r="A79" s="101" t="s">
        <v>140</v>
      </c>
      <c r="B79" s="92">
        <v>4</v>
      </c>
      <c r="C79" s="93">
        <v>60</v>
      </c>
      <c r="D79" s="67">
        <v>60</v>
      </c>
      <c r="E79" s="58">
        <v>95.25</v>
      </c>
      <c r="F79" s="94"/>
      <c r="G79" s="94"/>
      <c r="H79" s="95">
        <v>1590</v>
      </c>
      <c r="I79" s="56">
        <v>2913</v>
      </c>
      <c r="J79" s="96">
        <f t="shared" si="17"/>
        <v>0</v>
      </c>
      <c r="K79" s="97">
        <f t="shared" si="18"/>
        <v>-37.00787401574803</v>
      </c>
      <c r="L79" s="96"/>
      <c r="M79" s="98"/>
      <c r="N79" s="99">
        <f t="shared" si="22"/>
        <v>0</v>
      </c>
      <c r="O79" s="100">
        <f t="shared" si="23"/>
        <v>26500</v>
      </c>
      <c r="P79" s="100">
        <f t="shared" si="24"/>
        <v>30582.67716535433</v>
      </c>
    </row>
    <row r="80" spans="1:16" ht="13.5">
      <c r="A80" s="126" t="s">
        <v>86</v>
      </c>
      <c r="B80" s="92">
        <v>3</v>
      </c>
      <c r="C80" s="93">
        <v>1800</v>
      </c>
      <c r="D80" s="67">
        <v>1895</v>
      </c>
      <c r="E80" s="58">
        <v>2201.25</v>
      </c>
      <c r="F80" s="94">
        <v>1</v>
      </c>
      <c r="G80" s="94">
        <v>86000</v>
      </c>
      <c r="H80" s="95">
        <v>71000</v>
      </c>
      <c r="I80" s="56">
        <v>132601.75</v>
      </c>
      <c r="J80" s="96">
        <f t="shared" si="17"/>
        <v>-5.013192612137203</v>
      </c>
      <c r="K80" s="97">
        <f t="shared" si="18"/>
        <v>-18.228279386712103</v>
      </c>
      <c r="L80" s="96">
        <f>IF(OR(H80=0,G80=0,H80&lt;1),"",G80/H80*100-100)</f>
        <v>21.126760563380273</v>
      </c>
      <c r="M80" s="98">
        <f>IF(OR(I80=0,G80=0,I80&lt;1),"",G80/I80*100-100)</f>
        <v>-35.144144025248536</v>
      </c>
      <c r="N80" s="99">
        <f t="shared" si="22"/>
        <v>47777.77777777778</v>
      </c>
      <c r="O80" s="100">
        <f t="shared" si="23"/>
        <v>37467.01846965699</v>
      </c>
      <c r="P80" s="100">
        <f t="shared" si="24"/>
        <v>60239.29585462806</v>
      </c>
    </row>
    <row r="81" spans="1:16" ht="13.5">
      <c r="A81" s="126" t="s">
        <v>87</v>
      </c>
      <c r="B81" s="92">
        <v>4</v>
      </c>
      <c r="C81" s="93">
        <v>330</v>
      </c>
      <c r="D81" s="67">
        <v>332</v>
      </c>
      <c r="E81" s="58">
        <v>132.75</v>
      </c>
      <c r="F81" s="94"/>
      <c r="G81" s="94"/>
      <c r="H81" s="95">
        <v>5375</v>
      </c>
      <c r="I81" s="56">
        <v>2505.25</v>
      </c>
      <c r="J81" s="96">
        <f t="shared" si="17"/>
        <v>-0.6024096385542066</v>
      </c>
      <c r="K81" s="97">
        <f t="shared" si="18"/>
        <v>148.58757062146896</v>
      </c>
      <c r="L81" s="96"/>
      <c r="M81" s="98"/>
      <c r="N81" s="99">
        <f t="shared" si="22"/>
        <v>0</v>
      </c>
      <c r="O81" s="100">
        <f t="shared" si="23"/>
        <v>16189.75903614458</v>
      </c>
      <c r="P81" s="100">
        <f t="shared" si="24"/>
        <v>18871.939736346514</v>
      </c>
    </row>
    <row r="82" spans="1:16" ht="13.5">
      <c r="A82" s="126" t="s">
        <v>88</v>
      </c>
      <c r="B82" s="92"/>
      <c r="C82" s="93"/>
      <c r="D82" s="67">
        <v>11</v>
      </c>
      <c r="E82" s="58">
        <v>13.25</v>
      </c>
      <c r="F82" s="94"/>
      <c r="G82" s="94"/>
      <c r="H82" s="95">
        <v>350</v>
      </c>
      <c r="I82" s="56">
        <v>338</v>
      </c>
      <c r="J82" s="96"/>
      <c r="K82" s="97"/>
      <c r="L82" s="96"/>
      <c r="M82" s="98"/>
      <c r="N82" s="99" t="e">
        <f t="shared" si="22"/>
        <v>#DIV/0!</v>
      </c>
      <c r="O82" s="100">
        <f t="shared" si="23"/>
        <v>31818.181818181816</v>
      </c>
      <c r="P82" s="100">
        <f t="shared" si="24"/>
        <v>25509.43396226415</v>
      </c>
    </row>
    <row r="83" spans="1:16" ht="13.5">
      <c r="A83" s="126" t="s">
        <v>89</v>
      </c>
      <c r="B83" s="92"/>
      <c r="C83" s="93"/>
      <c r="D83" s="67">
        <v>5</v>
      </c>
      <c r="E83" s="58">
        <v>14</v>
      </c>
      <c r="F83" s="94"/>
      <c r="G83" s="94"/>
      <c r="H83" s="95">
        <v>125</v>
      </c>
      <c r="I83" s="56">
        <v>337.5</v>
      </c>
      <c r="J83" s="96"/>
      <c r="K83" s="97"/>
      <c r="L83" s="96"/>
      <c r="M83" s="98"/>
      <c r="N83" s="99"/>
      <c r="O83" s="100">
        <f>(H83/D83)*1000</f>
        <v>25000</v>
      </c>
      <c r="P83" s="100">
        <f t="shared" si="24"/>
        <v>24107.14285714286</v>
      </c>
    </row>
    <row r="84" spans="1:16" ht="13.5">
      <c r="A84" s="101" t="s">
        <v>90</v>
      </c>
      <c r="B84" s="92"/>
      <c r="C84" s="93"/>
      <c r="D84" s="67">
        <v>45</v>
      </c>
      <c r="E84" s="58">
        <v>163.25</v>
      </c>
      <c r="F84" s="94"/>
      <c r="G84" s="94"/>
      <c r="H84" s="95">
        <v>682</v>
      </c>
      <c r="I84" s="56">
        <v>4044.75</v>
      </c>
      <c r="J84" s="96"/>
      <c r="K84" s="97"/>
      <c r="L84" s="96"/>
      <c r="M84" s="98"/>
      <c r="N84" s="99" t="e">
        <f>(G84/C84)*1000</f>
        <v>#DIV/0!</v>
      </c>
      <c r="O84" s="100">
        <f>(H84/D84)*1000</f>
        <v>15155.555555555555</v>
      </c>
      <c r="P84" s="100">
        <f t="shared" si="24"/>
        <v>24776.416539050537</v>
      </c>
    </row>
    <row r="85" spans="1:16" ht="13.5">
      <c r="A85" s="101" t="s">
        <v>91</v>
      </c>
      <c r="B85" s="92">
        <v>3</v>
      </c>
      <c r="C85" s="93">
        <v>52</v>
      </c>
      <c r="D85" s="67">
        <v>60</v>
      </c>
      <c r="E85" s="58">
        <v>89</v>
      </c>
      <c r="F85" s="94">
        <v>3</v>
      </c>
      <c r="G85" s="94">
        <v>1125</v>
      </c>
      <c r="H85" s="95">
        <v>725</v>
      </c>
      <c r="I85" s="56">
        <v>1338</v>
      </c>
      <c r="J85" s="96">
        <f t="shared" si="17"/>
        <v>-13.333333333333329</v>
      </c>
      <c r="K85" s="97">
        <f t="shared" si="18"/>
        <v>-41.57303370786517</v>
      </c>
      <c r="L85" s="96">
        <f>IF(OR(H85=0,G85=0,H85&lt;1),"",G85/H85*100-100)</f>
        <v>55.17241379310346</v>
      </c>
      <c r="M85" s="98">
        <f>IF(OR(I85=0,G85=0,I85&lt;1),"",G85/I85*100-100)</f>
        <v>-15.919282511210767</v>
      </c>
      <c r="N85" s="99">
        <f>(G85/C85)*1000</f>
        <v>21634.615384615383</v>
      </c>
      <c r="O85" s="100">
        <f>(H85/D85)*1000</f>
        <v>12083.333333333334</v>
      </c>
      <c r="P85" s="100">
        <f t="shared" si="24"/>
        <v>15033.707865168539</v>
      </c>
    </row>
    <row r="86" spans="1:16" ht="13.5">
      <c r="A86" s="101" t="s">
        <v>92</v>
      </c>
      <c r="B86" s="92">
        <v>3</v>
      </c>
      <c r="C86" s="93">
        <v>82</v>
      </c>
      <c r="D86" s="67">
        <v>95</v>
      </c>
      <c r="E86" s="58">
        <v>158.5</v>
      </c>
      <c r="F86" s="94">
        <v>3</v>
      </c>
      <c r="G86" s="94">
        <v>625</v>
      </c>
      <c r="H86" s="95">
        <v>1250</v>
      </c>
      <c r="I86" s="56">
        <v>2164.25</v>
      </c>
      <c r="J86" s="96">
        <f t="shared" si="17"/>
        <v>-13.68421052631578</v>
      </c>
      <c r="K86" s="97">
        <f t="shared" si="18"/>
        <v>-48.26498422712934</v>
      </c>
      <c r="L86" s="96">
        <f>IF(OR(H86=0,G86=0,H86&lt;1),"",G86/H86*100-100)</f>
        <v>-50</v>
      </c>
      <c r="M86" s="98">
        <f>IF(OR(I86=0,G86=0,I86&lt;1),"",G86/I86*100-100)</f>
        <v>-71.12163567055562</v>
      </c>
      <c r="N86" s="99">
        <f>(G86/C86)*1000</f>
        <v>7621.951219512195</v>
      </c>
      <c r="O86" s="100">
        <f>(H86/D86)*1000</f>
        <v>13157.894736842105</v>
      </c>
      <c r="P86" s="100">
        <f t="shared" si="24"/>
        <v>13654.574132492113</v>
      </c>
    </row>
    <row r="87" spans="1:16" ht="13.5">
      <c r="A87" s="101" t="s">
        <v>93</v>
      </c>
      <c r="B87" s="92"/>
      <c r="C87" s="93"/>
      <c r="D87" s="67">
        <v>0.01</v>
      </c>
      <c r="E87" s="58">
        <v>0.01</v>
      </c>
      <c r="F87" s="94"/>
      <c r="G87" s="94"/>
      <c r="H87" s="95">
        <v>0.01</v>
      </c>
      <c r="I87" s="56">
        <v>0.01</v>
      </c>
      <c r="J87" s="96"/>
      <c r="K87" s="97"/>
      <c r="L87" s="96">
        <f>IF(OR(H87=0,G87=0,H87&lt;1),"",G87/H87*100-100)</f>
      </c>
      <c r="M87" s="98">
        <f>IF(OR(I87=0,G87=0,I87&lt;1),"",G87/I87*100-100)</f>
      </c>
      <c r="N87" s="99"/>
      <c r="O87" s="100"/>
      <c r="P87" s="100"/>
    </row>
    <row r="88" spans="1:16" ht="13.5">
      <c r="A88" s="101" t="s">
        <v>94</v>
      </c>
      <c r="B88" s="92"/>
      <c r="C88" s="93"/>
      <c r="D88" s="67">
        <v>0.01</v>
      </c>
      <c r="E88" s="58">
        <v>0.01</v>
      </c>
      <c r="F88" s="94"/>
      <c r="G88" s="94"/>
      <c r="H88" s="95">
        <v>0.01</v>
      </c>
      <c r="I88" s="56">
        <v>0.2575</v>
      </c>
      <c r="J88" s="96"/>
      <c r="K88" s="97"/>
      <c r="L88" s="96"/>
      <c r="M88" s="98"/>
      <c r="N88" s="99"/>
      <c r="O88" s="100"/>
      <c r="P88" s="100"/>
    </row>
    <row r="89" spans="1:16" ht="13.5">
      <c r="A89" s="82" t="s">
        <v>95</v>
      </c>
      <c r="B89" s="106"/>
      <c r="C89" s="107"/>
      <c r="D89" s="142"/>
      <c r="E89" s="59"/>
      <c r="F89" s="108"/>
      <c r="G89" s="107"/>
      <c r="H89" s="142"/>
      <c r="I89" s="59"/>
      <c r="J89" s="109"/>
      <c r="K89" s="110"/>
      <c r="L89" s="109"/>
      <c r="M89" s="111"/>
      <c r="N89" s="112"/>
      <c r="O89" s="113"/>
      <c r="P89" s="113"/>
    </row>
    <row r="90" spans="1:16" ht="13.5">
      <c r="A90" s="101" t="s">
        <v>96</v>
      </c>
      <c r="B90" s="92">
        <v>3</v>
      </c>
      <c r="C90" s="93">
        <v>255</v>
      </c>
      <c r="D90" s="67">
        <v>208</v>
      </c>
      <c r="E90" s="58">
        <v>227.6275</v>
      </c>
      <c r="F90" s="94">
        <v>3</v>
      </c>
      <c r="G90" s="127">
        <f>33931*12</f>
        <v>407172</v>
      </c>
      <c r="H90" s="145">
        <v>395000</v>
      </c>
      <c r="I90" s="56">
        <v>337780</v>
      </c>
      <c r="J90" s="96">
        <f>IF(OR(D90=0,C90=0,D90&lt;1),"",C90/D90*100-100)</f>
        <v>22.596153846153854</v>
      </c>
      <c r="K90" s="97">
        <f>IF(OR(E90=0,C90=0,E90&lt;1),"",C90/E90*100-100)</f>
        <v>12.025128773983809</v>
      </c>
      <c r="L90" s="96">
        <f>IF(OR(H90=0,G90=0,H90&lt;1),"",G90/H90*100-100)</f>
        <v>3.0815189873417665</v>
      </c>
      <c r="M90" s="98">
        <f>IF(OR(I90=0,G90=0,I90&lt;1),"",G90/I90*100-100)</f>
        <v>20.54354905559832</v>
      </c>
      <c r="N90" s="99">
        <f>(G90/C90)*1000</f>
        <v>1596752.9411764706</v>
      </c>
      <c r="O90" s="100">
        <f aca="true" t="shared" si="25" ref="N90:P91">(H90/D90)*1000</f>
        <v>1899038.4615384615</v>
      </c>
      <c r="P90" s="100">
        <f t="shared" si="25"/>
        <v>1483915.6077363237</v>
      </c>
    </row>
    <row r="91" spans="1:16" ht="13.5">
      <c r="A91" s="101" t="s">
        <v>97</v>
      </c>
      <c r="B91" s="92">
        <v>3</v>
      </c>
      <c r="C91" s="128">
        <v>22</v>
      </c>
      <c r="D91" s="146">
        <v>35</v>
      </c>
      <c r="E91" s="58">
        <v>25</v>
      </c>
      <c r="F91" s="94">
        <v>2</v>
      </c>
      <c r="G91" s="127">
        <v>1350</v>
      </c>
      <c r="H91" s="145">
        <v>1350</v>
      </c>
      <c r="I91" s="56">
        <v>2719.5</v>
      </c>
      <c r="J91" s="96">
        <f>IF(OR(D91=0,C91=0,D91&lt;1),"",C91/D91*100-100)</f>
        <v>-37.142857142857146</v>
      </c>
      <c r="K91" s="97">
        <f>IF(OR(E91=0,C91=0,E91&lt;1),"",C91/E91*100-100)</f>
        <v>-12</v>
      </c>
      <c r="L91" s="96">
        <f>IF(OR(H91=0,G91=0,H91&lt;1),"",G91/H91*100-100)</f>
        <v>0</v>
      </c>
      <c r="M91" s="98">
        <f>IF(OR(I91=0,G91=0,I91&lt;1),"",G91/I91*100-100)</f>
        <v>-50.35852178709321</v>
      </c>
      <c r="N91" s="100">
        <f t="shared" si="25"/>
        <v>61363.63636363637</v>
      </c>
      <c r="O91" s="100">
        <f>(H91/D91)*1000</f>
        <v>38571.42857142857</v>
      </c>
      <c r="P91" s="100">
        <f t="shared" si="25"/>
        <v>108780</v>
      </c>
    </row>
    <row r="92" spans="1:16" ht="13.5">
      <c r="A92" s="82" t="s">
        <v>98</v>
      </c>
      <c r="B92" s="106"/>
      <c r="C92" s="107"/>
      <c r="D92" s="142"/>
      <c r="E92" s="59"/>
      <c r="F92" s="108"/>
      <c r="G92" s="107"/>
      <c r="H92" s="142"/>
      <c r="I92" s="59"/>
      <c r="J92" s="109"/>
      <c r="K92" s="110"/>
      <c r="L92" s="109"/>
      <c r="M92" s="111"/>
      <c r="N92" s="113"/>
      <c r="O92" s="113"/>
      <c r="P92" s="113"/>
    </row>
    <row r="93" spans="1:16" ht="13.5">
      <c r="A93" s="101" t="s">
        <v>99</v>
      </c>
      <c r="B93" s="92"/>
      <c r="C93" s="93"/>
      <c r="D93" s="67"/>
      <c r="E93" s="58">
        <v>2182</v>
      </c>
      <c r="F93" s="94"/>
      <c r="G93" s="94"/>
      <c r="H93" s="95">
        <v>44250</v>
      </c>
      <c r="I93" s="56">
        <v>47220.25</v>
      </c>
      <c r="J93" s="96"/>
      <c r="K93" s="97"/>
      <c r="L93" s="96"/>
      <c r="M93" s="98"/>
      <c r="N93" s="99" t="e">
        <f aca="true" t="shared" si="26" ref="N93:P99">(G93/C93)*1000</f>
        <v>#DIV/0!</v>
      </c>
      <c r="O93" s="100" t="e">
        <f t="shared" si="26"/>
        <v>#DIV/0!</v>
      </c>
      <c r="P93" s="100">
        <f t="shared" si="26"/>
        <v>21640.811182401467</v>
      </c>
    </row>
    <row r="94" spans="1:16" ht="13.5">
      <c r="A94" s="91" t="s">
        <v>100</v>
      </c>
      <c r="B94" s="92"/>
      <c r="C94" s="94">
        <f>IF(OR(C95=0,C96=0,C97=0),"",SUM(C95:C97))</f>
      </c>
      <c r="D94" s="95">
        <f>IF(OR(D95=0,D96=0,D97=0),"",SUM(D95:D97))</f>
      </c>
      <c r="E94" s="58">
        <f>IF(OR(E95=0,E96=0,E97=0),"",SUM(E95:E97))</f>
        <v>577.75</v>
      </c>
      <c r="F94" s="94"/>
      <c r="G94" s="94">
        <f>IF(OR(G95=0,G96=0,G97=0),"",SUM(G95:G97))</f>
      </c>
      <c r="H94" s="95">
        <f>IF(OR(H95=0,H96=0,H97=0),"",SUM(H95:H97))</f>
        <v>8225</v>
      </c>
      <c r="I94" s="115">
        <f>IF(OR(I95=0,I96=0,I97=0),"",SUM(I95:I97))</f>
        <v>8495.75</v>
      </c>
      <c r="J94" s="96"/>
      <c r="K94" s="97"/>
      <c r="L94" s="96"/>
      <c r="M94" s="98"/>
      <c r="N94" s="99" t="e">
        <f t="shared" si="26"/>
        <v>#VALUE!</v>
      </c>
      <c r="O94" s="100" t="e">
        <f t="shared" si="26"/>
        <v>#VALUE!</v>
      </c>
      <c r="P94" s="100">
        <f t="shared" si="26"/>
        <v>14704.889658156642</v>
      </c>
    </row>
    <row r="95" spans="1:16" ht="13.5">
      <c r="A95" s="101" t="s">
        <v>101</v>
      </c>
      <c r="B95" s="92"/>
      <c r="C95" s="93"/>
      <c r="D95" s="67"/>
      <c r="E95" s="58">
        <v>130</v>
      </c>
      <c r="F95" s="94"/>
      <c r="G95" s="94"/>
      <c r="H95" s="95">
        <v>1025</v>
      </c>
      <c r="I95" s="56">
        <v>1966.75</v>
      </c>
      <c r="J95" s="96"/>
      <c r="K95" s="97"/>
      <c r="L95" s="96"/>
      <c r="M95" s="98"/>
      <c r="N95" s="99" t="e">
        <f t="shared" si="26"/>
        <v>#DIV/0!</v>
      </c>
      <c r="O95" s="100" t="e">
        <f t="shared" si="26"/>
        <v>#DIV/0!</v>
      </c>
      <c r="P95" s="100">
        <f t="shared" si="26"/>
        <v>15128.846153846154</v>
      </c>
    </row>
    <row r="96" spans="1:16" ht="13.5">
      <c r="A96" s="101" t="s">
        <v>102</v>
      </c>
      <c r="B96" s="92"/>
      <c r="C96" s="93"/>
      <c r="D96" s="67"/>
      <c r="E96" s="58">
        <v>208.25</v>
      </c>
      <c r="F96" s="94"/>
      <c r="G96" s="94"/>
      <c r="H96" s="95">
        <v>3600</v>
      </c>
      <c r="I96" s="56">
        <v>2993</v>
      </c>
      <c r="J96" s="96"/>
      <c r="K96" s="97"/>
      <c r="L96" s="96"/>
      <c r="M96" s="98"/>
      <c r="N96" s="99" t="e">
        <f t="shared" si="26"/>
        <v>#DIV/0!</v>
      </c>
      <c r="O96" s="100" t="e">
        <f t="shared" si="26"/>
        <v>#DIV/0!</v>
      </c>
      <c r="P96" s="100">
        <f t="shared" si="26"/>
        <v>14372.148859543817</v>
      </c>
    </row>
    <row r="97" spans="1:16" ht="13.5">
      <c r="A97" s="101" t="s">
        <v>103</v>
      </c>
      <c r="B97" s="92"/>
      <c r="C97" s="93"/>
      <c r="D97" s="67"/>
      <c r="E97" s="58">
        <v>239.5</v>
      </c>
      <c r="F97" s="94"/>
      <c r="G97" s="94"/>
      <c r="H97" s="95">
        <v>3600</v>
      </c>
      <c r="I97" s="55">
        <v>3536</v>
      </c>
      <c r="J97" s="96"/>
      <c r="K97" s="97"/>
      <c r="L97" s="96"/>
      <c r="M97" s="98"/>
      <c r="N97" s="99" t="e">
        <f t="shared" si="26"/>
        <v>#DIV/0!</v>
      </c>
      <c r="O97" s="100" t="e">
        <f t="shared" si="26"/>
        <v>#DIV/0!</v>
      </c>
      <c r="P97" s="100">
        <f t="shared" si="26"/>
        <v>14764.091858037578</v>
      </c>
    </row>
    <row r="98" spans="1:16" ht="13.5">
      <c r="A98" s="101" t="s">
        <v>104</v>
      </c>
      <c r="B98" s="92"/>
      <c r="C98" s="93"/>
      <c r="D98" s="67"/>
      <c r="E98" s="58">
        <v>17</v>
      </c>
      <c r="F98" s="94"/>
      <c r="G98" s="94"/>
      <c r="H98" s="95">
        <v>335</v>
      </c>
      <c r="I98" s="55">
        <v>277</v>
      </c>
      <c r="J98" s="96"/>
      <c r="K98" s="97"/>
      <c r="L98" s="96"/>
      <c r="M98" s="98"/>
      <c r="N98" s="99" t="e">
        <f t="shared" si="26"/>
        <v>#DIV/0!</v>
      </c>
      <c r="O98" s="100" t="e">
        <f t="shared" si="26"/>
        <v>#DIV/0!</v>
      </c>
      <c r="P98" s="100">
        <f t="shared" si="26"/>
        <v>16294.117647058822</v>
      </c>
    </row>
    <row r="99" spans="1:16" ht="13.5">
      <c r="A99" s="101" t="s">
        <v>105</v>
      </c>
      <c r="B99" s="92"/>
      <c r="C99" s="93"/>
      <c r="D99" s="67"/>
      <c r="E99" s="58">
        <v>113.75</v>
      </c>
      <c r="F99" s="94"/>
      <c r="G99" s="94"/>
      <c r="H99" s="95">
        <v>1700</v>
      </c>
      <c r="I99" s="55">
        <v>2365.5</v>
      </c>
      <c r="J99" s="96"/>
      <c r="K99" s="97"/>
      <c r="L99" s="96"/>
      <c r="M99" s="98"/>
      <c r="N99" s="99" t="e">
        <f t="shared" si="26"/>
        <v>#DIV/0!</v>
      </c>
      <c r="O99" s="100" t="e">
        <f t="shared" si="26"/>
        <v>#DIV/0!</v>
      </c>
      <c r="P99" s="100">
        <f t="shared" si="26"/>
        <v>20795.604395604398</v>
      </c>
    </row>
    <row r="100" spans="1:16" ht="13.5">
      <c r="A100" s="82" t="s">
        <v>106</v>
      </c>
      <c r="B100" s="106"/>
      <c r="C100" s="107"/>
      <c r="D100" s="142"/>
      <c r="E100" s="59"/>
      <c r="F100" s="108"/>
      <c r="G100" s="107"/>
      <c r="H100" s="142"/>
      <c r="I100" s="147"/>
      <c r="J100" s="109"/>
      <c r="K100" s="110"/>
      <c r="L100" s="109"/>
      <c r="M100" s="111"/>
      <c r="N100" s="112"/>
      <c r="O100" s="113"/>
      <c r="P100" s="113"/>
    </row>
    <row r="101" spans="1:16" ht="13.5">
      <c r="A101" s="101" t="s">
        <v>107</v>
      </c>
      <c r="B101" s="92"/>
      <c r="C101" s="93"/>
      <c r="D101" s="67"/>
      <c r="E101" s="58">
        <v>15</v>
      </c>
      <c r="F101" s="94"/>
      <c r="G101" s="94"/>
      <c r="H101" s="95">
        <v>29</v>
      </c>
      <c r="I101" s="55">
        <v>66.25</v>
      </c>
      <c r="J101" s="96"/>
      <c r="K101" s="97"/>
      <c r="L101" s="96"/>
      <c r="M101" s="98"/>
      <c r="N101" s="99" t="e">
        <f aca="true" t="shared" si="27" ref="N101:P107">(G101/C101)*1000</f>
        <v>#DIV/0!</v>
      </c>
      <c r="O101" s="100" t="e">
        <f t="shared" si="27"/>
        <v>#DIV/0!</v>
      </c>
      <c r="P101" s="100">
        <f t="shared" si="27"/>
        <v>4416.666666666667</v>
      </c>
    </row>
    <row r="102" spans="1:16" ht="13.5">
      <c r="A102" s="101" t="s">
        <v>108</v>
      </c>
      <c r="B102" s="92"/>
      <c r="C102" s="93"/>
      <c r="D102" s="67"/>
      <c r="E102" s="58">
        <v>85</v>
      </c>
      <c r="F102" s="94"/>
      <c r="G102" s="94"/>
      <c r="H102" s="95">
        <v>11</v>
      </c>
      <c r="I102" s="55">
        <v>215</v>
      </c>
      <c r="J102" s="96"/>
      <c r="K102" s="97"/>
      <c r="L102" s="96"/>
      <c r="M102" s="98"/>
      <c r="N102" s="99" t="e">
        <f t="shared" si="27"/>
        <v>#DIV/0!</v>
      </c>
      <c r="O102" s="100" t="e">
        <f t="shared" si="27"/>
        <v>#DIV/0!</v>
      </c>
      <c r="P102" s="100">
        <f t="shared" si="27"/>
        <v>2529.4117647058824</v>
      </c>
    </row>
    <row r="103" spans="1:16" ht="13.5">
      <c r="A103" s="101" t="s">
        <v>109</v>
      </c>
      <c r="B103" s="92"/>
      <c r="C103" s="93"/>
      <c r="D103" s="67"/>
      <c r="E103" s="58">
        <v>21.5</v>
      </c>
      <c r="F103" s="94">
        <v>4</v>
      </c>
      <c r="G103" s="94">
        <v>15</v>
      </c>
      <c r="H103" s="95">
        <v>8</v>
      </c>
      <c r="I103" s="55">
        <v>44.5</v>
      </c>
      <c r="J103" s="96"/>
      <c r="K103" s="97"/>
      <c r="L103" s="96">
        <f>IF(OR(H103=0,G103=0,H103&lt;1),"",G103/H103*100-100)</f>
        <v>87.5</v>
      </c>
      <c r="M103" s="98">
        <f>IF(OR(I103=0,G103=0,I103&lt;1),"",G103/I103*100-100)</f>
        <v>-66.29213483146067</v>
      </c>
      <c r="N103" s="99" t="e">
        <f t="shared" si="27"/>
        <v>#DIV/0!</v>
      </c>
      <c r="O103" s="100" t="e">
        <f t="shared" si="27"/>
        <v>#DIV/0!</v>
      </c>
      <c r="P103" s="100">
        <f t="shared" si="27"/>
        <v>2069.767441860465</v>
      </c>
    </row>
    <row r="104" spans="1:16" ht="13.5">
      <c r="A104" s="101" t="s">
        <v>110</v>
      </c>
      <c r="B104" s="92"/>
      <c r="C104" s="93"/>
      <c r="D104" s="67"/>
      <c r="E104" s="58">
        <v>7.75</v>
      </c>
      <c r="F104" s="94">
        <v>3</v>
      </c>
      <c r="G104" s="94">
        <v>6</v>
      </c>
      <c r="H104" s="95">
        <v>4</v>
      </c>
      <c r="I104" s="55">
        <v>12</v>
      </c>
      <c r="J104" s="96"/>
      <c r="K104" s="97"/>
      <c r="L104" s="96">
        <f>IF(OR(H104=0,G104=0,H104&lt;1),"",G104/H104*100-100)</f>
        <v>50</v>
      </c>
      <c r="M104" s="98">
        <f>IF(OR(I104=0,G104=0,I104&lt;1),"",G104/I104*100-100)</f>
        <v>-50</v>
      </c>
      <c r="N104" s="99" t="e">
        <f t="shared" si="27"/>
        <v>#DIV/0!</v>
      </c>
      <c r="O104" s="100" t="e">
        <f t="shared" si="27"/>
        <v>#DIV/0!</v>
      </c>
      <c r="P104" s="100">
        <f t="shared" si="27"/>
        <v>1548.3870967741934</v>
      </c>
    </row>
    <row r="105" spans="1:16" ht="13.5">
      <c r="A105" s="101" t="s">
        <v>111</v>
      </c>
      <c r="B105" s="92"/>
      <c r="C105" s="93"/>
      <c r="D105" s="67"/>
      <c r="E105" s="58">
        <v>12.5</v>
      </c>
      <c r="F105" s="94">
        <v>3</v>
      </c>
      <c r="G105" s="94">
        <v>6</v>
      </c>
      <c r="H105" s="95">
        <v>0.01</v>
      </c>
      <c r="I105" s="55">
        <v>21.75</v>
      </c>
      <c r="J105" s="96"/>
      <c r="K105" s="97"/>
      <c r="L105" s="96">
        <f>IF(OR(H105=0,G105=0,H105&lt;1),"",G105/H105*100-100)</f>
      </c>
      <c r="M105" s="98">
        <f>IF(OR(I105=0,G105=0,I105&lt;1),"",G105/I105*100-100)</f>
        <v>-72.41379310344828</v>
      </c>
      <c r="N105" s="99" t="e">
        <f t="shared" si="27"/>
        <v>#DIV/0!</v>
      </c>
      <c r="O105" s="100" t="e">
        <f t="shared" si="27"/>
        <v>#DIV/0!</v>
      </c>
      <c r="P105" s="100">
        <f t="shared" si="27"/>
        <v>1740</v>
      </c>
    </row>
    <row r="106" spans="1:16" ht="13.5">
      <c r="A106" s="91" t="s">
        <v>112</v>
      </c>
      <c r="B106" s="92"/>
      <c r="C106" s="93">
        <f>IF(OR(C107=0,C108=0),"",SUM(C107:C108))</f>
      </c>
      <c r="D106" s="67">
        <f>IF(OR(D107=0,D108=0),"",SUM(D107:D108))</f>
      </c>
      <c r="E106" s="58">
        <v>90.255</v>
      </c>
      <c r="F106" s="94">
        <v>4</v>
      </c>
      <c r="G106" s="94"/>
      <c r="H106" s="95">
        <f>IF(OR(H107=0,H108=0),"",SUM(H107:H108))</f>
        <v>156</v>
      </c>
      <c r="I106" s="115">
        <f>IF(OR(I107=0,I108=0),"",SUM(I107:I108))</f>
        <v>260.5075</v>
      </c>
      <c r="J106" s="96"/>
      <c r="K106" s="148"/>
      <c r="L106" s="96"/>
      <c r="M106" s="96"/>
      <c r="N106" s="99" t="e">
        <f t="shared" si="27"/>
        <v>#VALUE!</v>
      </c>
      <c r="O106" s="100" t="e">
        <f t="shared" si="27"/>
        <v>#VALUE!</v>
      </c>
      <c r="P106" s="100">
        <f t="shared" si="27"/>
        <v>2886.3497867154174</v>
      </c>
    </row>
    <row r="107" spans="1:16" ht="13.5">
      <c r="A107" s="101" t="s">
        <v>113</v>
      </c>
      <c r="B107" s="92"/>
      <c r="C107" s="93"/>
      <c r="D107" s="67"/>
      <c r="E107" s="58">
        <v>87.5</v>
      </c>
      <c r="F107" s="94">
        <v>4</v>
      </c>
      <c r="G107" s="94">
        <v>170</v>
      </c>
      <c r="H107" s="95">
        <v>155</v>
      </c>
      <c r="I107" s="55">
        <v>260.25</v>
      </c>
      <c r="J107" s="96"/>
      <c r="K107" s="97"/>
      <c r="L107" s="96">
        <f>IF(OR(H107=0,G107=0,H107&lt;1),"",G107/H107*100-100)</f>
        <v>9.677419354838705</v>
      </c>
      <c r="M107" s="98">
        <f>IF(OR(I107=0,G107=0,I107&lt;1),"",G107/I107*100-100)</f>
        <v>-34.67819404418829</v>
      </c>
      <c r="N107" s="99" t="e">
        <f t="shared" si="27"/>
        <v>#DIV/0!</v>
      </c>
      <c r="O107" s="100" t="e">
        <f t="shared" si="27"/>
        <v>#DIV/0!</v>
      </c>
      <c r="P107" s="100">
        <f t="shared" si="27"/>
        <v>2974.285714285714</v>
      </c>
    </row>
    <row r="108" spans="1:16" ht="13.5">
      <c r="A108" s="101" t="s">
        <v>114</v>
      </c>
      <c r="B108" s="92"/>
      <c r="C108" s="93"/>
      <c r="D108" s="67"/>
      <c r="E108" s="58">
        <v>2.755</v>
      </c>
      <c r="F108" s="94">
        <v>4</v>
      </c>
      <c r="G108" s="94">
        <v>1</v>
      </c>
      <c r="H108" s="95">
        <v>1</v>
      </c>
      <c r="I108" s="55">
        <v>0.2575</v>
      </c>
      <c r="J108" s="96"/>
      <c r="K108" s="97"/>
      <c r="L108" s="96"/>
      <c r="M108" s="98"/>
      <c r="N108" s="99" t="e">
        <f aca="true" t="shared" si="28" ref="N108:O112">(G108/C108)*1000</f>
        <v>#DIV/0!</v>
      </c>
      <c r="O108" s="100" t="e">
        <f t="shared" si="28"/>
        <v>#DIV/0!</v>
      </c>
      <c r="P108" s="100"/>
    </row>
    <row r="109" spans="1:16" ht="13.5">
      <c r="A109" s="101" t="s">
        <v>115</v>
      </c>
      <c r="B109" s="92"/>
      <c r="C109" s="93"/>
      <c r="D109" s="67"/>
      <c r="E109" s="58">
        <v>26.5</v>
      </c>
      <c r="F109" s="94">
        <v>3</v>
      </c>
      <c r="G109" s="94">
        <v>11</v>
      </c>
      <c r="H109" s="95">
        <v>10</v>
      </c>
      <c r="I109" s="55">
        <v>68.5</v>
      </c>
      <c r="J109" s="96"/>
      <c r="K109" s="97"/>
      <c r="L109" s="96">
        <f>IF(OR(H109=0,G109=0,H109&lt;1),"",G109/H109*100-100)</f>
        <v>10.000000000000014</v>
      </c>
      <c r="M109" s="98">
        <f>IF(OR(I109=0,G109=0,I109&lt;1),"",G109/I109*100-100)</f>
        <v>-83.94160583941606</v>
      </c>
      <c r="N109" s="99" t="e">
        <f t="shared" si="28"/>
        <v>#DIV/0!</v>
      </c>
      <c r="O109" s="100" t="e">
        <f t="shared" si="28"/>
        <v>#DIV/0!</v>
      </c>
      <c r="P109" s="100">
        <f>(I109/E109)*1000</f>
        <v>2584.905660377359</v>
      </c>
    </row>
    <row r="110" spans="1:16" ht="13.5">
      <c r="A110" s="101" t="s">
        <v>116</v>
      </c>
      <c r="B110" s="92"/>
      <c r="C110" s="93"/>
      <c r="D110" s="93"/>
      <c r="E110" s="20">
        <v>29</v>
      </c>
      <c r="F110" s="94"/>
      <c r="G110" s="94"/>
      <c r="H110" s="95">
        <v>0.01</v>
      </c>
      <c r="I110" s="55">
        <v>60.0025</v>
      </c>
      <c r="J110" s="96"/>
      <c r="K110" s="97"/>
      <c r="L110" s="96"/>
      <c r="M110" s="98"/>
      <c r="N110" s="99" t="e">
        <f t="shared" si="28"/>
        <v>#DIV/0!</v>
      </c>
      <c r="O110" s="100" t="e">
        <f t="shared" si="28"/>
        <v>#DIV/0!</v>
      </c>
      <c r="P110" s="100">
        <f>(I110/E110)*1000</f>
        <v>2069.0517241379307</v>
      </c>
    </row>
    <row r="111" spans="1:16" ht="13.5">
      <c r="A111" s="101" t="s">
        <v>117</v>
      </c>
      <c r="B111" s="92"/>
      <c r="C111" s="93"/>
      <c r="D111" s="93"/>
      <c r="E111" s="20">
        <v>30.75</v>
      </c>
      <c r="F111" s="94"/>
      <c r="G111" s="94"/>
      <c r="H111" s="95">
        <v>42</v>
      </c>
      <c r="I111" s="55">
        <v>75</v>
      </c>
      <c r="J111" s="96"/>
      <c r="K111" s="97"/>
      <c r="L111" s="96"/>
      <c r="M111" s="98"/>
      <c r="N111" s="99" t="e">
        <f t="shared" si="28"/>
        <v>#DIV/0!</v>
      </c>
      <c r="O111" s="100" t="e">
        <f t="shared" si="28"/>
        <v>#DIV/0!</v>
      </c>
      <c r="P111" s="100">
        <f>(I111/E111)*1000</f>
        <v>2439.0243902439024</v>
      </c>
    </row>
    <row r="112" spans="1:16" ht="13.5">
      <c r="A112" s="101" t="s">
        <v>118</v>
      </c>
      <c r="B112" s="92"/>
      <c r="C112" s="93"/>
      <c r="D112" s="93"/>
      <c r="E112" s="20">
        <v>315.75</v>
      </c>
      <c r="F112" s="94"/>
      <c r="G112" s="94"/>
      <c r="H112" s="95">
        <v>1475</v>
      </c>
      <c r="I112" s="55">
        <v>1821</v>
      </c>
      <c r="J112" s="96"/>
      <c r="K112" s="97"/>
      <c r="L112" s="96"/>
      <c r="M112" s="98"/>
      <c r="N112" s="99" t="e">
        <f t="shared" si="28"/>
        <v>#DIV/0!</v>
      </c>
      <c r="O112" s="100" t="e">
        <f t="shared" si="28"/>
        <v>#DIV/0!</v>
      </c>
      <c r="P112" s="100">
        <f>(I112/E112)*1000</f>
        <v>5767.220902612827</v>
      </c>
    </row>
    <row r="113" spans="1:16" ht="13.5">
      <c r="A113" s="101" t="s">
        <v>119</v>
      </c>
      <c r="B113" s="92"/>
      <c r="C113" s="93"/>
      <c r="D113" s="93"/>
      <c r="E113" s="20">
        <v>0.01</v>
      </c>
      <c r="F113" s="94"/>
      <c r="G113" s="94">
        <v>0.01</v>
      </c>
      <c r="H113" s="95">
        <v>0.01</v>
      </c>
      <c r="I113" s="55">
        <v>0.01</v>
      </c>
      <c r="J113" s="96"/>
      <c r="K113" s="97"/>
      <c r="L113" s="96">
        <f>IF(OR(H113=0,G113=0,H113&lt;1),"",G113/H113*100-100)</f>
      </c>
      <c r="M113" s="98">
        <f>IF(OR(I113=0,G113=0,I113&lt;1),"",G113/I113*100-100)</f>
      </c>
      <c r="N113" s="99"/>
      <c r="O113" s="100"/>
      <c r="P113" s="100"/>
    </row>
    <row r="114" spans="1:16" ht="13.5">
      <c r="A114" s="101" t="s">
        <v>120</v>
      </c>
      <c r="B114" s="92"/>
      <c r="C114" s="93"/>
      <c r="D114" s="93"/>
      <c r="E114" s="20"/>
      <c r="F114" s="94"/>
      <c r="G114" s="94"/>
      <c r="H114" s="95">
        <v>0.01</v>
      </c>
      <c r="I114" s="55">
        <v>0.01</v>
      </c>
      <c r="J114" s="96"/>
      <c r="K114" s="97"/>
      <c r="L114" s="96"/>
      <c r="M114" s="98"/>
      <c r="N114" s="99"/>
      <c r="O114" s="100"/>
      <c r="P114" s="100"/>
    </row>
    <row r="115" spans="1:16" ht="13.5">
      <c r="A115" s="101" t="s">
        <v>121</v>
      </c>
      <c r="B115" s="92"/>
      <c r="C115" s="93"/>
      <c r="D115" s="93"/>
      <c r="E115" s="20">
        <v>189.75</v>
      </c>
      <c r="F115" s="94">
        <v>4</v>
      </c>
      <c r="G115" s="94">
        <v>125</v>
      </c>
      <c r="H115" s="95">
        <v>142</v>
      </c>
      <c r="I115" s="55">
        <v>148.75</v>
      </c>
      <c r="J115" s="96"/>
      <c r="K115" s="97"/>
      <c r="L115" s="96">
        <f>IF(OR(H115=0,G115=0,H115&lt;1),"",G115/H115*100-100)</f>
        <v>-11.971830985915489</v>
      </c>
      <c r="M115" s="98">
        <f>IF(OR(I115=0,G115=0,I115&lt;1),"",G115/I115*100-100)</f>
        <v>-15.966386554621849</v>
      </c>
      <c r="N115" s="99" t="e">
        <f aca="true" t="shared" si="29" ref="N115:P116">(G115/C115)*1000</f>
        <v>#DIV/0!</v>
      </c>
      <c r="O115" s="100" t="e">
        <f t="shared" si="29"/>
        <v>#DIV/0!</v>
      </c>
      <c r="P115" s="100">
        <f t="shared" si="29"/>
        <v>783.9262187088274</v>
      </c>
    </row>
    <row r="116" spans="1:16" ht="13.5">
      <c r="A116" s="101" t="s">
        <v>122</v>
      </c>
      <c r="B116" s="92"/>
      <c r="C116" s="93"/>
      <c r="D116" s="93"/>
      <c r="E116" s="20">
        <v>4.75</v>
      </c>
      <c r="F116" s="94"/>
      <c r="G116" s="94"/>
      <c r="H116" s="95">
        <v>0.01</v>
      </c>
      <c r="I116" s="55">
        <v>7.5075</v>
      </c>
      <c r="J116" s="96"/>
      <c r="K116" s="97"/>
      <c r="L116" s="96"/>
      <c r="M116" s="98"/>
      <c r="N116" s="99" t="e">
        <f t="shared" si="29"/>
        <v>#DIV/0!</v>
      </c>
      <c r="O116" s="100" t="e">
        <f t="shared" si="29"/>
        <v>#DIV/0!</v>
      </c>
      <c r="P116" s="100">
        <f t="shared" si="29"/>
        <v>1580.5263157894738</v>
      </c>
    </row>
    <row r="117" spans="1:16" ht="13.5">
      <c r="A117" s="101" t="s">
        <v>123</v>
      </c>
      <c r="B117" s="92"/>
      <c r="C117" s="93"/>
      <c r="D117" s="93"/>
      <c r="E117" s="20">
        <v>0.01</v>
      </c>
      <c r="F117" s="94"/>
      <c r="G117" s="94"/>
      <c r="H117" s="95">
        <v>0.01</v>
      </c>
      <c r="I117" s="55">
        <v>0.01</v>
      </c>
      <c r="J117" s="96"/>
      <c r="K117" s="97"/>
      <c r="L117" s="96"/>
      <c r="M117" s="98"/>
      <c r="N117" s="99"/>
      <c r="O117" s="100"/>
      <c r="P117" s="100"/>
    </row>
    <row r="118" spans="1:16" ht="13.5">
      <c r="A118" s="101" t="s">
        <v>124</v>
      </c>
      <c r="B118" s="92"/>
      <c r="C118" s="93"/>
      <c r="D118" s="93"/>
      <c r="E118" s="20">
        <v>0.01</v>
      </c>
      <c r="F118" s="94"/>
      <c r="G118" s="94"/>
      <c r="H118" s="95">
        <v>0.01</v>
      </c>
      <c r="I118" s="55">
        <v>0.01</v>
      </c>
      <c r="J118" s="96"/>
      <c r="K118" s="97"/>
      <c r="L118" s="96"/>
      <c r="M118" s="98"/>
      <c r="N118" s="99"/>
      <c r="O118" s="100"/>
      <c r="P118" s="100"/>
    </row>
    <row r="119" spans="1:16" ht="13.5">
      <c r="A119" s="101" t="s">
        <v>125</v>
      </c>
      <c r="B119" s="92"/>
      <c r="C119" s="93"/>
      <c r="D119" s="93"/>
      <c r="E119" s="20">
        <v>1.005</v>
      </c>
      <c r="F119" s="94"/>
      <c r="G119" s="94">
        <v>0.01</v>
      </c>
      <c r="H119" s="95">
        <v>1</v>
      </c>
      <c r="I119" s="55">
        <v>0.01</v>
      </c>
      <c r="J119" s="96"/>
      <c r="K119" s="97"/>
      <c r="L119" s="96">
        <f>IF(OR(H119=0,G119=0,H119&lt;1),"",G119/H119*100-100)</f>
        <v>-99</v>
      </c>
      <c r="M119" s="98">
        <f>IF(OR(I119=0,G119=0,I119&lt;1),"",G119/I119*100-100)</f>
      </c>
      <c r="N119" s="99"/>
      <c r="O119" s="100"/>
      <c r="P119" s="100"/>
    </row>
    <row r="120" spans="1:16" ht="13.5">
      <c r="A120" s="82" t="s">
        <v>126</v>
      </c>
      <c r="B120" s="106"/>
      <c r="C120" s="107"/>
      <c r="D120" s="107"/>
      <c r="E120" s="22"/>
      <c r="F120" s="108"/>
      <c r="G120" s="107"/>
      <c r="H120" s="142"/>
      <c r="I120" s="147"/>
      <c r="J120" s="109"/>
      <c r="K120" s="110"/>
      <c r="L120" s="109"/>
      <c r="M120" s="111"/>
      <c r="N120" s="112"/>
      <c r="O120" s="113"/>
      <c r="P120" s="113"/>
    </row>
    <row r="121" spans="1:16" ht="13.5">
      <c r="A121" s="101" t="s">
        <v>127</v>
      </c>
      <c r="B121" s="92"/>
      <c r="C121" s="93"/>
      <c r="D121" s="93"/>
      <c r="E121" s="20">
        <v>0.01</v>
      </c>
      <c r="F121" s="94"/>
      <c r="G121" s="94"/>
      <c r="H121" s="95">
        <v>53</v>
      </c>
      <c r="I121" s="55">
        <v>25.455</v>
      </c>
      <c r="J121" s="96"/>
      <c r="K121" s="97"/>
      <c r="L121" s="96"/>
      <c r="M121" s="98"/>
      <c r="N121" s="99" t="e">
        <f aca="true" t="shared" si="30" ref="N121:P123">(G121/C121)*1000</f>
        <v>#DIV/0!</v>
      </c>
      <c r="O121" s="100" t="e">
        <f t="shared" si="30"/>
        <v>#DIV/0!</v>
      </c>
      <c r="P121" s="100">
        <f t="shared" si="30"/>
        <v>2545500</v>
      </c>
    </row>
    <row r="122" spans="1:16" ht="13.5">
      <c r="A122" s="101" t="s">
        <v>128</v>
      </c>
      <c r="B122" s="92"/>
      <c r="C122" s="93"/>
      <c r="D122" s="93"/>
      <c r="E122" s="20">
        <v>23539.75</v>
      </c>
      <c r="F122" s="94"/>
      <c r="G122" s="94"/>
      <c r="H122" s="95">
        <v>44500</v>
      </c>
      <c r="I122" s="55">
        <v>41601.6</v>
      </c>
      <c r="J122" s="96"/>
      <c r="K122" s="97"/>
      <c r="L122" s="96"/>
      <c r="M122" s="98"/>
      <c r="N122" s="99" t="e">
        <f t="shared" si="30"/>
        <v>#DIV/0!</v>
      </c>
      <c r="O122" s="100" t="e">
        <f t="shared" si="30"/>
        <v>#DIV/0!</v>
      </c>
      <c r="P122" s="100">
        <f t="shared" si="30"/>
        <v>1767.2914962988136</v>
      </c>
    </row>
    <row r="123" spans="1:16" ht="13.5">
      <c r="A123" s="101" t="s">
        <v>129</v>
      </c>
      <c r="B123" s="92"/>
      <c r="C123" s="93"/>
      <c r="D123" s="93"/>
      <c r="E123" s="20"/>
      <c r="F123" s="94"/>
      <c r="G123" s="94"/>
      <c r="H123" s="95">
        <v>8500</v>
      </c>
      <c r="I123" s="55">
        <v>7745.825</v>
      </c>
      <c r="J123" s="96"/>
      <c r="K123" s="97"/>
      <c r="L123" s="96"/>
      <c r="M123" s="98"/>
      <c r="N123" s="99" t="e">
        <f t="shared" si="30"/>
        <v>#DIV/0!</v>
      </c>
      <c r="O123" s="100" t="e">
        <f t="shared" si="30"/>
        <v>#DIV/0!</v>
      </c>
      <c r="P123" s="100" t="e">
        <f t="shared" si="30"/>
        <v>#DIV/0!</v>
      </c>
    </row>
    <row r="124" spans="1:16" ht="13.5">
      <c r="A124" s="82" t="s">
        <v>130</v>
      </c>
      <c r="B124" s="106"/>
      <c r="C124" s="107"/>
      <c r="D124" s="107"/>
      <c r="E124" s="22"/>
      <c r="F124" s="108"/>
      <c r="G124" s="107"/>
      <c r="H124" s="107"/>
      <c r="I124" s="22"/>
      <c r="J124" s="109"/>
      <c r="K124" s="110"/>
      <c r="L124" s="109"/>
      <c r="M124" s="111"/>
      <c r="N124" s="112"/>
      <c r="O124" s="113"/>
      <c r="P124" s="113"/>
    </row>
    <row r="125" spans="1:16" ht="13.5">
      <c r="A125" s="101" t="s">
        <v>131</v>
      </c>
      <c r="B125" s="92"/>
      <c r="C125" s="93"/>
      <c r="D125" s="93"/>
      <c r="E125" s="20">
        <v>221.5</v>
      </c>
      <c r="F125" s="94"/>
      <c r="G125" s="94"/>
      <c r="H125" s="94">
        <v>1945</v>
      </c>
      <c r="I125" s="21">
        <v>2149</v>
      </c>
      <c r="J125" s="96"/>
      <c r="K125" s="97"/>
      <c r="L125" s="96"/>
      <c r="M125" s="98"/>
      <c r="N125" s="99" t="e">
        <f aca="true" t="shared" si="31" ref="N125:P127">(G125/C125)*1000</f>
        <v>#DIV/0!</v>
      </c>
      <c r="O125" s="100" t="e">
        <f t="shared" si="31"/>
        <v>#DIV/0!</v>
      </c>
      <c r="P125" s="100">
        <f t="shared" si="31"/>
        <v>9702.031602708803</v>
      </c>
    </row>
    <row r="126" spans="1:16" ht="13.5">
      <c r="A126" s="101" t="s">
        <v>132</v>
      </c>
      <c r="B126" s="92"/>
      <c r="C126" s="93"/>
      <c r="D126" s="93"/>
      <c r="E126" s="20">
        <v>10015.25</v>
      </c>
      <c r="F126" s="94"/>
      <c r="G126" s="94"/>
      <c r="H126" s="94">
        <v>70156</v>
      </c>
      <c r="I126" s="21">
        <v>82838.5</v>
      </c>
      <c r="J126" s="96"/>
      <c r="K126" s="97"/>
      <c r="L126" s="96"/>
      <c r="M126" s="98"/>
      <c r="N126" s="99" t="e">
        <f t="shared" si="31"/>
        <v>#DIV/0!</v>
      </c>
      <c r="O126" s="100" t="e">
        <f t="shared" si="31"/>
        <v>#DIV/0!</v>
      </c>
      <c r="P126" s="100">
        <f t="shared" si="31"/>
        <v>8271.23636454407</v>
      </c>
    </row>
    <row r="127" spans="1:16" ht="13.5">
      <c r="A127" s="101" t="s">
        <v>133</v>
      </c>
      <c r="B127" s="92"/>
      <c r="C127" s="93"/>
      <c r="D127" s="93"/>
      <c r="E127" s="20"/>
      <c r="F127" s="94"/>
      <c r="G127" s="94"/>
      <c r="H127" s="94">
        <v>0.01</v>
      </c>
      <c r="I127" s="21">
        <v>0.01</v>
      </c>
      <c r="J127" s="96"/>
      <c r="K127" s="97"/>
      <c r="L127" s="96"/>
      <c r="M127" s="98"/>
      <c r="N127" s="99" t="e">
        <f t="shared" si="31"/>
        <v>#DIV/0!</v>
      </c>
      <c r="O127" s="100"/>
      <c r="P127" s="100"/>
    </row>
    <row r="128" spans="1:16" ht="13.5">
      <c r="A128" s="101" t="s">
        <v>134</v>
      </c>
      <c r="B128" s="92"/>
      <c r="C128" s="93"/>
      <c r="D128" s="93"/>
      <c r="E128" s="20"/>
      <c r="F128" s="94"/>
      <c r="G128" s="94"/>
      <c r="H128" s="94">
        <v>425518</v>
      </c>
      <c r="I128" s="21">
        <v>433238.25</v>
      </c>
      <c r="J128" s="96"/>
      <c r="K128" s="97"/>
      <c r="L128" s="96"/>
      <c r="M128" s="98"/>
      <c r="N128" s="99" t="e">
        <f>(G128/C128)*1000</f>
        <v>#DIV/0!</v>
      </c>
      <c r="O128" s="100" t="e">
        <f>(H128/D128)*1000</f>
        <v>#DIV/0!</v>
      </c>
      <c r="P128" s="100" t="e">
        <f>(I128/E128)*1000</f>
        <v>#DIV/0!</v>
      </c>
    </row>
    <row r="129" spans="1:16" ht="13.5">
      <c r="A129" s="82" t="s">
        <v>135</v>
      </c>
      <c r="B129" s="106"/>
      <c r="C129" s="107"/>
      <c r="D129" s="107"/>
      <c r="E129" s="22"/>
      <c r="F129" s="108"/>
      <c r="G129" s="107"/>
      <c r="H129" s="107"/>
      <c r="I129" s="22"/>
      <c r="J129" s="109"/>
      <c r="K129" s="110"/>
      <c r="L129" s="109"/>
      <c r="M129" s="111"/>
      <c r="N129" s="18"/>
      <c r="O129" s="19"/>
      <c r="P129" s="19"/>
    </row>
    <row r="130" spans="1:16" ht="13.5">
      <c r="A130" s="131" t="s">
        <v>136</v>
      </c>
      <c r="B130" s="132"/>
      <c r="C130" s="133">
        <v>0.01</v>
      </c>
      <c r="D130" s="133">
        <v>0.01</v>
      </c>
      <c r="E130" s="24">
        <v>0.01</v>
      </c>
      <c r="F130" s="134"/>
      <c r="G130" s="134">
        <v>0.01</v>
      </c>
      <c r="H130" s="134">
        <v>0.01</v>
      </c>
      <c r="I130" s="25">
        <v>0.01</v>
      </c>
      <c r="J130" s="135">
        <f>IF(OR(D130=0,C130=0,D130&lt;1),"",C130/D130*100-100)</f>
      </c>
      <c r="K130" s="136">
        <f>IF(OR(E130=0,C130=0,E130&lt;1),"",C130/E130*100-100)</f>
      </c>
      <c r="L130" s="135">
        <f>IF(OR(H130=0,G130=0,H130&lt;1),"",G130/H130*100-100)</f>
      </c>
      <c r="M130" s="137">
        <f>IF(OR(I130=0,G130=0,I130&lt;1),"",G130/I130*100-100)</f>
      </c>
      <c r="N130" s="3"/>
      <c r="O130" s="4"/>
      <c r="P130" s="4"/>
    </row>
    <row r="131" ht="13.5">
      <c r="A131" s="2" t="s">
        <v>160</v>
      </c>
    </row>
    <row r="132" ht="13.5">
      <c r="P132" s="2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409722222222222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30                      DE ABRIL  DEL AÑO 2.015&amp;C  &amp;"Arial,Normal"&amp;11                   
                     </oddHeader>
    <oddFooter>&amp;L&amp;"Arial,Normal"(*) Mes al que corresponde la última estimación.
Datos de 2.014 provisionales y del 2.015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SheetLayoutView="95" zoomScalePageLayoutView="0" workbookViewId="0" topLeftCell="A1">
      <pane xSplit="1" ySplit="3" topLeftCell="B4" activePane="bottomRight" state="frozen"/>
      <selection pane="topLeft" activeCell="L93" sqref="L93:M102"/>
      <selection pane="topRight" activeCell="L93" sqref="L93:M102"/>
      <selection pane="bottomLeft" activeCell="L93" sqref="L93:M102"/>
      <selection pane="bottomRight" activeCell="L93" sqref="L93:M102"/>
    </sheetView>
  </sheetViews>
  <sheetFormatPr defaultColWidth="11.00390625" defaultRowHeight="13.5"/>
  <cols>
    <col min="1" max="1" width="29.125" style="2" customWidth="1"/>
    <col min="2" max="2" width="3.375" style="2" customWidth="1"/>
    <col min="3" max="3" width="9.125" style="2" customWidth="1"/>
    <col min="4" max="4" width="8.625" style="2" customWidth="1"/>
    <col min="5" max="5" width="8.50390625" style="2" customWidth="1"/>
    <col min="6" max="6" width="3.00390625" style="138" customWidth="1"/>
    <col min="7" max="7" width="8.75390625" style="2" customWidth="1"/>
    <col min="8" max="8" width="9.75390625" style="2" customWidth="1"/>
    <col min="9" max="11" width="9.625" style="2" customWidth="1"/>
    <col min="12" max="12" width="9.00390625" style="2" customWidth="1"/>
    <col min="13" max="13" width="10.75390625" style="2" customWidth="1"/>
    <col min="14" max="14" width="12.375" style="2" customWidth="1"/>
    <col min="15" max="15" width="14.25390625" style="2" customWidth="1"/>
    <col min="16" max="16" width="12.00390625" style="2" customWidth="1"/>
    <col min="17" max="16384" width="11.00390625" style="2" customWidth="1"/>
  </cols>
  <sheetData>
    <row r="1" spans="1:16" ht="13.5">
      <c r="A1" s="68" t="s">
        <v>141</v>
      </c>
      <c r="B1" s="177" t="s">
        <v>1</v>
      </c>
      <c r="C1" s="177"/>
      <c r="D1" s="177"/>
      <c r="E1" s="177"/>
      <c r="F1" s="178" t="s">
        <v>2</v>
      </c>
      <c r="G1" s="178"/>
      <c r="H1" s="178"/>
      <c r="I1" s="178"/>
      <c r="J1" s="179" t="s">
        <v>3</v>
      </c>
      <c r="K1" s="179"/>
      <c r="L1" s="179"/>
      <c r="M1" s="179"/>
      <c r="N1" s="3"/>
      <c r="O1" s="4"/>
      <c r="P1" s="4"/>
    </row>
    <row r="2" spans="1:16" ht="13.5">
      <c r="A2" s="69" t="s">
        <v>172</v>
      </c>
      <c r="B2" s="70"/>
      <c r="C2" s="71"/>
      <c r="D2" s="92"/>
      <c r="E2" s="72" t="s">
        <v>4</v>
      </c>
      <c r="F2" s="73"/>
      <c r="G2" s="6"/>
      <c r="H2" s="7"/>
      <c r="I2" s="74" t="s">
        <v>4</v>
      </c>
      <c r="J2" s="180" t="s">
        <v>5</v>
      </c>
      <c r="K2" s="180"/>
      <c r="L2" s="181" t="s">
        <v>6</v>
      </c>
      <c r="M2" s="181"/>
      <c r="N2" s="8" t="s">
        <v>7</v>
      </c>
      <c r="O2" s="9" t="s">
        <v>7</v>
      </c>
      <c r="P2" s="9" t="s">
        <v>7</v>
      </c>
    </row>
    <row r="3" spans="1:16" ht="13.5">
      <c r="A3" s="75" t="s">
        <v>8</v>
      </c>
      <c r="B3" s="76" t="s">
        <v>9</v>
      </c>
      <c r="C3" s="10">
        <v>2015</v>
      </c>
      <c r="D3" s="11">
        <v>2014</v>
      </c>
      <c r="E3" s="77" t="s">
        <v>169</v>
      </c>
      <c r="F3" s="12" t="s">
        <v>9</v>
      </c>
      <c r="G3" s="13">
        <v>2015</v>
      </c>
      <c r="H3" s="14">
        <v>2014</v>
      </c>
      <c r="I3" s="78" t="s">
        <v>169</v>
      </c>
      <c r="J3" s="79" t="s">
        <v>170</v>
      </c>
      <c r="K3" s="79" t="s">
        <v>171</v>
      </c>
      <c r="L3" s="80" t="s">
        <v>170</v>
      </c>
      <c r="M3" s="81" t="s">
        <v>171</v>
      </c>
      <c r="N3" s="15">
        <v>2015</v>
      </c>
      <c r="O3" s="16">
        <v>2014</v>
      </c>
      <c r="P3" s="52" t="s">
        <v>169</v>
      </c>
    </row>
    <row r="4" spans="1:16" ht="13.5">
      <c r="A4" s="82" t="s">
        <v>10</v>
      </c>
      <c r="B4" s="83"/>
      <c r="C4" s="84"/>
      <c r="D4" s="84"/>
      <c r="E4" s="85"/>
      <c r="F4" s="17"/>
      <c r="G4" s="84"/>
      <c r="H4" s="17"/>
      <c r="I4" s="86"/>
      <c r="J4" s="87"/>
      <c r="K4" s="88"/>
      <c r="L4" s="89"/>
      <c r="M4" s="90"/>
      <c r="N4" s="18"/>
      <c r="O4" s="19"/>
      <c r="P4" s="19"/>
    </row>
    <row r="5" spans="1:16" ht="13.5">
      <c r="A5" s="91" t="s">
        <v>11</v>
      </c>
      <c r="B5" s="92">
        <v>4</v>
      </c>
      <c r="C5" s="93">
        <f>IF(OR(C6=0,C7=0),"",SUM(C6:C7))</f>
        <v>84000</v>
      </c>
      <c r="D5" s="67">
        <f>IF(OR(D6=0,D7=0),"",SUM(D6:D7))</f>
        <v>86181</v>
      </c>
      <c r="E5" s="139">
        <f>IF(OR(E6=0,E7=0),"",SUM(E6:E7))</f>
        <v>85457.75</v>
      </c>
      <c r="F5" s="94">
        <v>4</v>
      </c>
      <c r="G5" s="94">
        <f>IF(OR(G6=0,G7=0),"",SUM(G6:G7))</f>
        <v>176400</v>
      </c>
      <c r="H5" s="95">
        <f>IF(OR(H6=0,H7=0),"",SUM(H6:H7))</f>
        <v>278765</v>
      </c>
      <c r="I5" s="115">
        <f>IF(OR(I6=0,I7=0),"",SUM(I6:I7))</f>
        <v>179935</v>
      </c>
      <c r="J5" s="96">
        <f aca="true" t="shared" si="0" ref="J5:J16">IF(OR(D5=0,C5=0,D5&lt;1),"",C5/D5*100-100)</f>
        <v>-2.5307202283566</v>
      </c>
      <c r="K5" s="97">
        <f aca="true" t="shared" si="1" ref="K5:K16">IF(OR(E5=0,C5=0,E5&lt;1),"",C5/E5*100-100)</f>
        <v>-1.7058136915610334</v>
      </c>
      <c r="L5" s="96">
        <f aca="true" t="shared" si="2" ref="L5:L16">IF(OR(H5=0,G5=0,H5&lt;1),"",G5/H5*100-100)</f>
        <v>-36.720893942926836</v>
      </c>
      <c r="M5" s="98">
        <f aca="true" t="shared" si="3" ref="M5:M16">IF(OR(I5=0,G5=0,I5&lt;1),"",G5/I5*100-100)</f>
        <v>-1.9645983271737038</v>
      </c>
      <c r="N5" s="99">
        <f aca="true" t="shared" si="4" ref="N5:N14">(G5/C5)*1000</f>
        <v>2100</v>
      </c>
      <c r="O5" s="100">
        <f aca="true" t="shared" si="5" ref="O5:O13">(H5/D5)*1000</f>
        <v>3234.6456875645445</v>
      </c>
      <c r="P5" s="100">
        <f aca="true" t="shared" si="6" ref="P5:P13">(I5/E5)*1000</f>
        <v>2105.5433825486866</v>
      </c>
    </row>
    <row r="6" spans="1:16" ht="13.5">
      <c r="A6" s="101" t="s">
        <v>12</v>
      </c>
      <c r="B6" s="92">
        <v>4</v>
      </c>
      <c r="C6" s="93">
        <v>32000</v>
      </c>
      <c r="D6" s="67">
        <v>38856</v>
      </c>
      <c r="E6" s="58">
        <v>26528.5</v>
      </c>
      <c r="F6" s="94">
        <v>4</v>
      </c>
      <c r="G6" s="94">
        <v>67200</v>
      </c>
      <c r="H6" s="95">
        <v>136454</v>
      </c>
      <c r="I6" s="56">
        <v>56751.75</v>
      </c>
      <c r="J6" s="96">
        <f t="shared" si="0"/>
        <v>-17.644636606959025</v>
      </c>
      <c r="K6" s="97">
        <f t="shared" si="1"/>
        <v>20.624988220215982</v>
      </c>
      <c r="L6" s="96">
        <f t="shared" si="2"/>
        <v>-50.75263458748003</v>
      </c>
      <c r="M6" s="98">
        <f t="shared" si="3"/>
        <v>18.410445492870252</v>
      </c>
      <c r="N6" s="99">
        <f t="shared" si="4"/>
        <v>2100</v>
      </c>
      <c r="O6" s="100">
        <f t="shared" si="5"/>
        <v>3511.787111385629</v>
      </c>
      <c r="P6" s="100">
        <f t="shared" si="6"/>
        <v>2139.2747422583257</v>
      </c>
    </row>
    <row r="7" spans="1:16" ht="13.5">
      <c r="A7" s="102" t="s">
        <v>13</v>
      </c>
      <c r="B7" s="92">
        <v>4</v>
      </c>
      <c r="C7" s="93">
        <v>52000</v>
      </c>
      <c r="D7" s="67">
        <v>47325</v>
      </c>
      <c r="E7" s="58">
        <v>58929.25</v>
      </c>
      <c r="F7" s="94">
        <v>4</v>
      </c>
      <c r="G7" s="94">
        <v>109200</v>
      </c>
      <c r="H7" s="95">
        <v>142311</v>
      </c>
      <c r="I7" s="56">
        <v>123183.25</v>
      </c>
      <c r="J7" s="96">
        <f t="shared" si="0"/>
        <v>9.878499735868985</v>
      </c>
      <c r="K7" s="97">
        <f t="shared" si="1"/>
        <v>-11.75859187076027</v>
      </c>
      <c r="L7" s="96">
        <f t="shared" si="2"/>
        <v>-23.26664839682104</v>
      </c>
      <c r="M7" s="98">
        <f t="shared" si="3"/>
        <v>-11.351583920703504</v>
      </c>
      <c r="N7" s="99">
        <f t="shared" si="4"/>
        <v>2100</v>
      </c>
      <c r="O7" s="100">
        <f t="shared" si="5"/>
        <v>3007.0998415213944</v>
      </c>
      <c r="P7" s="100">
        <f t="shared" si="6"/>
        <v>2090.358353449263</v>
      </c>
    </row>
    <row r="8" spans="1:16" ht="13.5">
      <c r="A8" s="91" t="s">
        <v>14</v>
      </c>
      <c r="B8" s="92">
        <v>4</v>
      </c>
      <c r="C8" s="93">
        <v>8300</v>
      </c>
      <c r="D8" s="67">
        <f>IF(OR(D9=0,D10=0),"",SUM(D9:D10))</f>
        <v>8306</v>
      </c>
      <c r="E8" s="139">
        <f>IF(OR(E9=0,E10=0),"",SUM(E9:E10))</f>
        <v>9695</v>
      </c>
      <c r="F8" s="94">
        <v>4</v>
      </c>
      <c r="G8" s="103">
        <f>IF(OR(G9=0,G10=0),"",SUM(G9:G10))</f>
        <v>10769</v>
      </c>
      <c r="H8" s="104">
        <f>IF(OR(H9=0,H10=0),"",SUM(H9:H10))</f>
        <v>16650</v>
      </c>
      <c r="I8" s="140">
        <f>IF(OR(I9=0,I10=0),"",SUM(I9:I10))</f>
        <v>13404.25</v>
      </c>
      <c r="J8" s="96">
        <f t="shared" si="0"/>
        <v>-0.07223693715387469</v>
      </c>
      <c r="K8" s="97">
        <f t="shared" si="1"/>
        <v>-14.38886023723569</v>
      </c>
      <c r="L8" s="96">
        <f t="shared" si="2"/>
        <v>-35.32132132132132</v>
      </c>
      <c r="M8" s="98">
        <f t="shared" si="3"/>
        <v>-19.659809388813258</v>
      </c>
      <c r="N8" s="99">
        <f t="shared" si="4"/>
        <v>1297.4698795180723</v>
      </c>
      <c r="O8" s="100">
        <f t="shared" si="5"/>
        <v>2004.5750060197447</v>
      </c>
      <c r="P8" s="100">
        <f t="shared" si="6"/>
        <v>1382.5941206807634</v>
      </c>
    </row>
    <row r="9" spans="1:16" ht="13.5">
      <c r="A9" s="101" t="s">
        <v>15</v>
      </c>
      <c r="B9" s="92">
        <v>4</v>
      </c>
      <c r="C9" s="93">
        <v>1660</v>
      </c>
      <c r="D9" s="67">
        <v>1661</v>
      </c>
      <c r="E9" s="58">
        <v>2722.5</v>
      </c>
      <c r="F9" s="94">
        <v>4</v>
      </c>
      <c r="G9" s="94">
        <v>2303</v>
      </c>
      <c r="H9" s="95">
        <v>3330</v>
      </c>
      <c r="I9" s="56">
        <v>3628.5</v>
      </c>
      <c r="J9" s="96">
        <f t="shared" si="0"/>
        <v>-0.0602046959662772</v>
      </c>
      <c r="K9" s="97">
        <f t="shared" si="1"/>
        <v>-39.02662993572085</v>
      </c>
      <c r="L9" s="96">
        <f t="shared" si="2"/>
        <v>-30.84084084084084</v>
      </c>
      <c r="M9" s="98">
        <f t="shared" si="3"/>
        <v>-36.53024665839879</v>
      </c>
      <c r="N9" s="99">
        <f t="shared" si="4"/>
        <v>1387.3493975903614</v>
      </c>
      <c r="O9" s="100">
        <f t="shared" si="5"/>
        <v>2004.816375677303</v>
      </c>
      <c r="P9" s="100">
        <f t="shared" si="6"/>
        <v>1332.7823691460055</v>
      </c>
    </row>
    <row r="10" spans="1:16" ht="13.5">
      <c r="A10" s="102" t="s">
        <v>16</v>
      </c>
      <c r="B10" s="92">
        <v>4</v>
      </c>
      <c r="C10" s="93">
        <v>6640</v>
      </c>
      <c r="D10" s="67">
        <v>6645</v>
      </c>
      <c r="E10" s="58">
        <v>6972.5</v>
      </c>
      <c r="F10" s="94">
        <v>4</v>
      </c>
      <c r="G10" s="94">
        <v>8466</v>
      </c>
      <c r="H10" s="95">
        <v>13320</v>
      </c>
      <c r="I10" s="56">
        <v>9775.75</v>
      </c>
      <c r="J10" s="96">
        <f t="shared" si="0"/>
        <v>-0.07524454477049858</v>
      </c>
      <c r="K10" s="97">
        <f t="shared" si="1"/>
        <v>-4.768734313373969</v>
      </c>
      <c r="L10" s="96">
        <f t="shared" si="2"/>
        <v>-36.44144144144145</v>
      </c>
      <c r="M10" s="98">
        <f t="shared" si="3"/>
        <v>-13.397949006470085</v>
      </c>
      <c r="N10" s="99">
        <f t="shared" si="4"/>
        <v>1275</v>
      </c>
      <c r="O10" s="100">
        <f t="shared" si="5"/>
        <v>2004.5146726862301</v>
      </c>
      <c r="P10" s="100">
        <f t="shared" si="6"/>
        <v>1402.0437432771603</v>
      </c>
    </row>
    <row r="11" spans="1:16" ht="13.5">
      <c r="A11" s="101" t="s">
        <v>17</v>
      </c>
      <c r="B11" s="92">
        <v>4</v>
      </c>
      <c r="C11" s="93">
        <v>19570</v>
      </c>
      <c r="D11" s="67">
        <v>19571</v>
      </c>
      <c r="E11" s="58">
        <v>19380</v>
      </c>
      <c r="F11" s="94">
        <v>4</v>
      </c>
      <c r="G11" s="94">
        <v>24952</v>
      </c>
      <c r="H11" s="95">
        <v>37500</v>
      </c>
      <c r="I11" s="56">
        <v>24025</v>
      </c>
      <c r="J11" s="96">
        <f t="shared" si="0"/>
        <v>-0.005109600940173209</v>
      </c>
      <c r="K11" s="97">
        <f t="shared" si="1"/>
        <v>0.9803921568627345</v>
      </c>
      <c r="L11" s="96">
        <f t="shared" si="2"/>
        <v>-33.46133333333333</v>
      </c>
      <c r="M11" s="98">
        <f t="shared" si="3"/>
        <v>3.8584807492195665</v>
      </c>
      <c r="N11" s="99">
        <f t="shared" si="4"/>
        <v>1275.0127746550843</v>
      </c>
      <c r="O11" s="100">
        <f t="shared" si="5"/>
        <v>1916.1003525624649</v>
      </c>
      <c r="P11" s="100">
        <f t="shared" si="6"/>
        <v>1239.6800825593396</v>
      </c>
    </row>
    <row r="12" spans="1:16" ht="13.5">
      <c r="A12" s="101" t="s">
        <v>18</v>
      </c>
      <c r="B12" s="92">
        <v>4</v>
      </c>
      <c r="C12" s="93">
        <v>120</v>
      </c>
      <c r="D12" s="67">
        <v>118</v>
      </c>
      <c r="E12" s="58">
        <v>131.25</v>
      </c>
      <c r="F12" s="94">
        <v>4</v>
      </c>
      <c r="G12" s="94">
        <v>90</v>
      </c>
      <c r="H12" s="95">
        <v>118</v>
      </c>
      <c r="I12" s="56">
        <v>124.75</v>
      </c>
      <c r="J12" s="96">
        <f t="shared" si="0"/>
        <v>1.6949152542372872</v>
      </c>
      <c r="K12" s="97">
        <f t="shared" si="1"/>
        <v>-8.57142857142857</v>
      </c>
      <c r="L12" s="96">
        <f t="shared" si="2"/>
        <v>-23.728813559322035</v>
      </c>
      <c r="M12" s="98">
        <f t="shared" si="3"/>
        <v>-27.855711422845687</v>
      </c>
      <c r="N12" s="99">
        <f t="shared" si="4"/>
        <v>750</v>
      </c>
      <c r="O12" s="100">
        <f t="shared" si="5"/>
        <v>1000</v>
      </c>
      <c r="P12" s="100">
        <f t="shared" si="6"/>
        <v>950.4761904761905</v>
      </c>
    </row>
    <row r="13" spans="1:16" ht="13.5">
      <c r="A13" s="102" t="s">
        <v>19</v>
      </c>
      <c r="B13" s="92">
        <v>1</v>
      </c>
      <c r="C13" s="105">
        <v>4400</v>
      </c>
      <c r="D13" s="141">
        <v>4459</v>
      </c>
      <c r="E13" s="58">
        <v>1752.5</v>
      </c>
      <c r="F13" s="94"/>
      <c r="G13" s="94"/>
      <c r="H13" s="95">
        <v>8000</v>
      </c>
      <c r="I13" s="56">
        <v>2343</v>
      </c>
      <c r="J13" s="96">
        <f t="shared" si="0"/>
        <v>-1.3231666292890765</v>
      </c>
      <c r="K13" s="97">
        <f t="shared" si="1"/>
        <v>151.06990014265332</v>
      </c>
      <c r="L13" s="96"/>
      <c r="M13" s="98"/>
      <c r="N13" s="99">
        <f t="shared" si="4"/>
        <v>0</v>
      </c>
      <c r="O13" s="100">
        <f t="shared" si="5"/>
        <v>1794.124243103835</v>
      </c>
      <c r="P13" s="100">
        <f t="shared" si="6"/>
        <v>1336.9472182596292</v>
      </c>
    </row>
    <row r="14" spans="1:16" ht="13.5">
      <c r="A14" s="101" t="s">
        <v>20</v>
      </c>
      <c r="B14" s="92"/>
      <c r="C14" s="93">
        <v>0.01</v>
      </c>
      <c r="D14" s="67">
        <v>0.01</v>
      </c>
      <c r="E14" s="58">
        <v>0.01</v>
      </c>
      <c r="F14" s="94"/>
      <c r="G14" s="94"/>
      <c r="H14" s="95">
        <v>0.01</v>
      </c>
      <c r="I14" s="56">
        <v>0.01</v>
      </c>
      <c r="J14" s="96">
        <f t="shared" si="0"/>
      </c>
      <c r="K14" s="97">
        <f t="shared" si="1"/>
      </c>
      <c r="L14" s="96"/>
      <c r="M14" s="98"/>
      <c r="N14" s="99">
        <f t="shared" si="4"/>
        <v>0</v>
      </c>
      <c r="O14" s="100"/>
      <c r="P14" s="100"/>
    </row>
    <row r="15" spans="1:16" ht="13.5">
      <c r="A15" s="101" t="s">
        <v>21</v>
      </c>
      <c r="B15" s="92">
        <v>4</v>
      </c>
      <c r="C15" s="93">
        <v>7100</v>
      </c>
      <c r="D15" s="67">
        <v>7100</v>
      </c>
      <c r="E15" s="58">
        <v>7015.75</v>
      </c>
      <c r="F15" s="94"/>
      <c r="G15" s="94"/>
      <c r="H15" s="95">
        <v>88750</v>
      </c>
      <c r="I15" s="56">
        <v>87460.5</v>
      </c>
      <c r="J15" s="96">
        <f t="shared" si="0"/>
        <v>0</v>
      </c>
      <c r="K15" s="97">
        <f t="shared" si="1"/>
        <v>1.2008694722588302</v>
      </c>
      <c r="L15" s="96"/>
      <c r="M15" s="98"/>
      <c r="N15" s="99">
        <f aca="true" t="shared" si="7" ref="N15:P16">(G15/C15)*1000</f>
        <v>0</v>
      </c>
      <c r="O15" s="100">
        <f t="shared" si="7"/>
        <v>12500</v>
      </c>
      <c r="P15" s="100">
        <f t="shared" si="7"/>
        <v>12466.30794996971</v>
      </c>
    </row>
    <row r="16" spans="1:16" ht="13.5">
      <c r="A16" s="101" t="s">
        <v>22</v>
      </c>
      <c r="B16" s="92">
        <v>4</v>
      </c>
      <c r="C16" s="93">
        <v>300</v>
      </c>
      <c r="D16" s="67">
        <v>300</v>
      </c>
      <c r="E16" s="58">
        <v>160.75</v>
      </c>
      <c r="F16" s="94"/>
      <c r="G16" s="94"/>
      <c r="H16" s="95">
        <v>1950</v>
      </c>
      <c r="I16" s="56">
        <v>1022</v>
      </c>
      <c r="J16" s="96">
        <f t="shared" si="0"/>
        <v>0</v>
      </c>
      <c r="K16" s="97">
        <f t="shared" si="1"/>
        <v>86.62519440124416</v>
      </c>
      <c r="L16" s="96"/>
      <c r="M16" s="98"/>
      <c r="N16" s="99">
        <f t="shared" si="7"/>
        <v>0</v>
      </c>
      <c r="O16" s="100">
        <f t="shared" si="7"/>
        <v>6500</v>
      </c>
      <c r="P16" s="100">
        <f t="shared" si="7"/>
        <v>6357.698289269051</v>
      </c>
    </row>
    <row r="17" spans="1:16" ht="13.5">
      <c r="A17" s="82" t="s">
        <v>23</v>
      </c>
      <c r="B17" s="106"/>
      <c r="C17" s="107"/>
      <c r="D17" s="142"/>
      <c r="E17" s="59"/>
      <c r="F17" s="108"/>
      <c r="G17" s="107"/>
      <c r="H17" s="142"/>
      <c r="I17" s="59"/>
      <c r="J17" s="109"/>
      <c r="K17" s="110"/>
      <c r="L17" s="109"/>
      <c r="M17" s="111"/>
      <c r="N17" s="112"/>
      <c r="O17" s="113"/>
      <c r="P17" s="113"/>
    </row>
    <row r="18" spans="1:16" ht="13.5">
      <c r="A18" s="101" t="s">
        <v>24</v>
      </c>
      <c r="B18" s="92"/>
      <c r="C18" s="93">
        <v>0.01</v>
      </c>
      <c r="D18" s="67">
        <v>0.01</v>
      </c>
      <c r="E18" s="58">
        <v>0.01</v>
      </c>
      <c r="F18" s="94"/>
      <c r="G18" s="94"/>
      <c r="H18" s="95">
        <v>0.01</v>
      </c>
      <c r="I18" s="56">
        <v>0.01</v>
      </c>
      <c r="J18" s="96">
        <f aca="true" t="shared" si="8" ref="J18:J25">IF(OR(D18=0,C18=0,D18&lt;1),"",C18/D18*100-100)</f>
      </c>
      <c r="K18" s="97">
        <f aca="true" t="shared" si="9" ref="K18:K25">IF(OR(E18=0,C18=0,E18&lt;1),"",C18/E18*100-100)</f>
      </c>
      <c r="L18" s="96"/>
      <c r="M18" s="98"/>
      <c r="N18" s="99"/>
      <c r="O18" s="100"/>
      <c r="P18" s="100"/>
    </row>
    <row r="19" spans="1:16" ht="13.5">
      <c r="A19" s="101" t="s">
        <v>25</v>
      </c>
      <c r="B19" s="92">
        <v>4</v>
      </c>
      <c r="C19" s="93">
        <v>2450</v>
      </c>
      <c r="D19" s="67">
        <v>2450</v>
      </c>
      <c r="E19" s="58">
        <v>1508</v>
      </c>
      <c r="F19" s="94">
        <v>4</v>
      </c>
      <c r="G19" s="94">
        <v>2450</v>
      </c>
      <c r="H19" s="95">
        <v>2695</v>
      </c>
      <c r="I19" s="56">
        <v>1575.25</v>
      </c>
      <c r="J19" s="96">
        <f t="shared" si="8"/>
        <v>0</v>
      </c>
      <c r="K19" s="97">
        <f t="shared" si="9"/>
        <v>62.46684350132625</v>
      </c>
      <c r="L19" s="96">
        <f aca="true" t="shared" si="10" ref="L18:L25">IF(OR(H19=0,G19=0,H19&lt;1),"",G19/H19*100-100)</f>
        <v>-9.090909090909093</v>
      </c>
      <c r="M19" s="98">
        <f aca="true" t="shared" si="11" ref="M18:M25">IF(OR(I19=0,G19=0,I19&lt;1),"",G19/I19*100-100)</f>
        <v>55.53086811617203</v>
      </c>
      <c r="N19" s="99">
        <f>(G19/C19)*1000</f>
        <v>1000</v>
      </c>
      <c r="O19" s="100">
        <f>(H19/D19)*1000</f>
        <v>1100</v>
      </c>
      <c r="P19" s="100">
        <f>(I19/E19)*1000</f>
        <v>1044.5954907161804</v>
      </c>
    </row>
    <row r="20" spans="1:16" ht="13.5">
      <c r="A20" s="101" t="s">
        <v>26</v>
      </c>
      <c r="B20" s="92"/>
      <c r="C20" s="93">
        <v>0.01</v>
      </c>
      <c r="D20" s="67">
        <v>0.01</v>
      </c>
      <c r="E20" s="58">
        <v>0.01</v>
      </c>
      <c r="F20" s="94"/>
      <c r="G20" s="94">
        <v>0.01</v>
      </c>
      <c r="H20" s="95">
        <v>0.01</v>
      </c>
      <c r="I20" s="56">
        <v>0.01</v>
      </c>
      <c r="J20" s="96">
        <f t="shared" si="8"/>
      </c>
      <c r="K20" s="97">
        <f t="shared" si="9"/>
      </c>
      <c r="L20" s="96">
        <f t="shared" si="10"/>
      </c>
      <c r="M20" s="98">
        <f t="shared" si="11"/>
      </c>
      <c r="N20" s="99"/>
      <c r="O20" s="100"/>
      <c r="P20" s="100"/>
    </row>
    <row r="21" spans="1:16" ht="13.5">
      <c r="A21" s="101" t="s">
        <v>27</v>
      </c>
      <c r="B21" s="92">
        <v>4</v>
      </c>
      <c r="C21" s="93">
        <v>3910</v>
      </c>
      <c r="D21" s="67">
        <v>3909</v>
      </c>
      <c r="E21" s="58">
        <v>4210.25</v>
      </c>
      <c r="F21" s="94">
        <v>4</v>
      </c>
      <c r="G21" s="94">
        <v>4301</v>
      </c>
      <c r="H21" s="95">
        <v>4694</v>
      </c>
      <c r="I21" s="56">
        <v>5181.5</v>
      </c>
      <c r="J21" s="96">
        <f t="shared" si="8"/>
        <v>0.025581990278851663</v>
      </c>
      <c r="K21" s="97">
        <f t="shared" si="9"/>
        <v>-7.131405498485847</v>
      </c>
      <c r="L21" s="96">
        <f t="shared" si="10"/>
        <v>-8.372390285470814</v>
      </c>
      <c r="M21" s="98">
        <f t="shared" si="11"/>
        <v>-16.993148702113288</v>
      </c>
      <c r="N21" s="99">
        <f aca="true" t="shared" si="12" ref="N21:O25">(G21/C21)*1000</f>
        <v>1100</v>
      </c>
      <c r="O21" s="100">
        <f t="shared" si="12"/>
        <v>1200.8186236889228</v>
      </c>
      <c r="P21" s="100">
        <f>(I21/E21)*1000</f>
        <v>1230.687013835283</v>
      </c>
    </row>
    <row r="22" spans="1:16" ht="13.5">
      <c r="A22" s="101" t="s">
        <v>28</v>
      </c>
      <c r="B22" s="92">
        <v>4</v>
      </c>
      <c r="C22" s="93">
        <v>2500</v>
      </c>
      <c r="D22" s="67">
        <v>2413</v>
      </c>
      <c r="E22" s="58">
        <v>1719.5</v>
      </c>
      <c r="F22" s="94"/>
      <c r="G22" s="94"/>
      <c r="H22" s="95">
        <v>2922</v>
      </c>
      <c r="I22" s="56">
        <v>1658.75</v>
      </c>
      <c r="J22" s="96">
        <f t="shared" si="8"/>
        <v>3.6054703688354692</v>
      </c>
      <c r="K22" s="97">
        <f t="shared" si="9"/>
        <v>45.39110206455365</v>
      </c>
      <c r="L22" s="96"/>
      <c r="M22" s="98"/>
      <c r="N22" s="99">
        <f t="shared" si="12"/>
        <v>0</v>
      </c>
      <c r="O22" s="100">
        <f t="shared" si="12"/>
        <v>1210.9407376709491</v>
      </c>
      <c r="P22" s="100">
        <f>(I22/E22)*1000</f>
        <v>964.6699621983134</v>
      </c>
    </row>
    <row r="23" spans="1:16" ht="13.5">
      <c r="A23" s="101" t="s">
        <v>29</v>
      </c>
      <c r="B23" s="92">
        <v>4</v>
      </c>
      <c r="C23" s="93">
        <v>500</v>
      </c>
      <c r="D23" s="67">
        <v>500</v>
      </c>
      <c r="E23" s="58">
        <v>317.5</v>
      </c>
      <c r="F23" s="94">
        <v>4</v>
      </c>
      <c r="G23" s="94">
        <v>500</v>
      </c>
      <c r="H23" s="95">
        <v>545</v>
      </c>
      <c r="I23" s="56">
        <v>222</v>
      </c>
      <c r="J23" s="96">
        <f t="shared" si="8"/>
        <v>0</v>
      </c>
      <c r="K23" s="97">
        <f t="shared" si="9"/>
        <v>57.480314960629926</v>
      </c>
      <c r="L23" s="96">
        <f t="shared" si="10"/>
        <v>-8.256880733944953</v>
      </c>
      <c r="M23" s="98">
        <f t="shared" si="11"/>
        <v>125.22522522522524</v>
      </c>
      <c r="N23" s="99">
        <f t="shared" si="12"/>
        <v>1000</v>
      </c>
      <c r="O23" s="100">
        <f t="shared" si="12"/>
        <v>1090</v>
      </c>
      <c r="P23" s="100">
        <f>(I23/E23)*1000</f>
        <v>699.2125984251969</v>
      </c>
    </row>
    <row r="24" spans="1:16" ht="13.5">
      <c r="A24" s="101" t="s">
        <v>30</v>
      </c>
      <c r="B24" s="92">
        <v>4</v>
      </c>
      <c r="C24" s="93">
        <v>145</v>
      </c>
      <c r="D24" s="67">
        <v>142</v>
      </c>
      <c r="E24" s="58">
        <v>61.2525</v>
      </c>
      <c r="F24" s="94">
        <v>4</v>
      </c>
      <c r="G24" s="94">
        <v>124</v>
      </c>
      <c r="H24" s="95">
        <v>124</v>
      </c>
      <c r="I24" s="56">
        <v>36.2525</v>
      </c>
      <c r="J24" s="96">
        <f t="shared" si="8"/>
        <v>2.1126760563380316</v>
      </c>
      <c r="K24" s="97">
        <f t="shared" si="9"/>
        <v>136.72503163136201</v>
      </c>
      <c r="L24" s="96">
        <f t="shared" si="10"/>
        <v>0</v>
      </c>
      <c r="M24" s="98">
        <f t="shared" si="11"/>
        <v>242.0453761809531</v>
      </c>
      <c r="N24" s="99">
        <f t="shared" si="12"/>
        <v>855.1724137931035</v>
      </c>
      <c r="O24" s="100">
        <f t="shared" si="12"/>
        <v>873.2394366197183</v>
      </c>
      <c r="P24" s="100">
        <f>(I24/E24)*1000</f>
        <v>591.853393739031</v>
      </c>
    </row>
    <row r="25" spans="1:16" ht="13.5">
      <c r="A25" s="101" t="s">
        <v>31</v>
      </c>
      <c r="B25" s="92">
        <v>4</v>
      </c>
      <c r="C25" s="93">
        <v>70</v>
      </c>
      <c r="D25" s="67">
        <v>68</v>
      </c>
      <c r="E25" s="58">
        <v>71.5</v>
      </c>
      <c r="F25" s="94">
        <v>4</v>
      </c>
      <c r="G25" s="94">
        <v>77</v>
      </c>
      <c r="H25" s="95">
        <v>77</v>
      </c>
      <c r="I25" s="56">
        <v>59.5</v>
      </c>
      <c r="J25" s="96">
        <f t="shared" si="8"/>
        <v>2.941176470588232</v>
      </c>
      <c r="K25" s="97">
        <f t="shared" si="9"/>
        <v>-2.097902097902093</v>
      </c>
      <c r="L25" s="96">
        <f t="shared" si="10"/>
        <v>0</v>
      </c>
      <c r="M25" s="98">
        <f t="shared" si="11"/>
        <v>29.411764705882348</v>
      </c>
      <c r="N25" s="99">
        <f t="shared" si="12"/>
        <v>1100</v>
      </c>
      <c r="O25" s="100">
        <f t="shared" si="12"/>
        <v>1132.3529411764705</v>
      </c>
      <c r="P25" s="100">
        <f>(I25/E25)*1000</f>
        <v>832.1678321678322</v>
      </c>
    </row>
    <row r="26" spans="1:16" ht="13.5">
      <c r="A26" s="82" t="s">
        <v>32</v>
      </c>
      <c r="B26" s="106"/>
      <c r="C26" s="107"/>
      <c r="D26" s="142"/>
      <c r="E26" s="59"/>
      <c r="F26" s="108"/>
      <c r="G26" s="107"/>
      <c r="H26" s="142"/>
      <c r="I26" s="59"/>
      <c r="J26" s="109"/>
      <c r="K26" s="110"/>
      <c r="L26" s="109"/>
      <c r="M26" s="111"/>
      <c r="N26" s="112"/>
      <c r="O26" s="113"/>
      <c r="P26" s="113"/>
    </row>
    <row r="27" spans="1:16" ht="13.5">
      <c r="A27" s="91" t="s">
        <v>33</v>
      </c>
      <c r="B27" s="92">
        <v>4</v>
      </c>
      <c r="C27" s="93">
        <f>IF(OR(C28=0,C29=0,C30=0,C31=0),"",SUM(C28:C31))</f>
        <v>695.01</v>
      </c>
      <c r="D27" s="67">
        <f>IF(OR(D28=0,D29=0,D30=0,D31=0),"",SUM(D28:D31))</f>
        <v>685.01</v>
      </c>
      <c r="E27" s="139">
        <f>IF(OR(E28=0,E29=0,E30=0,E31=0),"",SUM(E28:E31))</f>
        <v>776.01</v>
      </c>
      <c r="F27" s="94"/>
      <c r="G27" s="94"/>
      <c r="H27" s="95">
        <f>IF(OR(H28=0,H29=0,H30=0,H31=0),"",SUM(H28:H31))</f>
        <v>26375.010000000002</v>
      </c>
      <c r="I27" s="115">
        <f>IF(OR(I28=0,I29=0,I30=0,I31=0),"",SUM(I28:I31))</f>
        <v>29442.760000000002</v>
      </c>
      <c r="J27" s="96">
        <f>IF(OR(D27=0,C27=0,D27&lt;1),"",C27/D27*100-100)</f>
        <v>1.459832703172225</v>
      </c>
      <c r="K27" s="97">
        <f>IF(OR(E27=0,C27=0,E27&lt;1),"",C27/E27*100-100)</f>
        <v>-10.438009819461087</v>
      </c>
      <c r="L27" s="96">
        <f>IF(OR(H27=0,G27=0,H27&lt;1),"",G27/H27*100-100)</f>
      </c>
      <c r="M27" s="96">
        <f>IF(OR(I27=0,G27=0,I27&lt;1),"",G27/I27*100-100)</f>
      </c>
      <c r="N27" s="99">
        <f>(G27/C27)*1000</f>
        <v>0</v>
      </c>
      <c r="O27" s="100">
        <f>(H27/D27)*1000</f>
        <v>38503.102144494245</v>
      </c>
      <c r="P27" s="100">
        <f>(I27/E27)*1000</f>
        <v>37941.21209778225</v>
      </c>
    </row>
    <row r="28" spans="1:16" ht="13.5">
      <c r="A28" s="101" t="s">
        <v>34</v>
      </c>
      <c r="B28" s="92"/>
      <c r="C28" s="93">
        <v>0.01</v>
      </c>
      <c r="D28" s="67">
        <v>0.01</v>
      </c>
      <c r="E28" s="58">
        <v>0.01</v>
      </c>
      <c r="F28" s="94"/>
      <c r="G28" s="94">
        <v>0.01</v>
      </c>
      <c r="H28" s="95">
        <v>0.01</v>
      </c>
      <c r="I28" s="56">
        <v>0.01</v>
      </c>
      <c r="J28" s="96">
        <f>IF(OR(D28=0,C28=0,D28&lt;1),"",C28/D28*100-100)</f>
      </c>
      <c r="K28" s="97">
        <f>IF(OR(E28=0,C28=0,E28&lt;1),"",C28/E28*100-100)</f>
      </c>
      <c r="L28" s="96">
        <f>IF(OR(H28=0,G28=0,H28&lt;1),"",G28/H28*100-100)</f>
      </c>
      <c r="M28" s="98">
        <f>IF(OR(I28=0,G28=0,I28&lt;1),"",G28/I28*100-100)</f>
      </c>
      <c r="N28" s="99"/>
      <c r="O28" s="100"/>
      <c r="P28" s="100"/>
    </row>
    <row r="29" spans="1:16" ht="13.5">
      <c r="A29" s="101" t="s">
        <v>35</v>
      </c>
      <c r="B29" s="92">
        <v>4</v>
      </c>
      <c r="C29" s="93">
        <v>140</v>
      </c>
      <c r="D29" s="67">
        <v>137</v>
      </c>
      <c r="E29" s="58">
        <v>197.75</v>
      </c>
      <c r="F29" s="94">
        <v>4</v>
      </c>
      <c r="G29" s="94">
        <v>4900</v>
      </c>
      <c r="H29" s="95">
        <v>4795</v>
      </c>
      <c r="I29" s="56">
        <v>6858.25</v>
      </c>
      <c r="J29" s="96">
        <f>IF(OR(D29=0,C29=0,D29&lt;1),"",C29/D29*100-100)</f>
        <v>2.189781021897815</v>
      </c>
      <c r="K29" s="97">
        <f>IF(OR(E29=0,C29=0,E29&lt;1),"",C29/E29*100-100)</f>
        <v>-29.203539823008853</v>
      </c>
      <c r="L29" s="96">
        <f>IF(OR(H29=0,G29=0,H29&lt;1),"",G29/H29*100-100)</f>
        <v>2.189781021897815</v>
      </c>
      <c r="M29" s="98">
        <f>IF(OR(I29=0,G29=0,I29&lt;1),"",G29/I29*100-100)</f>
        <v>-28.553202347537635</v>
      </c>
      <c r="N29" s="99">
        <f aca="true" t="shared" si="13" ref="N29:P31">(G29/C29)*1000</f>
        <v>35000</v>
      </c>
      <c r="O29" s="100">
        <f t="shared" si="13"/>
        <v>35000</v>
      </c>
      <c r="P29" s="100">
        <f t="shared" si="13"/>
        <v>34681.41592920354</v>
      </c>
    </row>
    <row r="30" spans="1:16" ht="13.5">
      <c r="A30" s="101" t="s">
        <v>36</v>
      </c>
      <c r="B30" s="92">
        <v>4</v>
      </c>
      <c r="C30" s="93">
        <v>485</v>
      </c>
      <c r="D30" s="67">
        <v>480</v>
      </c>
      <c r="E30" s="58">
        <v>496</v>
      </c>
      <c r="F30" s="94"/>
      <c r="G30" s="94"/>
      <c r="H30" s="95">
        <v>19200</v>
      </c>
      <c r="I30" s="56">
        <v>19735.5</v>
      </c>
      <c r="J30" s="96">
        <f>IF(OR(D30=0,C30=0,D30&lt;1),"",C30/D30*100-100)</f>
        <v>1.0416666666666714</v>
      </c>
      <c r="K30" s="97">
        <f>IF(OR(E30=0,C30=0,E30&lt;1),"",C30/E30*100-100)</f>
        <v>-2.217741935483872</v>
      </c>
      <c r="L30" s="96"/>
      <c r="M30" s="98"/>
      <c r="N30" s="99">
        <f t="shared" si="13"/>
        <v>0</v>
      </c>
      <c r="O30" s="100">
        <f t="shared" si="13"/>
        <v>40000</v>
      </c>
      <c r="P30" s="100">
        <f t="shared" si="13"/>
        <v>39789.31451612903</v>
      </c>
    </row>
    <row r="31" spans="1:16" ht="13.5">
      <c r="A31" s="101" t="s">
        <v>37</v>
      </c>
      <c r="B31" s="92">
        <v>4</v>
      </c>
      <c r="C31" s="93">
        <v>70</v>
      </c>
      <c r="D31" s="67">
        <v>68</v>
      </c>
      <c r="E31" s="58">
        <v>82.25</v>
      </c>
      <c r="F31" s="94"/>
      <c r="G31" s="94"/>
      <c r="H31" s="95">
        <v>2380</v>
      </c>
      <c r="I31" s="56">
        <v>2849</v>
      </c>
      <c r="J31" s="96">
        <f>IF(OR(D31=0,C31=0,D31&lt;1),"",C31/D31*100-100)</f>
        <v>2.941176470588232</v>
      </c>
      <c r="K31" s="97">
        <f>IF(OR(E31=0,C31=0,E31&lt;1),"",C31/E31*100-100)</f>
        <v>-14.893617021276597</v>
      </c>
      <c r="L31" s="96"/>
      <c r="M31" s="98"/>
      <c r="N31" s="99">
        <f t="shared" si="13"/>
        <v>0</v>
      </c>
      <c r="O31" s="100">
        <f t="shared" si="13"/>
        <v>35000</v>
      </c>
      <c r="P31" s="100">
        <f t="shared" si="13"/>
        <v>34638.29787234042</v>
      </c>
    </row>
    <row r="32" spans="1:16" ht="13.5">
      <c r="A32" s="82" t="s">
        <v>38</v>
      </c>
      <c r="B32" s="106"/>
      <c r="C32" s="107"/>
      <c r="D32" s="142"/>
      <c r="E32" s="59"/>
      <c r="F32" s="108"/>
      <c r="G32" s="107"/>
      <c r="H32" s="142"/>
      <c r="I32" s="59"/>
      <c r="J32" s="109"/>
      <c r="K32" s="110"/>
      <c r="L32" s="109"/>
      <c r="M32" s="111"/>
      <c r="N32" s="112"/>
      <c r="O32" s="113"/>
      <c r="P32" s="113"/>
    </row>
    <row r="33" spans="1:16" ht="13.5">
      <c r="A33" s="101" t="s">
        <v>39</v>
      </c>
      <c r="B33" s="92">
        <v>3</v>
      </c>
      <c r="C33" s="93">
        <v>30</v>
      </c>
      <c r="D33" s="67">
        <v>30</v>
      </c>
      <c r="E33" s="58">
        <v>17.25</v>
      </c>
      <c r="F33" s="94">
        <v>3</v>
      </c>
      <c r="G33" s="94">
        <v>1650</v>
      </c>
      <c r="H33" s="95">
        <v>1710</v>
      </c>
      <c r="I33" s="56">
        <v>963</v>
      </c>
      <c r="J33" s="96">
        <f aca="true" t="shared" si="14" ref="J33:J39">IF(OR(D33=0,C33=0,D33&lt;1),"",C33/D33*100-100)</f>
        <v>0</v>
      </c>
      <c r="K33" s="97">
        <f aca="true" t="shared" si="15" ref="K33:K39">IF(OR(E33=0,C33=0,E33&lt;1),"",C33/E33*100-100)</f>
        <v>73.91304347826087</v>
      </c>
      <c r="L33" s="96">
        <f>IF(OR(H33=0,G33=0,H33&lt;1),"",G33/H33*100-100)</f>
        <v>-3.5087719298245617</v>
      </c>
      <c r="M33" s="98">
        <f>IF(OR(I33=0,G33=0,I33&lt;1),"",G33/I33*100-100)</f>
        <v>71.33956386292834</v>
      </c>
      <c r="N33" s="99">
        <f aca="true" t="shared" si="16" ref="N33:P38">(G33/C33)*1000</f>
        <v>55000</v>
      </c>
      <c r="O33" s="100">
        <f t="shared" si="16"/>
        <v>57000</v>
      </c>
      <c r="P33" s="100">
        <f t="shared" si="16"/>
        <v>55826.08695652174</v>
      </c>
    </row>
    <row r="34" spans="1:16" ht="13.5">
      <c r="A34" s="101" t="s">
        <v>40</v>
      </c>
      <c r="B34" s="92">
        <v>4</v>
      </c>
      <c r="C34" s="93">
        <v>6500</v>
      </c>
      <c r="D34" s="67">
        <v>6500</v>
      </c>
      <c r="E34" s="58">
        <v>5853</v>
      </c>
      <c r="F34" s="94"/>
      <c r="G34" s="94"/>
      <c r="H34" s="95">
        <v>17550</v>
      </c>
      <c r="I34" s="56">
        <v>13698.5</v>
      </c>
      <c r="J34" s="96">
        <f t="shared" si="14"/>
        <v>0</v>
      </c>
      <c r="K34" s="97">
        <f t="shared" si="15"/>
        <v>11.054160259695877</v>
      </c>
      <c r="L34" s="96"/>
      <c r="M34" s="98"/>
      <c r="N34" s="99">
        <f t="shared" si="16"/>
        <v>0</v>
      </c>
      <c r="O34" s="100">
        <f t="shared" si="16"/>
        <v>2700</v>
      </c>
      <c r="P34" s="100">
        <f t="shared" si="16"/>
        <v>2340.4237143345294</v>
      </c>
    </row>
    <row r="35" spans="1:16" ht="13.5">
      <c r="A35" s="101" t="s">
        <v>41</v>
      </c>
      <c r="B35" s="92">
        <v>4</v>
      </c>
      <c r="C35" s="93">
        <v>52620</v>
      </c>
      <c r="D35" s="67">
        <v>52620</v>
      </c>
      <c r="E35" s="58">
        <v>51628.75</v>
      </c>
      <c r="F35" s="94"/>
      <c r="G35" s="94"/>
      <c r="H35" s="95">
        <v>86823</v>
      </c>
      <c r="I35" s="56">
        <v>75387</v>
      </c>
      <c r="J35" s="96">
        <f t="shared" si="14"/>
        <v>0</v>
      </c>
      <c r="K35" s="97">
        <f t="shared" si="15"/>
        <v>1.9199573880831906</v>
      </c>
      <c r="L35" s="96"/>
      <c r="M35" s="98"/>
      <c r="N35" s="99">
        <f t="shared" si="16"/>
        <v>0</v>
      </c>
      <c r="O35" s="100">
        <f t="shared" si="16"/>
        <v>1650</v>
      </c>
      <c r="P35" s="100">
        <f t="shared" si="16"/>
        <v>1460.1748057041862</v>
      </c>
    </row>
    <row r="36" spans="1:16" ht="13.5">
      <c r="A36" s="101" t="s">
        <v>42</v>
      </c>
      <c r="B36" s="92"/>
      <c r="C36" s="93"/>
      <c r="D36" s="67">
        <v>0.01</v>
      </c>
      <c r="E36" s="58">
        <v>30.7525</v>
      </c>
      <c r="F36" s="94"/>
      <c r="G36" s="94"/>
      <c r="H36" s="95">
        <v>0.01</v>
      </c>
      <c r="I36" s="56">
        <v>46.0025</v>
      </c>
      <c r="J36" s="96"/>
      <c r="K36" s="97"/>
      <c r="L36" s="96"/>
      <c r="M36" s="98"/>
      <c r="N36" s="99"/>
      <c r="O36" s="100">
        <f t="shared" si="16"/>
        <v>1000</v>
      </c>
      <c r="P36" s="100">
        <f t="shared" si="16"/>
        <v>1495.8946427119745</v>
      </c>
    </row>
    <row r="37" spans="1:16" ht="13.5">
      <c r="A37" s="101" t="s">
        <v>43</v>
      </c>
      <c r="B37" s="92"/>
      <c r="C37" s="93"/>
      <c r="D37" s="67">
        <v>95</v>
      </c>
      <c r="E37" s="58">
        <v>83.25</v>
      </c>
      <c r="F37" s="94"/>
      <c r="G37" s="94"/>
      <c r="H37" s="95">
        <v>67</v>
      </c>
      <c r="I37" s="56">
        <v>77.25</v>
      </c>
      <c r="J37" s="96"/>
      <c r="K37" s="97"/>
      <c r="L37" s="96"/>
      <c r="M37" s="98"/>
      <c r="N37" s="99" t="e">
        <f t="shared" si="16"/>
        <v>#DIV/0!</v>
      </c>
      <c r="O37" s="100">
        <f t="shared" si="16"/>
        <v>705.2631578947368</v>
      </c>
      <c r="P37" s="100">
        <f t="shared" si="16"/>
        <v>927.9279279279278</v>
      </c>
    </row>
    <row r="38" spans="1:16" ht="13.5">
      <c r="A38" s="101" t="s">
        <v>44</v>
      </c>
      <c r="B38" s="92">
        <v>4</v>
      </c>
      <c r="C38" s="93">
        <v>260</v>
      </c>
      <c r="D38" s="67">
        <v>257</v>
      </c>
      <c r="E38" s="58">
        <v>108.25</v>
      </c>
      <c r="F38" s="94">
        <v>4</v>
      </c>
      <c r="G38" s="94">
        <v>312</v>
      </c>
      <c r="H38" s="95">
        <v>312</v>
      </c>
      <c r="I38" s="56">
        <v>135</v>
      </c>
      <c r="J38" s="96">
        <f t="shared" si="14"/>
        <v>1.1673151750972721</v>
      </c>
      <c r="K38" s="97">
        <f t="shared" si="15"/>
        <v>140.18475750577366</v>
      </c>
      <c r="L38" s="96">
        <f>IF(OR(H38=0,G38=0,H38&lt;1),"",G38/H38*100-100)</f>
        <v>0</v>
      </c>
      <c r="M38" s="98">
        <f>IF(OR(I38=0,G38=0,I38&lt;1),"",G38/I38*100-100)</f>
        <v>131.1111111111111</v>
      </c>
      <c r="N38" s="99">
        <f t="shared" si="16"/>
        <v>1200</v>
      </c>
      <c r="O38" s="100">
        <f t="shared" si="16"/>
        <v>1214.0077821011673</v>
      </c>
      <c r="P38" s="100">
        <f t="shared" si="16"/>
        <v>1247.1131639722864</v>
      </c>
    </row>
    <row r="39" spans="1:16" ht="13.5">
      <c r="A39" s="101" t="s">
        <v>45</v>
      </c>
      <c r="B39" s="92"/>
      <c r="C39" s="93"/>
      <c r="D39" s="67">
        <v>0.01</v>
      </c>
      <c r="E39" s="58">
        <v>0.0075</v>
      </c>
      <c r="F39" s="94"/>
      <c r="G39" s="94"/>
      <c r="H39" s="95">
        <v>0.01</v>
      </c>
      <c r="I39" s="56">
        <v>0.01</v>
      </c>
      <c r="J39" s="96"/>
      <c r="K39" s="97"/>
      <c r="L39" s="96"/>
      <c r="M39" s="98"/>
      <c r="N39" s="99"/>
      <c r="O39" s="100"/>
      <c r="P39" s="100"/>
    </row>
    <row r="40" spans="1:16" ht="13.5">
      <c r="A40" s="82" t="s">
        <v>46</v>
      </c>
      <c r="B40" s="106"/>
      <c r="C40" s="107"/>
      <c r="D40" s="142"/>
      <c r="E40" s="59"/>
      <c r="F40" s="108"/>
      <c r="G40" s="107"/>
      <c r="H40" s="142"/>
      <c r="I40" s="59"/>
      <c r="J40" s="109"/>
      <c r="K40" s="110"/>
      <c r="L40" s="109"/>
      <c r="M40" s="111"/>
      <c r="N40" s="112"/>
      <c r="O40" s="113"/>
      <c r="P40" s="113"/>
    </row>
    <row r="41" spans="1:16" ht="13.5">
      <c r="A41" s="101" t="s">
        <v>47</v>
      </c>
      <c r="B41" s="92"/>
      <c r="C41" s="93"/>
      <c r="D41" s="67">
        <v>215</v>
      </c>
      <c r="E41" s="58">
        <v>368.75</v>
      </c>
      <c r="F41" s="94"/>
      <c r="G41" s="94"/>
      <c r="H41" s="95">
        <v>10750</v>
      </c>
      <c r="I41" s="56">
        <v>16862.5</v>
      </c>
      <c r="J41" s="96"/>
      <c r="K41" s="97"/>
      <c r="L41" s="96"/>
      <c r="M41" s="98"/>
      <c r="N41" s="99" t="e">
        <f aca="true" t="shared" si="17" ref="N41:P43">(G41/C41)*1000</f>
        <v>#DIV/0!</v>
      </c>
      <c r="O41" s="100">
        <f t="shared" si="17"/>
        <v>50000</v>
      </c>
      <c r="P41" s="100">
        <f t="shared" si="17"/>
        <v>45728.813559322036</v>
      </c>
    </row>
    <row r="42" spans="1:16" ht="13.5">
      <c r="A42" s="101" t="s">
        <v>48</v>
      </c>
      <c r="B42" s="92">
        <v>3</v>
      </c>
      <c r="C42" s="93">
        <v>830</v>
      </c>
      <c r="D42" s="67">
        <v>825</v>
      </c>
      <c r="E42" s="58">
        <v>723</v>
      </c>
      <c r="F42" s="94"/>
      <c r="G42" s="94"/>
      <c r="H42" s="95">
        <v>53625</v>
      </c>
      <c r="I42" s="56">
        <v>45229</v>
      </c>
      <c r="J42" s="96">
        <f>IF(OR(D42=0,C42=0,D42&lt;1),"",C42/D42*100-100)</f>
        <v>0.6060606060606091</v>
      </c>
      <c r="K42" s="97">
        <f>IF(OR(E42=0,C42=0,E42&lt;1),"",C42/E42*100-100)</f>
        <v>14.799446749654209</v>
      </c>
      <c r="L42" s="96"/>
      <c r="M42" s="98"/>
      <c r="N42" s="99">
        <f t="shared" si="17"/>
        <v>0</v>
      </c>
      <c r="O42" s="100">
        <f t="shared" si="17"/>
        <v>65000</v>
      </c>
      <c r="P42" s="100">
        <f t="shared" si="17"/>
        <v>62557.39972337483</v>
      </c>
    </row>
    <row r="43" spans="1:16" ht="13.5">
      <c r="A43" s="101" t="s">
        <v>49</v>
      </c>
      <c r="B43" s="92">
        <v>2</v>
      </c>
      <c r="C43" s="93">
        <v>675</v>
      </c>
      <c r="D43" s="67">
        <v>710</v>
      </c>
      <c r="E43" s="58">
        <v>518.75</v>
      </c>
      <c r="F43" s="94"/>
      <c r="G43" s="94"/>
      <c r="H43" s="95">
        <v>21300</v>
      </c>
      <c r="I43" s="56">
        <v>8175</v>
      </c>
      <c r="J43" s="96">
        <f>IF(OR(D43=0,C43=0,D43&lt;1),"",C43/D43*100-100)</f>
        <v>-4.929577464788736</v>
      </c>
      <c r="K43" s="97">
        <f>IF(OR(E43=0,C43=0,E43&lt;1),"",C43/E43*100-100)</f>
        <v>30.12048192771084</v>
      </c>
      <c r="L43" s="96"/>
      <c r="M43" s="98"/>
      <c r="N43" s="99">
        <f t="shared" si="17"/>
        <v>0</v>
      </c>
      <c r="O43" s="100">
        <f t="shared" si="17"/>
        <v>30000</v>
      </c>
      <c r="P43" s="100">
        <f t="shared" si="17"/>
        <v>15759.036144578315</v>
      </c>
    </row>
    <row r="44" spans="1:16" ht="13.5">
      <c r="A44" s="82" t="s">
        <v>50</v>
      </c>
      <c r="B44" s="106"/>
      <c r="C44" s="107"/>
      <c r="D44" s="142"/>
      <c r="E44" s="59"/>
      <c r="F44" s="108"/>
      <c r="G44" s="107"/>
      <c r="H44" s="142"/>
      <c r="I44" s="59"/>
      <c r="J44" s="109"/>
      <c r="K44" s="110"/>
      <c r="L44" s="109"/>
      <c r="M44" s="111"/>
      <c r="N44" s="112"/>
      <c r="O44" s="113"/>
      <c r="P44" s="113"/>
    </row>
    <row r="45" spans="1:16" ht="13.5">
      <c r="A45" s="101" t="s">
        <v>51</v>
      </c>
      <c r="B45" s="92"/>
      <c r="C45" s="93"/>
      <c r="D45" s="67">
        <v>85</v>
      </c>
      <c r="E45" s="58">
        <v>79.75</v>
      </c>
      <c r="F45" s="94"/>
      <c r="G45" s="94"/>
      <c r="H45" s="95">
        <v>2125</v>
      </c>
      <c r="I45" s="56">
        <v>1915.5</v>
      </c>
      <c r="J45" s="96"/>
      <c r="K45" s="97"/>
      <c r="L45" s="96"/>
      <c r="M45" s="98"/>
      <c r="N45" s="99" t="e">
        <f>(G45/C45)*1000</f>
        <v>#DIV/0!</v>
      </c>
      <c r="O45" s="100">
        <f>(H45/D45)*1000</f>
        <v>25000</v>
      </c>
      <c r="P45" s="100">
        <f>(I45/E45)*1000</f>
        <v>24018.808777429465</v>
      </c>
    </row>
    <row r="46" spans="1:16" ht="13.5">
      <c r="A46" s="101" t="s">
        <v>52</v>
      </c>
      <c r="B46" s="92"/>
      <c r="C46" s="93"/>
      <c r="D46" s="67">
        <v>0.01</v>
      </c>
      <c r="E46" s="58">
        <v>0.01</v>
      </c>
      <c r="F46" s="94"/>
      <c r="G46" s="94"/>
      <c r="H46" s="95">
        <v>0.01</v>
      </c>
      <c r="I46" s="56">
        <v>0.01</v>
      </c>
      <c r="J46" s="96"/>
      <c r="K46" s="97"/>
      <c r="L46" s="96"/>
      <c r="M46" s="98"/>
      <c r="N46" s="99"/>
      <c r="O46" s="100"/>
      <c r="P46" s="100"/>
    </row>
    <row r="47" spans="1:16" ht="13.5">
      <c r="A47" s="101" t="s">
        <v>53</v>
      </c>
      <c r="B47" s="92">
        <v>4</v>
      </c>
      <c r="C47" s="93">
        <v>260</v>
      </c>
      <c r="D47" s="67">
        <v>300</v>
      </c>
      <c r="E47" s="58">
        <v>346</v>
      </c>
      <c r="F47" s="94">
        <v>4</v>
      </c>
      <c r="G47" s="94">
        <v>1170</v>
      </c>
      <c r="H47" s="95">
        <v>1350</v>
      </c>
      <c r="I47" s="56">
        <v>1557.5</v>
      </c>
      <c r="J47" s="96">
        <f aca="true" t="shared" si="18" ref="J45:J88">IF(OR(D47=0,C47=0,D47&lt;1),"",C47/D47*100-100)</f>
        <v>-13.333333333333329</v>
      </c>
      <c r="K47" s="97">
        <f aca="true" t="shared" si="19" ref="K45:K88">IF(OR(E47=0,C47=0,E47&lt;1),"",C47/E47*100-100)</f>
        <v>-24.855491329479776</v>
      </c>
      <c r="L47" s="96">
        <f>IF(OR(H47=0,G47=0,H47&lt;1),"",G47/H47*100-100)</f>
        <v>-13.333333333333329</v>
      </c>
      <c r="M47" s="98">
        <f>IF(OR(I47=0,G47=0,I47&lt;1),"",G47/I47*100-100)</f>
        <v>-24.87961476725522</v>
      </c>
      <c r="N47" s="99">
        <f>(G47/C47)*1000</f>
        <v>4500</v>
      </c>
      <c r="O47" s="100">
        <f>(H47/D47)*1000</f>
        <v>4500</v>
      </c>
      <c r="P47" s="100">
        <f>(I47/E47)*1000</f>
        <v>4501.445086705203</v>
      </c>
    </row>
    <row r="48" spans="1:16" ht="13.5">
      <c r="A48" s="101" t="s">
        <v>54</v>
      </c>
      <c r="B48" s="92"/>
      <c r="C48" s="93"/>
      <c r="D48" s="67">
        <v>0.01</v>
      </c>
      <c r="E48" s="58">
        <v>0.01</v>
      </c>
      <c r="F48" s="94"/>
      <c r="G48" s="94"/>
      <c r="H48" s="95">
        <v>0.01</v>
      </c>
      <c r="I48" s="56">
        <v>0.01</v>
      </c>
      <c r="J48" s="96"/>
      <c r="K48" s="97"/>
      <c r="L48" s="96"/>
      <c r="M48" s="98"/>
      <c r="N48" s="99"/>
      <c r="O48" s="100"/>
      <c r="P48" s="100"/>
    </row>
    <row r="49" spans="1:16" ht="13.5">
      <c r="A49" s="102" t="s">
        <v>55</v>
      </c>
      <c r="B49" s="92">
        <v>2</v>
      </c>
      <c r="C49" s="93">
        <v>255</v>
      </c>
      <c r="D49" s="67">
        <v>300</v>
      </c>
      <c r="E49" s="58">
        <v>344.75</v>
      </c>
      <c r="F49" s="94"/>
      <c r="G49" s="94"/>
      <c r="H49" s="95">
        <v>7500</v>
      </c>
      <c r="I49" s="56">
        <v>8585.25</v>
      </c>
      <c r="J49" s="96">
        <f t="shared" si="18"/>
        <v>-15</v>
      </c>
      <c r="K49" s="97">
        <f t="shared" si="19"/>
        <v>-26.03335750543873</v>
      </c>
      <c r="L49" s="96"/>
      <c r="M49" s="98"/>
      <c r="N49" s="99">
        <f aca="true" t="shared" si="20" ref="N49:O52">(G49/C49)*1000</f>
        <v>0</v>
      </c>
      <c r="O49" s="100">
        <f t="shared" si="20"/>
        <v>25000</v>
      </c>
      <c r="P49" s="100">
        <f>(I49/E49)*1000</f>
        <v>24902.828136330678</v>
      </c>
    </row>
    <row r="50" spans="1:16" ht="13.5">
      <c r="A50" s="102" t="s">
        <v>56</v>
      </c>
      <c r="B50" s="92"/>
      <c r="C50" s="93"/>
      <c r="D50" s="67">
        <v>25</v>
      </c>
      <c r="E50" s="58">
        <v>28.75</v>
      </c>
      <c r="F50" s="94"/>
      <c r="G50" s="94"/>
      <c r="H50" s="95">
        <v>500</v>
      </c>
      <c r="I50" s="56">
        <v>553</v>
      </c>
      <c r="J50" s="96"/>
      <c r="K50" s="97"/>
      <c r="L50" s="96"/>
      <c r="M50" s="98"/>
      <c r="N50" s="99" t="e">
        <f t="shared" si="20"/>
        <v>#DIV/0!</v>
      </c>
      <c r="O50" s="100">
        <f t="shared" si="20"/>
        <v>20000</v>
      </c>
      <c r="P50" s="100">
        <f>(I50/E50)*1000</f>
        <v>19234.782608695652</v>
      </c>
    </row>
    <row r="51" spans="1:16" ht="13.5">
      <c r="A51" s="102" t="s">
        <v>57</v>
      </c>
      <c r="B51" s="92">
        <v>4</v>
      </c>
      <c r="C51" s="93">
        <v>85</v>
      </c>
      <c r="D51" s="67">
        <v>90</v>
      </c>
      <c r="E51" s="58">
        <v>146.25</v>
      </c>
      <c r="F51" s="94">
        <v>4</v>
      </c>
      <c r="G51" s="94">
        <v>1700</v>
      </c>
      <c r="H51" s="95">
        <v>1800</v>
      </c>
      <c r="I51" s="56">
        <v>2895</v>
      </c>
      <c r="J51" s="96">
        <f t="shared" si="18"/>
        <v>-5.555555555555557</v>
      </c>
      <c r="K51" s="97">
        <f t="shared" si="19"/>
        <v>-41.880341880341874</v>
      </c>
      <c r="L51" s="96"/>
      <c r="M51" s="98"/>
      <c r="N51" s="99">
        <f t="shared" si="20"/>
        <v>20000</v>
      </c>
      <c r="O51" s="100">
        <f t="shared" si="20"/>
        <v>20000</v>
      </c>
      <c r="P51" s="100">
        <f>(I51/E51)*1000</f>
        <v>19794.871794871797</v>
      </c>
    </row>
    <row r="52" spans="1:16" ht="13.5">
      <c r="A52" s="102" t="s">
        <v>58</v>
      </c>
      <c r="B52" s="92"/>
      <c r="C52" s="93">
        <v>0.01</v>
      </c>
      <c r="D52" s="67">
        <v>0.01</v>
      </c>
      <c r="E52" s="58">
        <v>0.01</v>
      </c>
      <c r="F52" s="94"/>
      <c r="G52" s="94"/>
      <c r="H52" s="95">
        <v>0.01</v>
      </c>
      <c r="I52" s="56">
        <v>0.01</v>
      </c>
      <c r="J52" s="96">
        <f t="shared" si="18"/>
      </c>
      <c r="K52" s="97">
        <f t="shared" si="19"/>
      </c>
      <c r="L52" s="96"/>
      <c r="M52" s="98"/>
      <c r="N52" s="99">
        <f t="shared" si="20"/>
        <v>0</v>
      </c>
      <c r="O52" s="100"/>
      <c r="P52" s="100"/>
    </row>
    <row r="53" spans="1:16" ht="13.5">
      <c r="A53" s="101" t="s">
        <v>59</v>
      </c>
      <c r="B53" s="92">
        <v>4</v>
      </c>
      <c r="C53" s="93">
        <v>570</v>
      </c>
      <c r="D53" s="67">
        <v>545</v>
      </c>
      <c r="E53" s="58">
        <v>695.75</v>
      </c>
      <c r="F53" s="94"/>
      <c r="G53" s="94"/>
      <c r="H53" s="95">
        <v>16350</v>
      </c>
      <c r="I53" s="56">
        <v>19126.75</v>
      </c>
      <c r="J53" s="96">
        <f t="shared" si="18"/>
        <v>4.587155963302749</v>
      </c>
      <c r="K53" s="97">
        <f t="shared" si="19"/>
        <v>-18.07402084081926</v>
      </c>
      <c r="L53" s="96"/>
      <c r="M53" s="98"/>
      <c r="N53" s="99">
        <f aca="true" t="shared" si="21" ref="N53:P56">(G53/C53)*1000</f>
        <v>0</v>
      </c>
      <c r="O53" s="100">
        <f t="shared" si="21"/>
        <v>30000</v>
      </c>
      <c r="P53" s="100">
        <f t="shared" si="21"/>
        <v>27490.837226015094</v>
      </c>
    </row>
    <row r="54" spans="1:16" ht="12.75" customHeight="1">
      <c r="A54" s="101" t="s">
        <v>60</v>
      </c>
      <c r="B54" s="92">
        <v>4</v>
      </c>
      <c r="C54" s="93">
        <v>460</v>
      </c>
      <c r="D54" s="67">
        <v>485</v>
      </c>
      <c r="E54" s="58">
        <v>766.25</v>
      </c>
      <c r="F54" s="94"/>
      <c r="G54" s="94"/>
      <c r="H54" s="95">
        <v>11155</v>
      </c>
      <c r="I54" s="56">
        <v>16202.5</v>
      </c>
      <c r="J54" s="96">
        <f t="shared" si="18"/>
        <v>-5.154639175257742</v>
      </c>
      <c r="K54" s="97">
        <f t="shared" si="19"/>
        <v>-39.9673735725938</v>
      </c>
      <c r="L54" s="96"/>
      <c r="M54" s="98"/>
      <c r="N54" s="99">
        <f t="shared" si="21"/>
        <v>0</v>
      </c>
      <c r="O54" s="100">
        <f t="shared" si="21"/>
        <v>23000</v>
      </c>
      <c r="P54" s="100">
        <f t="shared" si="21"/>
        <v>21145.187601957583</v>
      </c>
    </row>
    <row r="55" spans="1:16" ht="12.75" customHeight="1">
      <c r="A55" s="101" t="s">
        <v>61</v>
      </c>
      <c r="B55" s="92">
        <v>4</v>
      </c>
      <c r="C55" s="93">
        <v>20</v>
      </c>
      <c r="D55" s="67">
        <v>10</v>
      </c>
      <c r="E55" s="58">
        <v>21</v>
      </c>
      <c r="F55" s="94"/>
      <c r="G55" s="94"/>
      <c r="H55" s="95">
        <v>300</v>
      </c>
      <c r="I55" s="56">
        <v>597</v>
      </c>
      <c r="J55" s="96"/>
      <c r="K55" s="97"/>
      <c r="L55" s="96"/>
      <c r="M55" s="98"/>
      <c r="N55" s="99">
        <f t="shared" si="21"/>
        <v>0</v>
      </c>
      <c r="O55" s="100">
        <f t="shared" si="21"/>
        <v>30000</v>
      </c>
      <c r="P55" s="100">
        <f t="shared" si="21"/>
        <v>28428.571428571428</v>
      </c>
    </row>
    <row r="56" spans="1:16" ht="13.5">
      <c r="A56" s="91" t="s">
        <v>62</v>
      </c>
      <c r="B56" s="92">
        <v>4</v>
      </c>
      <c r="C56" s="93">
        <f>IF(OR(C57=0,C58=0),"",SUM(C57:C58))</f>
        <v>120.01</v>
      </c>
      <c r="D56" s="67">
        <f>IF(OR(D57=0,D58=0),"",SUM(D57:D58))</f>
        <v>135.01</v>
      </c>
      <c r="E56" s="139">
        <f>IF(OR(E57=0,E58=0),"",SUM(E57:E58))</f>
        <v>115.51</v>
      </c>
      <c r="F56" s="94">
        <v>4</v>
      </c>
      <c r="G56" s="94">
        <f>IF(OR(G57=0,G58=0),"",SUM(G57:G58))</f>
        <v>4320.01</v>
      </c>
      <c r="H56" s="95">
        <f>IF(OR(H57=0,H58=0),"",SUM(H57:H58))</f>
        <v>4860.01</v>
      </c>
      <c r="I56" s="115">
        <f>IF(OR(I57=0,I58=0),"",SUM(I57:I58))</f>
        <v>3942.76</v>
      </c>
      <c r="J56" s="96">
        <f t="shared" si="18"/>
        <v>-11.110288126805415</v>
      </c>
      <c r="K56" s="97">
        <f t="shared" si="19"/>
        <v>3.895766600294337</v>
      </c>
      <c r="L56" s="96">
        <f>IF(OR(H56=0,G56=0,H56&lt;1),"",G56/H56*100-100)</f>
        <v>-11.111088248789613</v>
      </c>
      <c r="M56" s="98">
        <f>IF(OR(I56=0,G56=0,I56&lt;1),"",G56/I56*100-100)</f>
        <v>9.568170520143255</v>
      </c>
      <c r="N56" s="99">
        <f t="shared" si="21"/>
        <v>35997.08357636864</v>
      </c>
      <c r="O56" s="100">
        <f t="shared" si="21"/>
        <v>35997.40759943708</v>
      </c>
      <c r="P56" s="100">
        <f t="shared" si="21"/>
        <v>34133.49493550342</v>
      </c>
    </row>
    <row r="57" spans="1:16" ht="13.5">
      <c r="A57" s="101" t="s">
        <v>63</v>
      </c>
      <c r="B57" s="92"/>
      <c r="C57" s="93">
        <v>0.01</v>
      </c>
      <c r="D57" s="67">
        <v>0.01</v>
      </c>
      <c r="E57" s="58">
        <v>0.01</v>
      </c>
      <c r="F57" s="94"/>
      <c r="G57" s="94">
        <v>0.01</v>
      </c>
      <c r="H57" s="95">
        <v>0.01</v>
      </c>
      <c r="I57" s="56">
        <v>0.01</v>
      </c>
      <c r="J57" s="96">
        <f t="shared" si="18"/>
      </c>
      <c r="K57" s="97">
        <f t="shared" si="19"/>
      </c>
      <c r="L57" s="96">
        <f>IF(OR(H57=0,G57=0,H57&lt;1),"",G57/H57*100-100)</f>
      </c>
      <c r="M57" s="98">
        <f>IF(OR(I57=0,G57=0,I57&lt;1),"",G57/I57*100-100)</f>
      </c>
      <c r="N57" s="99"/>
      <c r="O57" s="100"/>
      <c r="P57" s="100"/>
    </row>
    <row r="58" spans="1:16" ht="13.5">
      <c r="A58" s="101" t="s">
        <v>64</v>
      </c>
      <c r="B58" s="92">
        <v>4</v>
      </c>
      <c r="C58" s="93">
        <v>120</v>
      </c>
      <c r="D58" s="67">
        <v>135</v>
      </c>
      <c r="E58" s="58">
        <v>115.5</v>
      </c>
      <c r="F58" s="94">
        <v>4</v>
      </c>
      <c r="G58" s="94">
        <v>4320</v>
      </c>
      <c r="H58" s="95">
        <v>4860</v>
      </c>
      <c r="I58" s="56">
        <v>3942.75</v>
      </c>
      <c r="J58" s="96">
        <f t="shared" si="18"/>
        <v>-11.111111111111114</v>
      </c>
      <c r="K58" s="97">
        <f t="shared" si="19"/>
        <v>3.896103896103881</v>
      </c>
      <c r="L58" s="96">
        <f>IF(OR(H58=0,G58=0,H58&lt;1),"",G58/H58*100-100)</f>
        <v>-11.111111111111114</v>
      </c>
      <c r="M58" s="98">
        <f>IF(OR(I58=0,G58=0,I58&lt;1),"",G58/I58*100-100)</f>
        <v>9.568194787901845</v>
      </c>
      <c r="N58" s="99">
        <f aca="true" t="shared" si="22" ref="N58:P59">(G58/C58)*1000</f>
        <v>36000</v>
      </c>
      <c r="O58" s="100">
        <f t="shared" si="22"/>
        <v>36000</v>
      </c>
      <c r="P58" s="100">
        <f t="shared" si="22"/>
        <v>34136.36363636363</v>
      </c>
    </row>
    <row r="59" spans="1:16" ht="13.5">
      <c r="A59" s="91" t="s">
        <v>65</v>
      </c>
      <c r="B59" s="92">
        <v>3</v>
      </c>
      <c r="C59" s="93">
        <f>IF(OR(C60=0,C61=0),"",SUM(C60:C61))</f>
        <v>65.01</v>
      </c>
      <c r="D59" s="67">
        <f>IF(OR(D60=0,D61=0),"",SUM(D60:D61))</f>
        <v>60.01</v>
      </c>
      <c r="E59" s="139">
        <f>IF(OR(E60=0,E61=0),"",SUM(E60:E61))</f>
        <v>60.26</v>
      </c>
      <c r="F59" s="94">
        <v>3</v>
      </c>
      <c r="G59" s="116">
        <f>IF(OR(G60=0,G61=0),"",SUM(G60:G61))</f>
        <v>1950.01</v>
      </c>
      <c r="H59" s="117">
        <f>IF(OR(H60=0,H61=0),"",SUM(H60:H61))</f>
        <v>1800.01</v>
      </c>
      <c r="I59" s="118">
        <f>IF(OR(I60=0,I61=0),"",SUM(I60:I61))</f>
        <v>1782.26</v>
      </c>
      <c r="J59" s="96">
        <f t="shared" si="18"/>
        <v>8.331944675887357</v>
      </c>
      <c r="K59" s="97">
        <f t="shared" si="19"/>
        <v>7.8825091271158385</v>
      </c>
      <c r="L59" s="96">
        <f>IF(OR(H59=0,G59=0,H59&lt;1),"",G59/H59*100-100)</f>
        <v>8.333287037294241</v>
      </c>
      <c r="M59" s="98">
        <f>IF(OR(I59=0,G59=0,I59&lt;1),"",G59/I59*100-100)</f>
        <v>9.412206973168892</v>
      </c>
      <c r="N59" s="99">
        <f t="shared" si="22"/>
        <v>29995.53914782341</v>
      </c>
      <c r="O59" s="100">
        <f t="shared" si="22"/>
        <v>29995.167472087986</v>
      </c>
      <c r="P59" s="100">
        <f t="shared" si="22"/>
        <v>29576.169930302025</v>
      </c>
    </row>
    <row r="60" spans="1:16" ht="13.5">
      <c r="A60" s="101" t="s">
        <v>66</v>
      </c>
      <c r="B60" s="92">
        <v>1</v>
      </c>
      <c r="C60" s="93">
        <v>0.01</v>
      </c>
      <c r="D60" s="67">
        <v>0.01</v>
      </c>
      <c r="E60" s="58">
        <v>0.01</v>
      </c>
      <c r="F60" s="94"/>
      <c r="G60" s="94">
        <v>0.01</v>
      </c>
      <c r="H60" s="95">
        <v>0.01</v>
      </c>
      <c r="I60" s="56">
        <v>0.01</v>
      </c>
      <c r="J60" s="96">
        <f t="shared" si="18"/>
      </c>
      <c r="K60" s="97">
        <f t="shared" si="19"/>
      </c>
      <c r="L60" s="96">
        <f>IF(OR(H60=0,G60=0,H60&lt;1),"",G60/H60*100-100)</f>
      </c>
      <c r="M60" s="98">
        <f>IF(OR(I60=0,G60=0,I60&lt;1),"",G60/I60*100-100)</f>
      </c>
      <c r="N60" s="99"/>
      <c r="O60" s="100"/>
      <c r="P60" s="100"/>
    </row>
    <row r="61" spans="1:16" ht="13.5">
      <c r="A61" s="101" t="s">
        <v>67</v>
      </c>
      <c r="B61" s="92">
        <v>3</v>
      </c>
      <c r="C61" s="93">
        <v>65</v>
      </c>
      <c r="D61" s="67">
        <v>60</v>
      </c>
      <c r="E61" s="58">
        <v>60.25</v>
      </c>
      <c r="F61" s="94">
        <v>3</v>
      </c>
      <c r="G61" s="94">
        <v>1950</v>
      </c>
      <c r="H61" s="95">
        <v>1800</v>
      </c>
      <c r="I61" s="56">
        <v>1782.25</v>
      </c>
      <c r="J61" s="96">
        <f t="shared" si="18"/>
        <v>8.333333333333329</v>
      </c>
      <c r="K61" s="97">
        <f t="shared" si="19"/>
        <v>7.8838174273858925</v>
      </c>
      <c r="L61" s="96">
        <f>IF(OR(H61=0,G61=0,H61&lt;1),"",G61/H61*100-100)</f>
        <v>8.333333333333329</v>
      </c>
      <c r="M61" s="98">
        <f>IF(OR(I61=0,G61=0,I61&lt;1),"",G61/I61*100-100)</f>
        <v>9.412259783980929</v>
      </c>
      <c r="N61" s="99">
        <f aca="true" t="shared" si="23" ref="N61:P64">(G61/C61)*1000</f>
        <v>30000</v>
      </c>
      <c r="O61" s="100">
        <f t="shared" si="23"/>
        <v>30000</v>
      </c>
      <c r="P61" s="100">
        <f t="shared" si="23"/>
        <v>29580.91286307054</v>
      </c>
    </row>
    <row r="62" spans="1:16" ht="13.5">
      <c r="A62" s="101" t="s">
        <v>68</v>
      </c>
      <c r="B62" s="92">
        <v>4</v>
      </c>
      <c r="C62" s="93">
        <v>25</v>
      </c>
      <c r="D62" s="67">
        <v>25</v>
      </c>
      <c r="E62" s="58">
        <v>23.5</v>
      </c>
      <c r="F62" s="94"/>
      <c r="G62" s="94"/>
      <c r="H62" s="95">
        <v>300</v>
      </c>
      <c r="I62" s="56">
        <v>282</v>
      </c>
      <c r="J62" s="96">
        <f t="shared" si="18"/>
        <v>0</v>
      </c>
      <c r="K62" s="97">
        <f t="shared" si="19"/>
        <v>6.38297872340425</v>
      </c>
      <c r="L62" s="96"/>
      <c r="M62" s="98"/>
      <c r="N62" s="99">
        <f t="shared" si="23"/>
        <v>0</v>
      </c>
      <c r="O62" s="100">
        <f t="shared" si="23"/>
        <v>12000</v>
      </c>
      <c r="P62" s="100">
        <f t="shared" si="23"/>
        <v>12000</v>
      </c>
    </row>
    <row r="63" spans="1:16" ht="13.5">
      <c r="A63" s="91" t="s">
        <v>69</v>
      </c>
      <c r="B63" s="92">
        <v>4</v>
      </c>
      <c r="C63" s="93">
        <f>IF(OR(C64=0,C65=0),"",SUM(C64:C65))</f>
        <v>70.01</v>
      </c>
      <c r="D63" s="67">
        <f>IF(OR(D64=0,D65=0),"",SUM(D64:D65))</f>
        <v>70.01</v>
      </c>
      <c r="E63" s="139">
        <f>IF(OR(E64=0,E65=0),"",SUM(E64:E65))</f>
        <v>77.26</v>
      </c>
      <c r="F63" s="94">
        <v>4</v>
      </c>
      <c r="G63" s="94">
        <f>IF(OR(G64=0,G65=0),"",SUM(G64:G65))</f>
        <v>1925.01</v>
      </c>
      <c r="H63" s="95">
        <f>IF(OR(H64=0,H65=0),"",SUM(H64:H65))</f>
        <v>1925.01</v>
      </c>
      <c r="I63" s="115">
        <f>IF(OR(I64=0,I65=0),"",SUM(I64:I65))</f>
        <v>2043.51</v>
      </c>
      <c r="J63" s="96">
        <f t="shared" si="18"/>
        <v>0</v>
      </c>
      <c r="K63" s="97">
        <f t="shared" si="19"/>
        <v>-9.38389852446285</v>
      </c>
      <c r="L63" s="96">
        <f>IF(OR(H63=0,G63=0,H63&lt;1),"",G63/H63*100-100)</f>
        <v>0</v>
      </c>
      <c r="M63" s="98">
        <f>IF(OR(I63=0,G63=0,I63&lt;1),"",G63/I63*100-100)</f>
        <v>-5.798846103028609</v>
      </c>
      <c r="N63" s="99">
        <f t="shared" si="23"/>
        <v>27496.21482645336</v>
      </c>
      <c r="O63" s="100">
        <f t="shared" si="23"/>
        <v>27496.21482645336</v>
      </c>
      <c r="P63" s="100">
        <f t="shared" si="23"/>
        <v>26449.779963758738</v>
      </c>
    </row>
    <row r="64" spans="1:16" ht="13.5">
      <c r="A64" s="101" t="s">
        <v>70</v>
      </c>
      <c r="B64" s="92">
        <v>4</v>
      </c>
      <c r="C64" s="93">
        <v>70</v>
      </c>
      <c r="D64" s="67">
        <v>70</v>
      </c>
      <c r="E64" s="58">
        <v>77.25</v>
      </c>
      <c r="F64" s="94">
        <v>4</v>
      </c>
      <c r="G64" s="94">
        <v>1925</v>
      </c>
      <c r="H64" s="95">
        <v>1925</v>
      </c>
      <c r="I64" s="60">
        <v>2043.5</v>
      </c>
      <c r="J64" s="96">
        <f t="shared" si="18"/>
        <v>0</v>
      </c>
      <c r="K64" s="97">
        <f t="shared" si="19"/>
        <v>-9.385113268608407</v>
      </c>
      <c r="L64" s="96">
        <f>IF(OR(H64=0,G64=0,H64&lt;1),"",G64/H64*100-100)</f>
        <v>0</v>
      </c>
      <c r="M64" s="98">
        <f>IF(OR(I64=0,G64=0,I64&lt;1),"",G64/I64*100-100)</f>
        <v>-5.798874480058728</v>
      </c>
      <c r="N64" s="99">
        <f t="shared" si="23"/>
        <v>27500</v>
      </c>
      <c r="O64" s="100">
        <f t="shared" si="23"/>
        <v>27500</v>
      </c>
      <c r="P64" s="100">
        <f t="shared" si="23"/>
        <v>26453.07443365696</v>
      </c>
    </row>
    <row r="65" spans="1:16" ht="13.5">
      <c r="A65" s="101" t="s">
        <v>71</v>
      </c>
      <c r="B65" s="92"/>
      <c r="C65" s="93">
        <v>0.01</v>
      </c>
      <c r="D65" s="67">
        <v>0.01</v>
      </c>
      <c r="E65" s="58">
        <v>0.01</v>
      </c>
      <c r="F65" s="94"/>
      <c r="G65" s="94">
        <v>0.01</v>
      </c>
      <c r="H65" s="95">
        <v>0.01</v>
      </c>
      <c r="I65" s="56">
        <v>0.01</v>
      </c>
      <c r="J65" s="96">
        <f t="shared" si="18"/>
      </c>
      <c r="K65" s="97">
        <f t="shared" si="19"/>
      </c>
      <c r="L65" s="96">
        <f>IF(OR(H65=0,G65=0,H65&lt;1),"",G65/H65*100-100)</f>
      </c>
      <c r="M65" s="98">
        <f>IF(OR(I65=0,G65=0,I65&lt;1),"",G65/I65*100-100)</f>
      </c>
      <c r="N65" s="99"/>
      <c r="O65" s="100"/>
      <c r="P65" s="100"/>
    </row>
    <row r="66" spans="1:16" ht="13.5">
      <c r="A66" s="91" t="s">
        <v>72</v>
      </c>
      <c r="B66" s="92"/>
      <c r="C66" s="119"/>
      <c r="D66" s="120">
        <f>IF(OR(D67=0,D68=0,D69=0),"",SUM(D67:D69))</f>
        <v>220.01999999999998</v>
      </c>
      <c r="E66" s="144">
        <f>IF(OR(E67=0,E68=0,E69=0),"",SUM(E67:E69))</f>
        <v>272.77</v>
      </c>
      <c r="F66" s="94"/>
      <c r="G66" s="121">
        <f>IF(OR(G67=0,G68=0,G69=0),"",SUM(G67:G69))</f>
      </c>
      <c r="H66" s="122">
        <f>IF(OR(H67=0,H68=0,H69=0),"",SUM(H67:H69))</f>
        <v>7700.02</v>
      </c>
      <c r="I66" s="123">
        <f>IF(OR(I67=0,I68=0,I69=0),"",SUM(I67:I69))</f>
        <v>9065.52</v>
      </c>
      <c r="J66" s="96">
        <f t="shared" si="18"/>
      </c>
      <c r="K66" s="97">
        <f t="shared" si="19"/>
      </c>
      <c r="L66" s="96" t="e">
        <f>IF(OR(H66=0,G66=0,H66&lt;1),"",G66/H66*100-100)</f>
        <v>#VALUE!</v>
      </c>
      <c r="M66" s="98" t="e">
        <f>IF(OR(I66=0,G66=0,I66&lt;1),"",G66/I66*100-100)</f>
        <v>#VALUE!</v>
      </c>
      <c r="N66" s="99" t="e">
        <f>(G66/C66)*1000</f>
        <v>#VALUE!</v>
      </c>
      <c r="O66" s="100">
        <f>(H66/D66)*1000</f>
        <v>34996.90937187529</v>
      </c>
      <c r="P66" s="100">
        <f>(I66/E66)*1000</f>
        <v>33235.03317813543</v>
      </c>
    </row>
    <row r="67" spans="1:16" ht="13.5">
      <c r="A67" s="101" t="s">
        <v>73</v>
      </c>
      <c r="B67" s="124"/>
      <c r="C67" s="93">
        <v>0.01</v>
      </c>
      <c r="D67" s="67">
        <v>0.01</v>
      </c>
      <c r="E67" s="58">
        <v>0.01</v>
      </c>
      <c r="F67" s="94"/>
      <c r="G67" s="94">
        <v>0.01</v>
      </c>
      <c r="H67" s="95">
        <v>0.01</v>
      </c>
      <c r="I67" s="56">
        <v>0.01</v>
      </c>
      <c r="J67" s="96">
        <f t="shared" si="18"/>
      </c>
      <c r="K67" s="97">
        <f t="shared" si="19"/>
      </c>
      <c r="L67" s="96">
        <f>IF(OR(H67=0,G67=0,H67&lt;1),"",G67/H67*100-100)</f>
      </c>
      <c r="M67" s="98">
        <f>IF(OR(I67=0,G67=0,I67&lt;1),"",G67/I67*100-100)</f>
      </c>
      <c r="N67" s="99"/>
      <c r="O67" s="100"/>
      <c r="P67" s="100"/>
    </row>
    <row r="68" spans="1:16" ht="13.5">
      <c r="A68" s="101" t="s">
        <v>74</v>
      </c>
      <c r="B68" s="92">
        <v>4</v>
      </c>
      <c r="C68" s="93">
        <v>220</v>
      </c>
      <c r="D68" s="67">
        <v>220</v>
      </c>
      <c r="E68" s="58">
        <v>272.75</v>
      </c>
      <c r="F68" s="94"/>
      <c r="G68" s="94"/>
      <c r="H68" s="95">
        <v>7700</v>
      </c>
      <c r="I68" s="56">
        <v>9065.5</v>
      </c>
      <c r="J68" s="96">
        <f t="shared" si="18"/>
        <v>0</v>
      </c>
      <c r="K68" s="97">
        <f t="shared" si="19"/>
        <v>-19.34005499541705</v>
      </c>
      <c r="L68" s="96"/>
      <c r="M68" s="98"/>
      <c r="N68" s="99">
        <f>(G68/C68)*1000</f>
        <v>0</v>
      </c>
      <c r="O68" s="100">
        <f>(H68/D68)*1000</f>
        <v>35000</v>
      </c>
      <c r="P68" s="100">
        <f>(I68/E68)*1000</f>
        <v>33237.396883593035</v>
      </c>
    </row>
    <row r="69" spans="1:16" ht="13.5">
      <c r="A69" s="101" t="s">
        <v>75</v>
      </c>
      <c r="B69" s="92"/>
      <c r="C69" s="93"/>
      <c r="D69" s="67">
        <v>0.01</v>
      </c>
      <c r="E69" s="58">
        <v>0.01</v>
      </c>
      <c r="F69" s="94"/>
      <c r="G69" s="94"/>
      <c r="H69" s="95">
        <v>0.01</v>
      </c>
      <c r="I69" s="56">
        <v>0.01</v>
      </c>
      <c r="J69" s="96"/>
      <c r="K69" s="97"/>
      <c r="L69" s="96"/>
      <c r="M69" s="98"/>
      <c r="N69" s="99" t="e">
        <f>(G69/C69)*1000</f>
        <v>#DIV/0!</v>
      </c>
      <c r="O69" s="100"/>
      <c r="P69" s="100"/>
    </row>
    <row r="70" spans="1:16" ht="13.5">
      <c r="A70" s="101" t="s">
        <v>76</v>
      </c>
      <c r="B70" s="92">
        <v>2</v>
      </c>
      <c r="C70" s="93">
        <v>20</v>
      </c>
      <c r="D70" s="67">
        <v>41</v>
      </c>
      <c r="E70" s="58">
        <v>0.01</v>
      </c>
      <c r="F70" s="94"/>
      <c r="G70" s="94"/>
      <c r="H70" s="95">
        <v>1435</v>
      </c>
      <c r="I70" s="56">
        <v>0.01</v>
      </c>
      <c r="J70" s="96">
        <f t="shared" si="18"/>
        <v>-51.21951219512195</v>
      </c>
      <c r="K70" s="97">
        <f t="shared" si="19"/>
      </c>
      <c r="L70" s="96"/>
      <c r="M70" s="98"/>
      <c r="N70" s="99">
        <f>(G70/C70)*1000</f>
        <v>0</v>
      </c>
      <c r="O70" s="100"/>
      <c r="P70" s="100"/>
    </row>
    <row r="71" spans="1:16" ht="13.5">
      <c r="A71" s="101" t="s">
        <v>77</v>
      </c>
      <c r="B71" s="92"/>
      <c r="C71" s="93"/>
      <c r="D71" s="67">
        <v>210</v>
      </c>
      <c r="E71" s="58">
        <v>293.5</v>
      </c>
      <c r="F71" s="94"/>
      <c r="G71" s="94"/>
      <c r="H71" s="95">
        <v>4200</v>
      </c>
      <c r="I71" s="56">
        <v>5902</v>
      </c>
      <c r="J71" s="96"/>
      <c r="K71" s="97"/>
      <c r="L71" s="96"/>
      <c r="M71" s="98"/>
      <c r="N71" s="99" t="e">
        <f>(G71/C71)*1000</f>
        <v>#DIV/0!</v>
      </c>
      <c r="O71" s="100">
        <f>(H71/D71)*1000</f>
        <v>20000</v>
      </c>
      <c r="P71" s="100">
        <f>(I71/E71)*1000</f>
        <v>20109.02896081772</v>
      </c>
    </row>
    <row r="72" spans="1:16" ht="13.5">
      <c r="A72" s="101" t="s">
        <v>78</v>
      </c>
      <c r="B72" s="92"/>
      <c r="C72" s="93">
        <v>0.01</v>
      </c>
      <c r="D72" s="67">
        <v>0.01</v>
      </c>
      <c r="E72" s="58">
        <v>3.5075</v>
      </c>
      <c r="F72" s="94"/>
      <c r="G72" s="94">
        <v>0.01</v>
      </c>
      <c r="H72" s="95">
        <v>0.01</v>
      </c>
      <c r="I72" s="56">
        <v>29.7575</v>
      </c>
      <c r="J72" s="125">
        <f t="shared" si="18"/>
      </c>
      <c r="K72" s="97">
        <f t="shared" si="19"/>
        <v>-99.71489665003564</v>
      </c>
      <c r="L72" s="125">
        <f>IF(OR(H72=0,G72=0,H72&lt;1),"",G72/H72*100-100)</f>
      </c>
      <c r="M72" s="98">
        <f>IF(OR(I72=0,G72=0,I72&lt;1),"",G72/I72*100-100)</f>
        <v>-99.96639502646391</v>
      </c>
      <c r="N72" s="100"/>
      <c r="O72" s="100"/>
      <c r="P72" s="100">
        <f aca="true" t="shared" si="24" ref="P72:P86">(I72/E72)*1000</f>
        <v>8483.962936564505</v>
      </c>
    </row>
    <row r="73" spans="1:16" ht="13.5">
      <c r="A73" s="101" t="s">
        <v>79</v>
      </c>
      <c r="B73" s="92">
        <v>3</v>
      </c>
      <c r="C73" s="93">
        <v>90</v>
      </c>
      <c r="D73" s="67">
        <v>90</v>
      </c>
      <c r="E73" s="58">
        <v>103.25</v>
      </c>
      <c r="F73" s="94">
        <v>3</v>
      </c>
      <c r="G73" s="94">
        <v>1215</v>
      </c>
      <c r="H73" s="95">
        <v>1215</v>
      </c>
      <c r="I73" s="56">
        <v>1352.75</v>
      </c>
      <c r="J73" s="96">
        <f t="shared" si="18"/>
        <v>0</v>
      </c>
      <c r="K73" s="97">
        <f t="shared" si="19"/>
        <v>-12.832929782082331</v>
      </c>
      <c r="L73" s="96">
        <f>IF(OR(H73=0,G73=0,H73&lt;1),"",G73/H73*100-100)</f>
        <v>0</v>
      </c>
      <c r="M73" s="98">
        <f>IF(OR(I73=0,G73=0,I73&lt;1),"",G73/I73*100-100)</f>
        <v>-10.182960635742006</v>
      </c>
      <c r="N73" s="99">
        <f aca="true" t="shared" si="25" ref="N73:N86">(G73/C73)*1000</f>
        <v>13500</v>
      </c>
      <c r="O73" s="100">
        <f aca="true" t="shared" si="26" ref="O73:O86">(H73/D73)*1000</f>
        <v>13500</v>
      </c>
      <c r="P73" s="100">
        <f t="shared" si="24"/>
        <v>13101.694915254237</v>
      </c>
    </row>
    <row r="74" spans="1:16" ht="13.5">
      <c r="A74" s="101" t="s">
        <v>80</v>
      </c>
      <c r="B74" s="92">
        <v>1</v>
      </c>
      <c r="C74" s="93">
        <v>75</v>
      </c>
      <c r="D74" s="67">
        <v>75</v>
      </c>
      <c r="E74" s="58">
        <v>88.25</v>
      </c>
      <c r="F74" s="94">
        <v>1</v>
      </c>
      <c r="G74" s="94">
        <v>1875</v>
      </c>
      <c r="H74" s="95">
        <v>1825</v>
      </c>
      <c r="I74" s="56">
        <v>2206.25</v>
      </c>
      <c r="J74" s="96">
        <f t="shared" si="18"/>
        <v>0</v>
      </c>
      <c r="K74" s="97">
        <f t="shared" si="19"/>
        <v>-15.01416430594901</v>
      </c>
      <c r="L74" s="96">
        <f>IF(OR(H74=0,G74=0,H74&lt;1),"",G74/H74*100-100)</f>
        <v>2.7397260273972677</v>
      </c>
      <c r="M74" s="98">
        <f>IF(OR(I74=0,G74=0,I74&lt;1),"",G74/I74*100-100)</f>
        <v>-15.01416430594901</v>
      </c>
      <c r="N74" s="99">
        <f t="shared" si="25"/>
        <v>25000</v>
      </c>
      <c r="O74" s="100">
        <f t="shared" si="26"/>
        <v>24333.333333333332</v>
      </c>
      <c r="P74" s="100">
        <f t="shared" si="24"/>
        <v>25000</v>
      </c>
    </row>
    <row r="75" spans="1:16" ht="13.5">
      <c r="A75" s="101" t="s">
        <v>81</v>
      </c>
      <c r="B75" s="92">
        <v>1</v>
      </c>
      <c r="C75" s="93">
        <v>2155</v>
      </c>
      <c r="D75" s="67">
        <v>2210</v>
      </c>
      <c r="E75" s="58">
        <v>2012.5</v>
      </c>
      <c r="F75" s="94"/>
      <c r="G75" s="94"/>
      <c r="H75" s="95">
        <v>22160</v>
      </c>
      <c r="I75" s="56">
        <v>20394.75</v>
      </c>
      <c r="J75" s="96">
        <f t="shared" si="18"/>
        <v>-2.488687782805428</v>
      </c>
      <c r="K75" s="97">
        <f t="shared" si="19"/>
        <v>7.080745341614914</v>
      </c>
      <c r="L75" s="96"/>
      <c r="M75" s="98"/>
      <c r="N75" s="99">
        <f t="shared" si="25"/>
        <v>0</v>
      </c>
      <c r="O75" s="100">
        <f t="shared" si="26"/>
        <v>10027.149321266968</v>
      </c>
      <c r="P75" s="100">
        <f t="shared" si="24"/>
        <v>10134.037267080746</v>
      </c>
    </row>
    <row r="76" spans="1:16" ht="13.5">
      <c r="A76" s="91" t="s">
        <v>82</v>
      </c>
      <c r="B76" s="92">
        <v>4</v>
      </c>
      <c r="C76" s="93">
        <f>IF(OR(C77=0,C78=0,C79=0),"",SUM(C77:C79))</f>
        <v>875</v>
      </c>
      <c r="D76" s="67">
        <f>IF(OR(D77=0,D78=0,D79=0),"",SUM(D77:D79))</f>
        <v>815</v>
      </c>
      <c r="E76" s="139">
        <f>IF(OR(E77=0,E78=0,E79=0),"",SUM(E77:E79))</f>
        <v>857.5</v>
      </c>
      <c r="F76" s="94"/>
      <c r="G76" s="94"/>
      <c r="H76" s="95">
        <f>IF(OR(H77=0,H78=0,H79=0),"",SUM(H77:H79))</f>
        <v>38725</v>
      </c>
      <c r="I76" s="115">
        <f>IF(OR(I77=0,I78=0,I79=0),"",SUM(I77:I79))</f>
        <v>38299.75</v>
      </c>
      <c r="J76" s="96">
        <f t="shared" si="18"/>
        <v>7.361963190184056</v>
      </c>
      <c r="K76" s="97">
        <f t="shared" si="19"/>
        <v>2.040816326530617</v>
      </c>
      <c r="L76" s="96">
        <f>IF(OR(H76=0,G76=0,H76&lt;1),"",G76/H76*100-100)</f>
      </c>
      <c r="M76" s="98">
        <f>IF(OR(I76=0,G76=0,I76&lt;1),"",G76/I76*100-100)</f>
      </c>
      <c r="N76" s="99">
        <f t="shared" si="25"/>
        <v>0</v>
      </c>
      <c r="O76" s="100">
        <f t="shared" si="26"/>
        <v>47515.337423312885</v>
      </c>
      <c r="P76" s="100">
        <f t="shared" si="24"/>
        <v>44664.431486880465</v>
      </c>
    </row>
    <row r="77" spans="1:16" ht="13.5">
      <c r="A77" s="101" t="s">
        <v>83</v>
      </c>
      <c r="B77" s="92">
        <v>4</v>
      </c>
      <c r="C77" s="93">
        <v>437</v>
      </c>
      <c r="D77" s="67">
        <v>410</v>
      </c>
      <c r="E77" s="58">
        <v>317.5</v>
      </c>
      <c r="F77" s="94">
        <v>4</v>
      </c>
      <c r="G77" s="94">
        <v>21850</v>
      </c>
      <c r="H77" s="95">
        <v>20500</v>
      </c>
      <c r="I77" s="56">
        <v>14190.25</v>
      </c>
      <c r="J77" s="96">
        <f t="shared" si="18"/>
        <v>6.585365853658544</v>
      </c>
      <c r="K77" s="97">
        <f t="shared" si="19"/>
        <v>37.63779527559055</v>
      </c>
      <c r="L77" s="96">
        <f>IF(OR(H77=0,G77=0,H77&lt;1),"",G77/H77*100-100)</f>
        <v>6.585365853658544</v>
      </c>
      <c r="M77" s="98">
        <f>IF(OR(I77=0,G77=0,I77&lt;1),"",G77/I77*100-100)</f>
        <v>53.97896442980215</v>
      </c>
      <c r="N77" s="99">
        <f t="shared" si="25"/>
        <v>50000</v>
      </c>
      <c r="O77" s="100">
        <f t="shared" si="26"/>
        <v>50000</v>
      </c>
      <c r="P77" s="100">
        <f t="shared" si="24"/>
        <v>44693.700787401576</v>
      </c>
    </row>
    <row r="78" spans="1:16" ht="13.5">
      <c r="A78" s="101" t="s">
        <v>84</v>
      </c>
      <c r="B78" s="92">
        <v>4</v>
      </c>
      <c r="C78" s="93">
        <v>306</v>
      </c>
      <c r="D78" s="67">
        <v>285</v>
      </c>
      <c r="E78" s="58">
        <v>398.25</v>
      </c>
      <c r="F78" s="94"/>
      <c r="G78" s="94"/>
      <c r="H78" s="95">
        <v>12825</v>
      </c>
      <c r="I78" s="56">
        <v>17598.5</v>
      </c>
      <c r="J78" s="96">
        <f t="shared" si="18"/>
        <v>7.368421052631575</v>
      </c>
      <c r="K78" s="97">
        <f t="shared" si="19"/>
        <v>-23.163841807909606</v>
      </c>
      <c r="L78" s="96"/>
      <c r="M78" s="98"/>
      <c r="N78" s="99">
        <f t="shared" si="25"/>
        <v>0</v>
      </c>
      <c r="O78" s="100">
        <f t="shared" si="26"/>
        <v>45000</v>
      </c>
      <c r="P78" s="100">
        <f t="shared" si="24"/>
        <v>44189.57940991839</v>
      </c>
    </row>
    <row r="79" spans="1:16" ht="13.5">
      <c r="A79" s="101" t="s">
        <v>140</v>
      </c>
      <c r="B79" s="92">
        <v>4</v>
      </c>
      <c r="C79" s="93">
        <v>132</v>
      </c>
      <c r="D79" s="67">
        <v>120</v>
      </c>
      <c r="E79" s="58">
        <v>141.75</v>
      </c>
      <c r="F79" s="94"/>
      <c r="G79" s="94"/>
      <c r="H79" s="95">
        <v>5400</v>
      </c>
      <c r="I79" s="56">
        <v>6511</v>
      </c>
      <c r="J79" s="96">
        <f t="shared" si="18"/>
        <v>10.000000000000014</v>
      </c>
      <c r="K79" s="97">
        <f t="shared" si="19"/>
        <v>-6.878306878306887</v>
      </c>
      <c r="L79" s="96"/>
      <c r="M79" s="98"/>
      <c r="N79" s="99">
        <f t="shared" si="25"/>
        <v>0</v>
      </c>
      <c r="O79" s="100">
        <f t="shared" si="26"/>
        <v>45000</v>
      </c>
      <c r="P79" s="100">
        <f t="shared" si="24"/>
        <v>45932.980599647264</v>
      </c>
    </row>
    <row r="80" spans="1:16" ht="13.5">
      <c r="A80" s="126" t="s">
        <v>86</v>
      </c>
      <c r="B80" s="92">
        <v>3</v>
      </c>
      <c r="C80" s="93">
        <v>180</v>
      </c>
      <c r="D80" s="67">
        <v>180</v>
      </c>
      <c r="E80" s="58">
        <v>179.5</v>
      </c>
      <c r="F80" s="94">
        <v>4</v>
      </c>
      <c r="G80" s="94">
        <v>6300</v>
      </c>
      <c r="H80" s="95">
        <v>6300</v>
      </c>
      <c r="I80" s="56">
        <v>6958.75</v>
      </c>
      <c r="J80" s="96">
        <f t="shared" si="18"/>
        <v>0</v>
      </c>
      <c r="K80" s="97">
        <f t="shared" si="19"/>
        <v>0.2785515320334184</v>
      </c>
      <c r="L80" s="96">
        <f>IF(OR(H80=0,G80=0,H80&lt;1),"",G80/H80*100-100)</f>
        <v>0</v>
      </c>
      <c r="M80" s="98">
        <f>IF(OR(I80=0,G80=0,I80&lt;1),"",G80/I80*100-100)</f>
        <v>-9.466499012035214</v>
      </c>
      <c r="N80" s="99">
        <f t="shared" si="25"/>
        <v>35000</v>
      </c>
      <c r="O80" s="100">
        <f t="shared" si="26"/>
        <v>35000</v>
      </c>
      <c r="P80" s="100">
        <f t="shared" si="24"/>
        <v>38767.40947075209</v>
      </c>
    </row>
    <row r="81" spans="1:16" ht="13.5">
      <c r="A81" s="126" t="s">
        <v>87</v>
      </c>
      <c r="B81" s="92">
        <v>4</v>
      </c>
      <c r="C81" s="93">
        <v>5</v>
      </c>
      <c r="D81" s="67">
        <v>5</v>
      </c>
      <c r="E81" s="58">
        <v>4</v>
      </c>
      <c r="F81" s="94"/>
      <c r="G81" s="94"/>
      <c r="H81" s="95">
        <v>100</v>
      </c>
      <c r="I81" s="56">
        <v>80</v>
      </c>
      <c r="J81" s="96">
        <f t="shared" si="18"/>
        <v>0</v>
      </c>
      <c r="K81" s="97">
        <f t="shared" si="19"/>
        <v>25</v>
      </c>
      <c r="L81" s="96"/>
      <c r="M81" s="98"/>
      <c r="N81" s="99">
        <f t="shared" si="25"/>
        <v>0</v>
      </c>
      <c r="O81" s="100">
        <f t="shared" si="26"/>
        <v>20000</v>
      </c>
      <c r="P81" s="100">
        <f t="shared" si="24"/>
        <v>20000</v>
      </c>
    </row>
    <row r="82" spans="1:16" ht="13.5">
      <c r="A82" s="126" t="s">
        <v>88</v>
      </c>
      <c r="B82" s="92"/>
      <c r="C82" s="93"/>
      <c r="D82" s="67">
        <v>20</v>
      </c>
      <c r="E82" s="58">
        <v>19</v>
      </c>
      <c r="F82" s="94"/>
      <c r="G82" s="94"/>
      <c r="H82" s="95">
        <v>300</v>
      </c>
      <c r="I82" s="56">
        <v>283.5</v>
      </c>
      <c r="J82" s="96"/>
      <c r="K82" s="97"/>
      <c r="L82" s="96"/>
      <c r="M82" s="98"/>
      <c r="N82" s="99" t="e">
        <f t="shared" si="25"/>
        <v>#DIV/0!</v>
      </c>
      <c r="O82" s="100">
        <f t="shared" si="26"/>
        <v>15000</v>
      </c>
      <c r="P82" s="100">
        <f t="shared" si="24"/>
        <v>14921.052631578947</v>
      </c>
    </row>
    <row r="83" spans="1:16" ht="13.5">
      <c r="A83" s="126" t="s">
        <v>89</v>
      </c>
      <c r="B83" s="92"/>
      <c r="C83" s="93"/>
      <c r="D83" s="67">
        <v>25</v>
      </c>
      <c r="E83" s="58">
        <v>26</v>
      </c>
      <c r="F83" s="94"/>
      <c r="G83" s="94"/>
      <c r="H83" s="95">
        <v>487</v>
      </c>
      <c r="I83" s="56">
        <v>507.5</v>
      </c>
      <c r="J83" s="96"/>
      <c r="K83" s="97"/>
      <c r="L83" s="96"/>
      <c r="M83" s="98"/>
      <c r="N83" s="99" t="e">
        <f t="shared" si="25"/>
        <v>#DIV/0!</v>
      </c>
      <c r="O83" s="100">
        <f t="shared" si="26"/>
        <v>19480</v>
      </c>
      <c r="P83" s="100">
        <f t="shared" si="24"/>
        <v>19519.23076923077</v>
      </c>
    </row>
    <row r="84" spans="1:16" ht="13.5">
      <c r="A84" s="101" t="s">
        <v>90</v>
      </c>
      <c r="B84" s="92"/>
      <c r="C84" s="93"/>
      <c r="D84" s="67">
        <v>85</v>
      </c>
      <c r="E84" s="58">
        <v>82.5</v>
      </c>
      <c r="F84" s="94"/>
      <c r="G84" s="94"/>
      <c r="H84" s="95">
        <v>935</v>
      </c>
      <c r="I84" s="56">
        <v>900</v>
      </c>
      <c r="J84" s="96"/>
      <c r="K84" s="97"/>
      <c r="L84" s="96"/>
      <c r="M84" s="98"/>
      <c r="N84" s="99" t="e">
        <f t="shared" si="25"/>
        <v>#DIV/0!</v>
      </c>
      <c r="O84" s="100">
        <f t="shared" si="26"/>
        <v>11000</v>
      </c>
      <c r="P84" s="100">
        <f t="shared" si="24"/>
        <v>10909.090909090908</v>
      </c>
    </row>
    <row r="85" spans="1:16" ht="13.5">
      <c r="A85" s="101" t="s">
        <v>91</v>
      </c>
      <c r="B85" s="92">
        <v>3</v>
      </c>
      <c r="C85" s="93">
        <v>20</v>
      </c>
      <c r="D85" s="67">
        <v>25</v>
      </c>
      <c r="E85" s="58">
        <v>37.75</v>
      </c>
      <c r="F85" s="94">
        <v>3</v>
      </c>
      <c r="G85" s="94">
        <v>160</v>
      </c>
      <c r="H85" s="95">
        <v>200</v>
      </c>
      <c r="I85" s="56">
        <v>302</v>
      </c>
      <c r="J85" s="96">
        <f t="shared" si="18"/>
        <v>-20</v>
      </c>
      <c r="K85" s="97">
        <f t="shared" si="19"/>
        <v>-47.019867549668874</v>
      </c>
      <c r="L85" s="96">
        <f>IF(OR(H85=0,G85=0,H85&lt;1),"",G85/H85*100-100)</f>
        <v>-20</v>
      </c>
      <c r="M85" s="98">
        <f>IF(OR(I85=0,G85=0,I85&lt;1),"",G85/I85*100-100)</f>
        <v>-47.019867549668874</v>
      </c>
      <c r="N85" s="99">
        <f t="shared" si="25"/>
        <v>8000</v>
      </c>
      <c r="O85" s="100">
        <f t="shared" si="26"/>
        <v>8000</v>
      </c>
      <c r="P85" s="100">
        <f t="shared" si="24"/>
        <v>8000</v>
      </c>
    </row>
    <row r="86" spans="1:16" ht="13.5">
      <c r="A86" s="101" t="s">
        <v>92</v>
      </c>
      <c r="B86" s="92">
        <v>3</v>
      </c>
      <c r="C86" s="93">
        <v>360</v>
      </c>
      <c r="D86" s="67">
        <v>400</v>
      </c>
      <c r="E86" s="57">
        <v>595.75</v>
      </c>
      <c r="F86" s="94">
        <v>3</v>
      </c>
      <c r="G86" s="94">
        <v>3240</v>
      </c>
      <c r="H86" s="95">
        <v>3600</v>
      </c>
      <c r="I86" s="56">
        <v>5333.5</v>
      </c>
      <c r="J86" s="96">
        <f t="shared" si="18"/>
        <v>-10</v>
      </c>
      <c r="K86" s="97">
        <f t="shared" si="19"/>
        <v>-39.571968107427615</v>
      </c>
      <c r="L86" s="96">
        <f>IF(OR(H86=0,G86=0,H86&lt;1),"",G86/H86*100-100)</f>
        <v>-10</v>
      </c>
      <c r="M86" s="98">
        <f>IF(OR(I86=0,G86=0,I86&lt;1),"",G86/I86*100-100)</f>
        <v>-39.25189837817569</v>
      </c>
      <c r="N86" s="99">
        <f t="shared" si="25"/>
        <v>9000</v>
      </c>
      <c r="O86" s="100">
        <f t="shared" si="26"/>
        <v>9000</v>
      </c>
      <c r="P86" s="100">
        <f t="shared" si="24"/>
        <v>8952.580780528744</v>
      </c>
    </row>
    <row r="87" spans="1:16" ht="13.5">
      <c r="A87" s="101" t="s">
        <v>93</v>
      </c>
      <c r="B87" s="92"/>
      <c r="C87" s="93"/>
      <c r="D87" s="67">
        <v>0.01</v>
      </c>
      <c r="E87" s="57">
        <v>0.01</v>
      </c>
      <c r="F87" s="94"/>
      <c r="G87" s="94"/>
      <c r="H87" s="95">
        <v>0.01</v>
      </c>
      <c r="I87" s="56">
        <v>0.01</v>
      </c>
      <c r="J87" s="96"/>
      <c r="K87" s="97"/>
      <c r="L87" s="96">
        <f>IF(OR(H87=0,G87=0,H87&lt;1),"",G87/H87*100-100)</f>
      </c>
      <c r="M87" s="98">
        <f>IF(OR(I87=0,G87=0,I87&lt;1),"",G87/I87*100-100)</f>
      </c>
      <c r="N87" s="99"/>
      <c r="O87" s="100"/>
      <c r="P87" s="100"/>
    </row>
    <row r="88" spans="1:16" ht="13.5">
      <c r="A88" s="101" t="s">
        <v>94</v>
      </c>
      <c r="B88" s="92"/>
      <c r="C88" s="93"/>
      <c r="D88" s="67">
        <v>0.01</v>
      </c>
      <c r="E88" s="57">
        <v>0.01</v>
      </c>
      <c r="F88" s="94"/>
      <c r="G88" s="94"/>
      <c r="H88" s="95">
        <v>0.01</v>
      </c>
      <c r="I88" s="56">
        <v>0.01</v>
      </c>
      <c r="J88" s="96"/>
      <c r="K88" s="97"/>
      <c r="L88" s="96"/>
      <c r="M88" s="98"/>
      <c r="N88" s="99"/>
      <c r="O88" s="100"/>
      <c r="P88" s="100"/>
    </row>
    <row r="89" spans="1:16" ht="13.5">
      <c r="A89" s="82" t="s">
        <v>95</v>
      </c>
      <c r="B89" s="106"/>
      <c r="C89" s="107"/>
      <c r="D89" s="142"/>
      <c r="E89" s="147"/>
      <c r="F89" s="108"/>
      <c r="G89" s="107"/>
      <c r="H89" s="142"/>
      <c r="I89" s="59"/>
      <c r="J89" s="109"/>
      <c r="K89" s="110"/>
      <c r="L89" s="109"/>
      <c r="M89" s="111"/>
      <c r="N89" s="112"/>
      <c r="O89" s="113"/>
      <c r="P89" s="113"/>
    </row>
    <row r="90" spans="1:16" ht="13.5">
      <c r="A90" s="101" t="s">
        <v>96</v>
      </c>
      <c r="B90" s="92">
        <v>3</v>
      </c>
      <c r="C90" s="93">
        <v>22</v>
      </c>
      <c r="D90" s="67">
        <v>22</v>
      </c>
      <c r="E90" s="57">
        <v>22</v>
      </c>
      <c r="F90" s="94">
        <v>3</v>
      </c>
      <c r="G90" s="127">
        <f>2420*12</f>
        <v>29040</v>
      </c>
      <c r="H90" s="145">
        <f>2420*12</f>
        <v>29040</v>
      </c>
      <c r="I90" s="56">
        <v>17508</v>
      </c>
      <c r="J90" s="96">
        <f>IF(OR(D90=0,C90=0,D90&lt;1),"",C90/D90*100-100)</f>
        <v>0</v>
      </c>
      <c r="K90" s="97">
        <f>IF(OR(E90=0,C90=0,E90&lt;1),"",C90/E90*100-100)</f>
        <v>0</v>
      </c>
      <c r="L90" s="96">
        <f>IF(OR(H90=0,G90=0,H90&lt;1),"",G90/H90*100-100)</f>
        <v>0</v>
      </c>
      <c r="M90" s="98">
        <f>IF(OR(I90=0,G90=0,I90&lt;1),"",G90/I90*100-100)</f>
        <v>65.86703221384508</v>
      </c>
      <c r="N90" s="99">
        <f aca="true" t="shared" si="27" ref="N90:P91">(G90/C90)*1000</f>
        <v>1320000</v>
      </c>
      <c r="O90" s="100">
        <f t="shared" si="27"/>
        <v>1320000</v>
      </c>
      <c r="P90" s="100">
        <f t="shared" si="27"/>
        <v>795818.1818181819</v>
      </c>
    </row>
    <row r="91" spans="1:16" ht="13.5">
      <c r="A91" s="101" t="s">
        <v>97</v>
      </c>
      <c r="B91" s="92">
        <v>3</v>
      </c>
      <c r="C91" s="128">
        <v>30</v>
      </c>
      <c r="D91" s="146">
        <v>30</v>
      </c>
      <c r="E91" s="57">
        <v>30</v>
      </c>
      <c r="F91" s="94">
        <v>4</v>
      </c>
      <c r="G91" s="127">
        <v>2640</v>
      </c>
      <c r="H91" s="145">
        <v>2640</v>
      </c>
      <c r="I91" s="56">
        <v>2850</v>
      </c>
      <c r="J91" s="96">
        <f>IF(OR(D91=0,C91=0,D91&lt;1),"",C91/D91*100-100)</f>
        <v>0</v>
      </c>
      <c r="K91" s="97">
        <f>IF(OR(E91=0,C91=0,E91&lt;1),"",C91/E91*100-100)</f>
        <v>0</v>
      </c>
      <c r="L91" s="96">
        <f>IF(OR(H91=0,G91=0,H91&lt;1),"",G91/H91*100-100)</f>
        <v>0</v>
      </c>
      <c r="M91" s="98">
        <f>IF(OR(I91=0,G91=0,I91&lt;1),"",G91/I91*100-100)</f>
        <v>-7.368421052631575</v>
      </c>
      <c r="N91" s="100">
        <f t="shared" si="27"/>
        <v>88000</v>
      </c>
      <c r="O91" s="100">
        <f t="shared" si="27"/>
        <v>88000</v>
      </c>
      <c r="P91" s="100">
        <f t="shared" si="27"/>
        <v>95000</v>
      </c>
    </row>
    <row r="92" spans="1:16" ht="13.5">
      <c r="A92" s="82" t="s">
        <v>98</v>
      </c>
      <c r="B92" s="106"/>
      <c r="C92" s="107"/>
      <c r="D92" s="107"/>
      <c r="E92" s="22"/>
      <c r="F92" s="108"/>
      <c r="G92" s="107" t="s">
        <v>149</v>
      </c>
      <c r="H92" s="142"/>
      <c r="I92" s="59"/>
      <c r="J92" s="109"/>
      <c r="K92" s="110"/>
      <c r="L92" s="109"/>
      <c r="M92" s="111"/>
      <c r="N92" s="113"/>
      <c r="O92" s="113"/>
      <c r="P92" s="113"/>
    </row>
    <row r="93" spans="1:16" ht="13.5">
      <c r="A93" s="101" t="s">
        <v>99</v>
      </c>
      <c r="B93" s="92"/>
      <c r="C93" s="93"/>
      <c r="D93" s="93"/>
      <c r="E93" s="20">
        <v>11090</v>
      </c>
      <c r="F93" s="94"/>
      <c r="G93" s="94"/>
      <c r="H93" s="95">
        <v>231553</v>
      </c>
      <c r="I93" s="56">
        <v>235790.25</v>
      </c>
      <c r="J93" s="96"/>
      <c r="K93" s="97"/>
      <c r="L93" s="96"/>
      <c r="M93" s="98"/>
      <c r="N93" s="99" t="e">
        <f aca="true" t="shared" si="28" ref="N93:P99">(G93/C93)*1000</f>
        <v>#DIV/0!</v>
      </c>
      <c r="O93" s="100" t="e">
        <f t="shared" si="28"/>
        <v>#DIV/0!</v>
      </c>
      <c r="P93" s="100">
        <f t="shared" si="28"/>
        <v>21261.519386834985</v>
      </c>
    </row>
    <row r="94" spans="1:16" ht="13.5">
      <c r="A94" s="91" t="s">
        <v>100</v>
      </c>
      <c r="B94" s="92"/>
      <c r="C94" s="94"/>
      <c r="D94" s="94"/>
      <c r="E94" s="20">
        <f>E95+E96+E97</f>
        <v>484</v>
      </c>
      <c r="F94" s="94"/>
      <c r="G94" s="94"/>
      <c r="H94" s="95">
        <f>H95+H96+H97</f>
        <v>12234</v>
      </c>
      <c r="I94" s="115">
        <f>I95+I96+I97</f>
        <v>7516.75</v>
      </c>
      <c r="J94" s="96"/>
      <c r="K94" s="97"/>
      <c r="L94" s="96"/>
      <c r="M94" s="98"/>
      <c r="N94" s="99" t="e">
        <f t="shared" si="28"/>
        <v>#DIV/0!</v>
      </c>
      <c r="O94" s="100" t="e">
        <f t="shared" si="28"/>
        <v>#DIV/0!</v>
      </c>
      <c r="P94" s="100">
        <f t="shared" si="28"/>
        <v>15530.475206611569</v>
      </c>
    </row>
    <row r="95" spans="1:16" ht="13.5">
      <c r="A95" s="101" t="s">
        <v>101</v>
      </c>
      <c r="B95" s="92"/>
      <c r="C95" s="93"/>
      <c r="D95" s="93"/>
      <c r="E95" s="20">
        <v>3</v>
      </c>
      <c r="F95" s="94"/>
      <c r="G95" s="94"/>
      <c r="H95" s="95">
        <v>52</v>
      </c>
      <c r="I95" s="56">
        <v>28.75</v>
      </c>
      <c r="J95" s="96"/>
      <c r="K95" s="97"/>
      <c r="L95" s="96"/>
      <c r="M95" s="98"/>
      <c r="N95" s="99" t="e">
        <f t="shared" si="28"/>
        <v>#DIV/0!</v>
      </c>
      <c r="O95" s="100" t="e">
        <f t="shared" si="28"/>
        <v>#DIV/0!</v>
      </c>
      <c r="P95" s="100">
        <f t="shared" si="28"/>
        <v>9583.333333333334</v>
      </c>
    </row>
    <row r="96" spans="1:16" ht="13.5">
      <c r="A96" s="101" t="s">
        <v>102</v>
      </c>
      <c r="B96" s="92"/>
      <c r="C96" s="93"/>
      <c r="D96" s="93"/>
      <c r="E96" s="20">
        <v>327.25</v>
      </c>
      <c r="F96" s="94"/>
      <c r="G96" s="94"/>
      <c r="H96" s="95">
        <v>7974</v>
      </c>
      <c r="I96" s="56">
        <v>5205.75</v>
      </c>
      <c r="J96" s="96"/>
      <c r="K96" s="97"/>
      <c r="L96" s="96"/>
      <c r="M96" s="98"/>
      <c r="N96" s="99" t="e">
        <f t="shared" si="28"/>
        <v>#DIV/0!</v>
      </c>
      <c r="O96" s="100" t="e">
        <f t="shared" si="28"/>
        <v>#DIV/0!</v>
      </c>
      <c r="P96" s="100">
        <f t="shared" si="28"/>
        <v>15907.563025210084</v>
      </c>
    </row>
    <row r="97" spans="1:16" ht="13.5">
      <c r="A97" s="101" t="s">
        <v>103</v>
      </c>
      <c r="B97" s="92"/>
      <c r="C97" s="93"/>
      <c r="D97" s="93"/>
      <c r="E97" s="20">
        <v>153.75</v>
      </c>
      <c r="F97" s="94"/>
      <c r="G97" s="94"/>
      <c r="H97" s="95">
        <v>4208</v>
      </c>
      <c r="I97" s="56">
        <v>2282.25</v>
      </c>
      <c r="J97" s="96"/>
      <c r="K97" s="97"/>
      <c r="L97" s="96"/>
      <c r="M97" s="98"/>
      <c r="N97" s="99" t="e">
        <f t="shared" si="28"/>
        <v>#DIV/0!</v>
      </c>
      <c r="O97" s="100" t="e">
        <f t="shared" si="28"/>
        <v>#DIV/0!</v>
      </c>
      <c r="P97" s="100">
        <f t="shared" si="28"/>
        <v>14843.90243902439</v>
      </c>
    </row>
    <row r="98" spans="1:16" ht="13.5">
      <c r="A98" s="101" t="s">
        <v>104</v>
      </c>
      <c r="B98" s="92"/>
      <c r="C98" s="93"/>
      <c r="D98" s="93"/>
      <c r="E98" s="20">
        <v>13</v>
      </c>
      <c r="F98" s="94"/>
      <c r="G98" s="94"/>
      <c r="H98" s="95">
        <v>260</v>
      </c>
      <c r="I98" s="56">
        <v>260.75</v>
      </c>
      <c r="J98" s="96"/>
      <c r="K98" s="97"/>
      <c r="L98" s="96"/>
      <c r="M98" s="98"/>
      <c r="N98" s="99" t="e">
        <f t="shared" si="28"/>
        <v>#DIV/0!</v>
      </c>
      <c r="O98" s="100" t="e">
        <f t="shared" si="28"/>
        <v>#DIV/0!</v>
      </c>
      <c r="P98" s="100">
        <f t="shared" si="28"/>
        <v>20057.692307692305</v>
      </c>
    </row>
    <row r="99" spans="1:16" ht="13.5">
      <c r="A99" s="101" t="s">
        <v>105</v>
      </c>
      <c r="B99" s="92"/>
      <c r="C99" s="93"/>
      <c r="D99" s="93"/>
      <c r="E99" s="20">
        <v>39</v>
      </c>
      <c r="F99" s="94"/>
      <c r="G99" s="94"/>
      <c r="H99" s="95">
        <v>2260</v>
      </c>
      <c r="I99" s="56">
        <v>1378</v>
      </c>
      <c r="J99" s="96"/>
      <c r="K99" s="97"/>
      <c r="L99" s="96"/>
      <c r="M99" s="98"/>
      <c r="N99" s="99" t="e">
        <f t="shared" si="28"/>
        <v>#DIV/0!</v>
      </c>
      <c r="O99" s="100" t="e">
        <f t="shared" si="28"/>
        <v>#DIV/0!</v>
      </c>
      <c r="P99" s="100">
        <f t="shared" si="28"/>
        <v>35333.333333333336</v>
      </c>
    </row>
    <row r="100" spans="1:16" ht="13.5">
      <c r="A100" s="82" t="s">
        <v>106</v>
      </c>
      <c r="B100" s="106"/>
      <c r="C100" s="107"/>
      <c r="D100" s="107"/>
      <c r="E100" s="22"/>
      <c r="F100" s="108"/>
      <c r="G100" s="107"/>
      <c r="H100" s="142"/>
      <c r="I100" s="59"/>
      <c r="J100" s="109"/>
      <c r="K100" s="110"/>
      <c r="L100" s="109"/>
      <c r="M100" s="111"/>
      <c r="N100" s="112"/>
      <c r="O100" s="113"/>
      <c r="P100" s="113"/>
    </row>
    <row r="101" spans="1:16" ht="13.5">
      <c r="A101" s="101" t="s">
        <v>107</v>
      </c>
      <c r="B101" s="92"/>
      <c r="C101" s="93"/>
      <c r="D101" s="93"/>
      <c r="E101" s="20">
        <v>82</v>
      </c>
      <c r="F101" s="94"/>
      <c r="G101" s="94"/>
      <c r="H101" s="95">
        <v>1360</v>
      </c>
      <c r="I101" s="56">
        <v>1307.75</v>
      </c>
      <c r="J101" s="96"/>
      <c r="K101" s="97"/>
      <c r="L101" s="96"/>
      <c r="M101" s="98"/>
      <c r="N101" s="99" t="e">
        <f aca="true" t="shared" si="29" ref="N101:N110">(G101/C101)*1000</f>
        <v>#DIV/0!</v>
      </c>
      <c r="O101" s="100" t="e">
        <f aca="true" t="shared" si="30" ref="O101:O110">(H101/D101)*1000</f>
        <v>#DIV/0!</v>
      </c>
      <c r="P101" s="100">
        <f aca="true" t="shared" si="31" ref="P101:P110">(I101/E101)*1000</f>
        <v>15948.170731707316</v>
      </c>
    </row>
    <row r="102" spans="1:16" ht="13.5">
      <c r="A102" s="101" t="s">
        <v>108</v>
      </c>
      <c r="B102" s="92"/>
      <c r="C102" s="93"/>
      <c r="D102" s="93"/>
      <c r="E102" s="20">
        <v>53.25</v>
      </c>
      <c r="F102" s="94"/>
      <c r="G102" s="94"/>
      <c r="H102" s="95">
        <v>702</v>
      </c>
      <c r="I102" s="56">
        <v>682.5</v>
      </c>
      <c r="J102" s="96"/>
      <c r="K102" s="97"/>
      <c r="L102" s="96"/>
      <c r="M102" s="98"/>
      <c r="N102" s="99" t="e">
        <f t="shared" si="29"/>
        <v>#DIV/0!</v>
      </c>
      <c r="O102" s="100" t="e">
        <f t="shared" si="30"/>
        <v>#DIV/0!</v>
      </c>
      <c r="P102" s="100">
        <f t="shared" si="31"/>
        <v>12816.901408450703</v>
      </c>
    </row>
    <row r="103" spans="1:16" ht="13.5">
      <c r="A103" s="101" t="s">
        <v>109</v>
      </c>
      <c r="B103" s="92"/>
      <c r="C103" s="93"/>
      <c r="D103" s="93"/>
      <c r="E103" s="20">
        <v>9.25</v>
      </c>
      <c r="F103" s="94">
        <v>4</v>
      </c>
      <c r="G103" s="94">
        <v>90</v>
      </c>
      <c r="H103" s="95">
        <v>90</v>
      </c>
      <c r="I103" s="56">
        <v>83.25</v>
      </c>
      <c r="J103" s="96"/>
      <c r="K103" s="97"/>
      <c r="L103" s="96">
        <f>IF(OR(H103=0,G103=0,H103&lt;1),"",G103/H103*100-100)</f>
        <v>0</v>
      </c>
      <c r="M103" s="98">
        <f>IF(OR(I103=0,G103=0,I103&lt;1),"",G103/I103*100-100)</f>
        <v>8.108108108108112</v>
      </c>
      <c r="N103" s="99" t="e">
        <f t="shared" si="29"/>
        <v>#DIV/0!</v>
      </c>
      <c r="O103" s="100" t="e">
        <f t="shared" si="30"/>
        <v>#DIV/0!</v>
      </c>
      <c r="P103" s="100">
        <f t="shared" si="31"/>
        <v>9000</v>
      </c>
    </row>
    <row r="104" spans="1:16" ht="13.5">
      <c r="A104" s="101" t="s">
        <v>110</v>
      </c>
      <c r="B104" s="92"/>
      <c r="C104" s="93"/>
      <c r="D104" s="93"/>
      <c r="E104" s="20">
        <v>37.75</v>
      </c>
      <c r="F104" s="94">
        <v>4</v>
      </c>
      <c r="G104" s="94">
        <v>350</v>
      </c>
      <c r="H104" s="95">
        <v>430</v>
      </c>
      <c r="I104" s="56">
        <v>367.5</v>
      </c>
      <c r="J104" s="96"/>
      <c r="K104" s="97"/>
      <c r="L104" s="96">
        <f>IF(OR(H104=0,G104=0,H104&lt;1),"",G104/H104*100-100)</f>
        <v>-18.604651162790702</v>
      </c>
      <c r="M104" s="98">
        <f>IF(OR(I104=0,G104=0,I104&lt;1),"",G104/I104*100-100)</f>
        <v>-4.761904761904773</v>
      </c>
      <c r="N104" s="99" t="e">
        <f t="shared" si="29"/>
        <v>#DIV/0!</v>
      </c>
      <c r="O104" s="100" t="e">
        <f t="shared" si="30"/>
        <v>#DIV/0!</v>
      </c>
      <c r="P104" s="100">
        <f t="shared" si="31"/>
        <v>9735.099337748345</v>
      </c>
    </row>
    <row r="105" spans="1:16" ht="13.5">
      <c r="A105" s="101" t="s">
        <v>111</v>
      </c>
      <c r="B105" s="92"/>
      <c r="C105" s="93"/>
      <c r="D105" s="93"/>
      <c r="E105" s="20">
        <v>63.25</v>
      </c>
      <c r="F105" s="94">
        <v>3</v>
      </c>
      <c r="G105" s="94">
        <v>375</v>
      </c>
      <c r="H105" s="95">
        <v>365</v>
      </c>
      <c r="I105" s="56">
        <v>233.5</v>
      </c>
      <c r="J105" s="96"/>
      <c r="K105" s="97"/>
      <c r="L105" s="96">
        <f>IF(OR(H105=0,G105=0,H105&lt;1),"",G105/H105*100-100)</f>
        <v>2.7397260273972677</v>
      </c>
      <c r="M105" s="98">
        <f>IF(OR(I105=0,G105=0,I105&lt;1),"",G105/I105*100-100)</f>
        <v>60.599571734475376</v>
      </c>
      <c r="N105" s="99" t="e">
        <f t="shared" si="29"/>
        <v>#DIV/0!</v>
      </c>
      <c r="O105" s="100" t="e">
        <f t="shared" si="30"/>
        <v>#DIV/0!</v>
      </c>
      <c r="P105" s="100">
        <f t="shared" si="31"/>
        <v>3691.699604743083</v>
      </c>
    </row>
    <row r="106" spans="1:16" ht="13.5">
      <c r="A106" s="91" t="s">
        <v>112</v>
      </c>
      <c r="B106" s="92"/>
      <c r="C106" s="93">
        <f>IF(OR(C107=0,C108=0),"",SUM(C107:C108))</f>
      </c>
      <c r="D106" s="93">
        <f>IF(OR(D107=0,D108=0),"",SUM(D107:D108))</f>
      </c>
      <c r="E106" s="20">
        <f>E107+E108</f>
        <v>487.5</v>
      </c>
      <c r="F106" s="94">
        <v>4</v>
      </c>
      <c r="G106" s="94"/>
      <c r="H106" s="95">
        <f>IF(OR(H107=0,H108=0),"",SUM(H107:H108))</f>
        <v>5730</v>
      </c>
      <c r="I106" s="115">
        <f>I107+I108</f>
        <v>6943.75</v>
      </c>
      <c r="J106" s="96"/>
      <c r="K106" s="97"/>
      <c r="L106" s="96"/>
      <c r="M106" s="96">
        <f>IF(OR(I106=0,H106=0,I106&lt;1),"",H106/I106*100-100)</f>
        <v>-17.479747974797476</v>
      </c>
      <c r="N106" s="99" t="e">
        <f t="shared" si="29"/>
        <v>#VALUE!</v>
      </c>
      <c r="O106" s="100" t="e">
        <f t="shared" si="30"/>
        <v>#VALUE!</v>
      </c>
      <c r="P106" s="100">
        <f t="shared" si="31"/>
        <v>14243.589743589742</v>
      </c>
    </row>
    <row r="107" spans="1:16" ht="13.5">
      <c r="A107" s="101" t="s">
        <v>113</v>
      </c>
      <c r="B107" s="92"/>
      <c r="C107" s="93"/>
      <c r="D107" s="93"/>
      <c r="E107" s="20">
        <v>415.25</v>
      </c>
      <c r="F107" s="94">
        <v>4</v>
      </c>
      <c r="G107" s="94">
        <v>5500</v>
      </c>
      <c r="H107" s="95">
        <v>4680</v>
      </c>
      <c r="I107" s="56">
        <v>5902.25</v>
      </c>
      <c r="J107" s="96"/>
      <c r="K107" s="97"/>
      <c r="L107" s="96">
        <f>IF(OR(H107=0,G107=0,H107&lt;1),"",G107/H107*100-100)</f>
        <v>17.521367521367523</v>
      </c>
      <c r="M107" s="98">
        <f>IF(OR(I107=0,G107=0,I107&lt;1),"",G107/I107*100-100)</f>
        <v>-6.815197594137828</v>
      </c>
      <c r="N107" s="99" t="e">
        <f t="shared" si="29"/>
        <v>#DIV/0!</v>
      </c>
      <c r="O107" s="100" t="e">
        <f t="shared" si="30"/>
        <v>#DIV/0!</v>
      </c>
      <c r="P107" s="100">
        <f t="shared" si="31"/>
        <v>14213.726670680313</v>
      </c>
    </row>
    <row r="108" spans="1:16" ht="13.5">
      <c r="A108" s="101" t="s">
        <v>114</v>
      </c>
      <c r="B108" s="92"/>
      <c r="C108" s="93"/>
      <c r="D108" s="93"/>
      <c r="E108" s="20">
        <v>72.25</v>
      </c>
      <c r="F108" s="94">
        <v>4</v>
      </c>
      <c r="G108" s="94">
        <v>1100</v>
      </c>
      <c r="H108" s="95">
        <v>1050</v>
      </c>
      <c r="I108" s="56">
        <v>1041.5</v>
      </c>
      <c r="J108" s="96"/>
      <c r="K108" s="97"/>
      <c r="L108" s="96"/>
      <c r="M108" s="98"/>
      <c r="N108" s="99" t="e">
        <f t="shared" si="29"/>
        <v>#DIV/0!</v>
      </c>
      <c r="O108" s="100" t="e">
        <f t="shared" si="30"/>
        <v>#DIV/0!</v>
      </c>
      <c r="P108" s="100">
        <f t="shared" si="31"/>
        <v>14415.224913494809</v>
      </c>
    </row>
    <row r="109" spans="1:16" ht="13.5">
      <c r="A109" s="101" t="s">
        <v>115</v>
      </c>
      <c r="B109" s="92"/>
      <c r="C109" s="93"/>
      <c r="D109" s="93"/>
      <c r="E109" s="20">
        <v>540.5</v>
      </c>
      <c r="F109" s="94">
        <v>3</v>
      </c>
      <c r="G109" s="94">
        <v>7063</v>
      </c>
      <c r="H109" s="95">
        <v>5880</v>
      </c>
      <c r="I109" s="56">
        <v>6450</v>
      </c>
      <c r="J109" s="96"/>
      <c r="K109" s="97"/>
      <c r="L109" s="96">
        <f>IF(OR(H109=0,G109=0,H109&lt;1),"",G109/H109*100-100)</f>
        <v>20.11904761904762</v>
      </c>
      <c r="M109" s="98">
        <f>IF(OR(I109=0,G109=0,I109&lt;1),"",G109/I109*100-100)</f>
        <v>9.503875968992247</v>
      </c>
      <c r="N109" s="99" t="e">
        <f t="shared" si="29"/>
        <v>#DIV/0!</v>
      </c>
      <c r="O109" s="100" t="e">
        <f t="shared" si="30"/>
        <v>#DIV/0!</v>
      </c>
      <c r="P109" s="100">
        <f t="shared" si="31"/>
        <v>11933.395004625347</v>
      </c>
    </row>
    <row r="110" spans="1:16" ht="13.5">
      <c r="A110" s="101" t="s">
        <v>116</v>
      </c>
      <c r="B110" s="92"/>
      <c r="C110" s="93"/>
      <c r="D110" s="93"/>
      <c r="E110" s="20">
        <v>62</v>
      </c>
      <c r="F110" s="94"/>
      <c r="G110" s="94"/>
      <c r="H110" s="95">
        <v>162</v>
      </c>
      <c r="I110" s="56">
        <v>62</v>
      </c>
      <c r="J110" s="96"/>
      <c r="K110" s="97"/>
      <c r="L110" s="96"/>
      <c r="M110" s="98"/>
      <c r="N110" s="99" t="e">
        <f t="shared" si="29"/>
        <v>#DIV/0!</v>
      </c>
      <c r="O110" s="100" t="e">
        <f t="shared" si="30"/>
        <v>#DIV/0!</v>
      </c>
      <c r="P110" s="100">
        <f t="shared" si="31"/>
        <v>1000</v>
      </c>
    </row>
    <row r="111" spans="1:16" ht="13.5">
      <c r="A111" s="101" t="s">
        <v>117</v>
      </c>
      <c r="B111" s="92"/>
      <c r="C111" s="93"/>
      <c r="D111" s="93"/>
      <c r="E111" s="20">
        <v>0.01</v>
      </c>
      <c r="F111" s="94"/>
      <c r="G111" s="94"/>
      <c r="H111" s="95">
        <v>0.01</v>
      </c>
      <c r="I111" s="56">
        <v>0.01</v>
      </c>
      <c r="J111" s="96"/>
      <c r="K111" s="97"/>
      <c r="L111" s="96"/>
      <c r="M111" s="98"/>
      <c r="N111" s="99"/>
      <c r="O111" s="100"/>
      <c r="P111" s="100"/>
    </row>
    <row r="112" spans="1:16" ht="13.5">
      <c r="A112" s="101" t="s">
        <v>118</v>
      </c>
      <c r="B112" s="92"/>
      <c r="C112" s="93"/>
      <c r="D112" s="93"/>
      <c r="E112" s="20">
        <v>0.01</v>
      </c>
      <c r="F112" s="94"/>
      <c r="G112" s="94"/>
      <c r="H112" s="95">
        <v>0.01</v>
      </c>
      <c r="I112" s="56">
        <v>0.01</v>
      </c>
      <c r="J112" s="96"/>
      <c r="K112" s="97"/>
      <c r="L112" s="96"/>
      <c r="M112" s="98"/>
      <c r="N112" s="99"/>
      <c r="O112" s="100"/>
      <c r="P112" s="100"/>
    </row>
    <row r="113" spans="1:16" ht="13.5">
      <c r="A113" s="101" t="s">
        <v>119</v>
      </c>
      <c r="B113" s="92"/>
      <c r="C113" s="93"/>
      <c r="D113" s="93"/>
      <c r="E113" s="20">
        <v>0.01</v>
      </c>
      <c r="F113" s="94"/>
      <c r="G113" s="94">
        <v>0.01</v>
      </c>
      <c r="H113" s="95">
        <v>0.01</v>
      </c>
      <c r="I113" s="56">
        <v>0.01</v>
      </c>
      <c r="J113" s="96"/>
      <c r="K113" s="97"/>
      <c r="L113" s="96">
        <f>IF(OR(H113=0,G113=0,H113&lt;1),"",G113/H113*100-100)</f>
      </c>
      <c r="M113" s="98">
        <f>IF(OR(I113=0,G113=0,I113&lt;1),"",G113/I113*100-100)</f>
      </c>
      <c r="N113" s="99"/>
      <c r="O113" s="100"/>
      <c r="P113" s="100"/>
    </row>
    <row r="114" spans="1:16" ht="13.5">
      <c r="A114" s="101" t="s">
        <v>120</v>
      </c>
      <c r="B114" s="92"/>
      <c r="C114" s="93"/>
      <c r="D114" s="93"/>
      <c r="E114" s="20">
        <v>0.01</v>
      </c>
      <c r="F114" s="94"/>
      <c r="G114" s="94"/>
      <c r="H114" s="95">
        <v>0.01</v>
      </c>
      <c r="I114" s="56">
        <v>0.01</v>
      </c>
      <c r="J114" s="96"/>
      <c r="K114" s="97"/>
      <c r="L114" s="96"/>
      <c r="M114" s="98"/>
      <c r="N114" s="99"/>
      <c r="O114" s="100"/>
      <c r="P114" s="100"/>
    </row>
    <row r="115" spans="1:16" ht="13.5">
      <c r="A115" s="101" t="s">
        <v>121</v>
      </c>
      <c r="B115" s="92"/>
      <c r="C115" s="93"/>
      <c r="D115" s="93"/>
      <c r="E115" s="20">
        <v>1021.75</v>
      </c>
      <c r="F115" s="94">
        <v>4</v>
      </c>
      <c r="G115" s="94">
        <v>664</v>
      </c>
      <c r="H115" s="95">
        <v>565</v>
      </c>
      <c r="I115" s="56">
        <v>483.25</v>
      </c>
      <c r="J115" s="96"/>
      <c r="K115" s="97"/>
      <c r="L115" s="96">
        <f>IF(OR(H115=0,G115=0,H115&lt;1),"",G115/H115*100-100)</f>
        <v>17.522123893805315</v>
      </c>
      <c r="M115" s="98">
        <f>IF(OR(I115=0,G115=0,I115&lt;1),"",G115/I115*100-100)</f>
        <v>37.403000517330554</v>
      </c>
      <c r="N115" s="99" t="e">
        <f>(G115/C115)*1000</f>
        <v>#DIV/0!</v>
      </c>
      <c r="O115" s="100" t="e">
        <f>(H115/D115)*1000</f>
        <v>#DIV/0!</v>
      </c>
      <c r="P115" s="100">
        <f>(I115/E115)*1000</f>
        <v>472.96305358453634</v>
      </c>
    </row>
    <row r="116" spans="1:16" ht="13.5">
      <c r="A116" s="101" t="s">
        <v>122</v>
      </c>
      <c r="B116" s="92"/>
      <c r="C116" s="93"/>
      <c r="D116" s="93"/>
      <c r="E116" s="20">
        <v>27</v>
      </c>
      <c r="F116" s="94"/>
      <c r="G116" s="94"/>
      <c r="H116" s="95">
        <v>12</v>
      </c>
      <c r="I116" s="56">
        <v>9.005</v>
      </c>
      <c r="J116" s="96"/>
      <c r="K116" s="97"/>
      <c r="L116" s="96"/>
      <c r="M116" s="98"/>
      <c r="N116" s="99"/>
      <c r="O116" s="100"/>
      <c r="P116" s="100">
        <f>(I116/E116)*1000</f>
        <v>333.51851851851853</v>
      </c>
    </row>
    <row r="117" spans="1:16" ht="13.5">
      <c r="A117" s="101" t="s">
        <v>123</v>
      </c>
      <c r="B117" s="92"/>
      <c r="C117" s="93"/>
      <c r="D117" s="93"/>
      <c r="E117" s="20">
        <v>0.01</v>
      </c>
      <c r="F117" s="94"/>
      <c r="G117" s="94"/>
      <c r="H117" s="95">
        <v>0.01</v>
      </c>
      <c r="I117" s="56">
        <v>0.01</v>
      </c>
      <c r="J117" s="96"/>
      <c r="K117" s="97"/>
      <c r="L117" s="96"/>
      <c r="M117" s="98"/>
      <c r="N117" s="99"/>
      <c r="O117" s="100"/>
      <c r="P117" s="100"/>
    </row>
    <row r="118" spans="1:16" ht="13.5">
      <c r="A118" s="101" t="s">
        <v>124</v>
      </c>
      <c r="B118" s="92"/>
      <c r="C118" s="93"/>
      <c r="D118" s="93"/>
      <c r="E118" s="20">
        <v>0.01</v>
      </c>
      <c r="F118" s="94"/>
      <c r="G118" s="94"/>
      <c r="H118" s="95">
        <v>0.01</v>
      </c>
      <c r="I118" s="56">
        <v>0.01</v>
      </c>
      <c r="J118" s="96"/>
      <c r="K118" s="97"/>
      <c r="L118" s="96"/>
      <c r="M118" s="98"/>
      <c r="N118" s="99"/>
      <c r="O118" s="100"/>
      <c r="P118" s="100"/>
    </row>
    <row r="119" spans="1:16" ht="13.5">
      <c r="A119" s="101" t="s">
        <v>125</v>
      </c>
      <c r="B119" s="92"/>
      <c r="C119" s="93"/>
      <c r="D119" s="93"/>
      <c r="E119" s="20">
        <v>0.01</v>
      </c>
      <c r="F119" s="94"/>
      <c r="G119" s="94">
        <v>0.01</v>
      </c>
      <c r="H119" s="95">
        <v>0.01</v>
      </c>
      <c r="I119" s="56">
        <v>0.01</v>
      </c>
      <c r="J119" s="96"/>
      <c r="K119" s="97"/>
      <c r="L119" s="96">
        <f>IF(OR(H119=0,G119=0,H119&lt;1),"",G119/H119*100-100)</f>
      </c>
      <c r="M119" s="98">
        <f>IF(OR(I119=0,G119=0,I119&lt;1),"",G119/I119*100-100)</f>
      </c>
      <c r="N119" s="99"/>
      <c r="O119" s="100"/>
      <c r="P119" s="100"/>
    </row>
    <row r="120" spans="1:16" ht="13.5">
      <c r="A120" s="82" t="s">
        <v>126</v>
      </c>
      <c r="B120" s="106"/>
      <c r="C120" s="107"/>
      <c r="D120" s="107"/>
      <c r="E120" s="22"/>
      <c r="F120" s="108"/>
      <c r="G120" s="107"/>
      <c r="H120" s="142"/>
      <c r="I120" s="59"/>
      <c r="J120" s="109"/>
      <c r="K120" s="110"/>
      <c r="L120" s="109"/>
      <c r="M120" s="111"/>
      <c r="N120" s="112"/>
      <c r="O120" s="113"/>
      <c r="P120" s="113"/>
    </row>
    <row r="121" spans="1:16" ht="13.5">
      <c r="A121" s="101" t="s">
        <v>127</v>
      </c>
      <c r="B121" s="92"/>
      <c r="C121" s="93"/>
      <c r="D121" s="93"/>
      <c r="E121" s="20">
        <v>4027.75</v>
      </c>
      <c r="F121" s="94"/>
      <c r="G121" s="94"/>
      <c r="H121" s="95">
        <v>55585</v>
      </c>
      <c r="I121" s="56">
        <v>63113.75</v>
      </c>
      <c r="J121" s="96"/>
      <c r="K121" s="97"/>
      <c r="L121" s="96"/>
      <c r="M121" s="98"/>
      <c r="N121" s="99" t="e">
        <f aca="true" t="shared" si="32" ref="N121:P122">(G121/C121)*1000</f>
        <v>#DIV/0!</v>
      </c>
      <c r="O121" s="100" t="e">
        <f t="shared" si="32"/>
        <v>#DIV/0!</v>
      </c>
      <c r="P121" s="100">
        <f t="shared" si="32"/>
        <v>15669.728756750046</v>
      </c>
    </row>
    <row r="122" spans="1:16" ht="13.5">
      <c r="A122" s="101" t="s">
        <v>128</v>
      </c>
      <c r="B122" s="92"/>
      <c r="C122" s="93"/>
      <c r="D122" s="93"/>
      <c r="E122" s="20">
        <v>341943.75</v>
      </c>
      <c r="F122" s="94"/>
      <c r="G122" s="94"/>
      <c r="H122" s="95">
        <v>795895</v>
      </c>
      <c r="I122" s="56">
        <v>1352939.75</v>
      </c>
      <c r="J122" s="96"/>
      <c r="K122" s="97"/>
      <c r="L122" s="96"/>
      <c r="M122" s="98"/>
      <c r="N122" s="99" t="e">
        <f t="shared" si="32"/>
        <v>#DIV/0!</v>
      </c>
      <c r="O122" s="100" t="e">
        <f t="shared" si="32"/>
        <v>#DIV/0!</v>
      </c>
      <c r="P122" s="100">
        <f t="shared" si="32"/>
        <v>3956.614940322787</v>
      </c>
    </row>
    <row r="123" spans="1:16" ht="13.5">
      <c r="A123" s="101" t="s">
        <v>129</v>
      </c>
      <c r="B123" s="92"/>
      <c r="C123" s="93"/>
      <c r="D123" s="93"/>
      <c r="E123" s="20"/>
      <c r="F123" s="94"/>
      <c r="G123" s="94"/>
      <c r="H123" s="95">
        <v>161922</v>
      </c>
      <c r="I123" s="56">
        <v>269542.75</v>
      </c>
      <c r="J123" s="96"/>
      <c r="K123" s="97"/>
      <c r="L123" s="96"/>
      <c r="M123" s="98"/>
      <c r="N123" s="99"/>
      <c r="O123" s="100"/>
      <c r="P123" s="100"/>
    </row>
    <row r="124" spans="1:16" ht="13.5">
      <c r="A124" s="82" t="s">
        <v>130</v>
      </c>
      <c r="B124" s="106"/>
      <c r="C124" s="107"/>
      <c r="D124" s="107"/>
      <c r="E124" s="22"/>
      <c r="F124" s="108"/>
      <c r="G124" s="107"/>
      <c r="H124" s="142"/>
      <c r="I124" s="59"/>
      <c r="J124" s="109"/>
      <c r="K124" s="110"/>
      <c r="L124" s="109"/>
      <c r="M124" s="111"/>
      <c r="N124" s="112"/>
      <c r="O124" s="113"/>
      <c r="P124" s="113"/>
    </row>
    <row r="125" spans="1:16" ht="13.5">
      <c r="A125" s="101" t="s">
        <v>131</v>
      </c>
      <c r="B125" s="92"/>
      <c r="C125" s="93"/>
      <c r="D125" s="93"/>
      <c r="E125" s="20">
        <v>2.75</v>
      </c>
      <c r="F125" s="94"/>
      <c r="G125" s="94"/>
      <c r="H125" s="95">
        <v>0.01</v>
      </c>
      <c r="I125" s="56">
        <v>11.7525</v>
      </c>
      <c r="J125" s="96"/>
      <c r="K125" s="97"/>
      <c r="L125" s="96"/>
      <c r="M125" s="98"/>
      <c r="N125" s="99" t="e">
        <f aca="true" t="shared" si="33" ref="N125:P126">(G125/C125)*1000</f>
        <v>#DIV/0!</v>
      </c>
      <c r="O125" s="100" t="e">
        <f t="shared" si="33"/>
        <v>#DIV/0!</v>
      </c>
      <c r="P125" s="100">
        <f t="shared" si="33"/>
        <v>4273.636363636363</v>
      </c>
    </row>
    <row r="126" spans="1:16" ht="13.5">
      <c r="A126" s="101" t="s">
        <v>132</v>
      </c>
      <c r="B126" s="92"/>
      <c r="C126" s="93"/>
      <c r="D126" s="93"/>
      <c r="E126" s="20">
        <v>7106.25</v>
      </c>
      <c r="F126" s="94"/>
      <c r="G126" s="94"/>
      <c r="H126" s="95">
        <v>54500</v>
      </c>
      <c r="I126" s="56">
        <v>53210.5</v>
      </c>
      <c r="J126" s="96"/>
      <c r="K126" s="97"/>
      <c r="L126" s="96"/>
      <c r="M126" s="98"/>
      <c r="N126" s="99" t="e">
        <f t="shared" si="33"/>
        <v>#DIV/0!</v>
      </c>
      <c r="O126" s="100" t="e">
        <f t="shared" si="33"/>
        <v>#DIV/0!</v>
      </c>
      <c r="P126" s="100">
        <f t="shared" si="33"/>
        <v>7487.8452066842565</v>
      </c>
    </row>
    <row r="127" spans="1:16" ht="13.5">
      <c r="A127" s="101" t="s">
        <v>133</v>
      </c>
      <c r="B127" s="92"/>
      <c r="C127" s="93"/>
      <c r="D127" s="93"/>
      <c r="E127" s="20"/>
      <c r="F127" s="94"/>
      <c r="G127" s="94"/>
      <c r="H127" s="95">
        <v>0.01</v>
      </c>
      <c r="I127" s="56">
        <v>0.01</v>
      </c>
      <c r="J127" s="96"/>
      <c r="K127" s="97"/>
      <c r="L127" s="96"/>
      <c r="M127" s="98"/>
      <c r="N127" s="99"/>
      <c r="O127" s="100"/>
      <c r="P127" s="100"/>
    </row>
    <row r="128" spans="1:16" ht="13.5">
      <c r="A128" s="101" t="s">
        <v>134</v>
      </c>
      <c r="B128" s="92"/>
      <c r="C128" s="93"/>
      <c r="D128" s="93"/>
      <c r="E128" s="20"/>
      <c r="F128" s="94"/>
      <c r="G128" s="94"/>
      <c r="H128" s="95">
        <v>376050</v>
      </c>
      <c r="I128" s="56">
        <v>377749.5</v>
      </c>
      <c r="J128" s="96"/>
      <c r="K128" s="97"/>
      <c r="L128" s="96"/>
      <c r="M128" s="98"/>
      <c r="N128" s="99"/>
      <c r="O128" s="100"/>
      <c r="P128" s="100"/>
    </row>
    <row r="129" spans="1:16" ht="13.5">
      <c r="A129" s="82" t="s">
        <v>142</v>
      </c>
      <c r="B129" s="106"/>
      <c r="C129" s="107"/>
      <c r="D129" s="107"/>
      <c r="E129" s="22"/>
      <c r="F129" s="108"/>
      <c r="G129" s="107"/>
      <c r="H129" s="142"/>
      <c r="I129" s="59"/>
      <c r="J129" s="109"/>
      <c r="K129" s="110"/>
      <c r="L129" s="109"/>
      <c r="M129" s="111"/>
      <c r="N129" s="18"/>
      <c r="O129" s="19"/>
      <c r="P129" s="19"/>
    </row>
    <row r="130" spans="1:16" ht="13.5">
      <c r="A130" s="131" t="s">
        <v>136</v>
      </c>
      <c r="B130" s="132"/>
      <c r="C130" s="133">
        <v>0.01</v>
      </c>
      <c r="D130" s="133">
        <v>0.01</v>
      </c>
      <c r="E130" s="24">
        <v>3.34</v>
      </c>
      <c r="F130" s="134"/>
      <c r="G130" s="134">
        <v>0.01</v>
      </c>
      <c r="H130" s="149">
        <v>0.01</v>
      </c>
      <c r="I130" s="61">
        <v>0.01</v>
      </c>
      <c r="J130" s="135">
        <f>IF(OR(D130=0,C130=0,D130&lt;1),"",C130/D130*100-100)</f>
      </c>
      <c r="K130" s="136">
        <f>IF(OR(E130=0,C130=0,E130&lt;1),"",C130/E130*100-100)</f>
        <v>-99.7005988023952</v>
      </c>
      <c r="L130" s="135">
        <f>IF(OR(H130=0,G130=0,H130&lt;1),"",G130/H130*100-100)</f>
      </c>
      <c r="M130" s="137">
        <f>IF(OR(I130=0,G130=0,I130&lt;1),"",G130/I130*100-100)</f>
      </c>
      <c r="N130" s="3"/>
      <c r="O130" s="4">
        <f>(H130/D130)*1000</f>
        <v>1000</v>
      </c>
      <c r="P130" s="4">
        <f>(I130/E130)*1000</f>
        <v>2.9940119760479043</v>
      </c>
    </row>
    <row r="131" ht="13.5">
      <c r="A131" s="2" t="s">
        <v>160</v>
      </c>
    </row>
    <row r="132" ht="13.5">
      <c r="P132" s="2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270833333333333" bottom="0.19652777777777777" header="0.31527777777777777" footer="0.19652777777777777"/>
  <pageSetup horizontalDpi="300" verticalDpi="300" orientation="portrait" paperSize="9" scale="70" r:id="rId1"/>
  <headerFooter alignWithMargins="0">
    <oddHeader>&amp;L&amp;"Arial,Normal"&amp;12AVANCE DE SUPERFICIES Y PRODUCCIONES A 30  DE ABRIL  DEL AÑO 2.015</oddHeader>
    <oddFooter>&amp;L&amp;"Arial,Normal"(*) Mes al que corresponde la última estimación.
Datos de 2.013 provisionales y del 2.014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SheetLayoutView="95" zoomScalePageLayoutView="0" workbookViewId="0" topLeftCell="A1">
      <pane xSplit="1" ySplit="3" topLeftCell="B4" activePane="bottomRight" state="frozen"/>
      <selection pane="topLeft" activeCell="L93" sqref="L93:M102"/>
      <selection pane="topRight" activeCell="L93" sqref="L93:M102"/>
      <selection pane="bottomLeft" activeCell="L93" sqref="L93:M102"/>
      <selection pane="bottomRight" activeCell="L93" sqref="L93:M102"/>
    </sheetView>
  </sheetViews>
  <sheetFormatPr defaultColWidth="11.00390625" defaultRowHeight="13.5"/>
  <cols>
    <col min="1" max="1" width="29.125" style="2" customWidth="1"/>
    <col min="2" max="2" width="3.375" style="2" customWidth="1"/>
    <col min="3" max="3" width="9.125" style="2" customWidth="1"/>
    <col min="4" max="4" width="8.625" style="2" customWidth="1"/>
    <col min="5" max="5" width="8.50390625" style="2" customWidth="1"/>
    <col min="6" max="6" width="3.00390625" style="138" customWidth="1"/>
    <col min="7" max="8" width="8.375" style="2" customWidth="1"/>
    <col min="9" max="9" width="8.875" style="2" customWidth="1"/>
    <col min="10" max="11" width="9.625" style="2" customWidth="1"/>
    <col min="12" max="12" width="9.00390625" style="2" customWidth="1"/>
    <col min="13" max="13" width="10.75390625" style="2" customWidth="1"/>
    <col min="14" max="14" width="12.375" style="2" customWidth="1"/>
    <col min="15" max="15" width="14.25390625" style="2" customWidth="1"/>
    <col min="16" max="16384" width="11.00390625" style="2" customWidth="1"/>
  </cols>
  <sheetData>
    <row r="1" spans="1:16" ht="13.5">
      <c r="A1" s="68" t="s">
        <v>143</v>
      </c>
      <c r="B1" s="177" t="s">
        <v>1</v>
      </c>
      <c r="C1" s="177"/>
      <c r="D1" s="177"/>
      <c r="E1" s="177"/>
      <c r="F1" s="178" t="s">
        <v>2</v>
      </c>
      <c r="G1" s="178"/>
      <c r="H1" s="178"/>
      <c r="I1" s="178"/>
      <c r="J1" s="179" t="s">
        <v>3</v>
      </c>
      <c r="K1" s="179"/>
      <c r="L1" s="179"/>
      <c r="M1" s="179"/>
      <c r="N1" s="3"/>
      <c r="O1" s="4"/>
      <c r="P1" s="4"/>
    </row>
    <row r="2" spans="1:16" ht="13.5">
      <c r="A2" s="69" t="s">
        <v>172</v>
      </c>
      <c r="B2" s="70"/>
      <c r="C2" s="71"/>
      <c r="D2" s="92"/>
      <c r="E2" s="72" t="s">
        <v>4</v>
      </c>
      <c r="F2" s="73"/>
      <c r="G2" s="6"/>
      <c r="H2" s="6"/>
      <c r="I2" s="74" t="s">
        <v>4</v>
      </c>
      <c r="J2" s="180" t="s">
        <v>5</v>
      </c>
      <c r="K2" s="180"/>
      <c r="L2" s="181" t="s">
        <v>6</v>
      </c>
      <c r="M2" s="181"/>
      <c r="N2" s="8" t="s">
        <v>7</v>
      </c>
      <c r="O2" s="9" t="s">
        <v>7</v>
      </c>
      <c r="P2" s="9" t="s">
        <v>7</v>
      </c>
    </row>
    <row r="3" spans="1:16" ht="13.5">
      <c r="A3" s="75" t="s">
        <v>8</v>
      </c>
      <c r="B3" s="76" t="s">
        <v>9</v>
      </c>
      <c r="C3" s="10">
        <v>2015</v>
      </c>
      <c r="D3" s="11">
        <v>2014</v>
      </c>
      <c r="E3" s="77" t="s">
        <v>169</v>
      </c>
      <c r="F3" s="12" t="s">
        <v>9</v>
      </c>
      <c r="G3" s="13">
        <v>2015</v>
      </c>
      <c r="H3" s="13">
        <v>2014</v>
      </c>
      <c r="I3" s="78" t="s">
        <v>169</v>
      </c>
      <c r="J3" s="79" t="s">
        <v>170</v>
      </c>
      <c r="K3" s="79" t="s">
        <v>171</v>
      </c>
      <c r="L3" s="80" t="s">
        <v>170</v>
      </c>
      <c r="M3" s="81" t="s">
        <v>171</v>
      </c>
      <c r="N3" s="15">
        <v>2015</v>
      </c>
      <c r="O3" s="16">
        <v>2014</v>
      </c>
      <c r="P3" s="52" t="s">
        <v>169</v>
      </c>
    </row>
    <row r="4" spans="1:16" ht="13.5">
      <c r="A4" s="82" t="s">
        <v>10</v>
      </c>
      <c r="B4" s="83"/>
      <c r="C4" s="84"/>
      <c r="D4" s="84"/>
      <c r="E4" s="85"/>
      <c r="F4" s="17"/>
      <c r="G4" s="84"/>
      <c r="H4" s="84"/>
      <c r="I4" s="86"/>
      <c r="J4" s="87"/>
      <c r="K4" s="88"/>
      <c r="L4" s="89"/>
      <c r="M4" s="90"/>
      <c r="N4" s="18"/>
      <c r="O4" s="19"/>
      <c r="P4" s="19"/>
    </row>
    <row r="5" spans="1:16" ht="13.5">
      <c r="A5" s="91" t="s">
        <v>11</v>
      </c>
      <c r="B5" s="92">
        <v>3</v>
      </c>
      <c r="C5" s="93">
        <f>IF(OR(C6=0,C7=0),"",SUM(C6:C7))</f>
        <v>13779</v>
      </c>
      <c r="D5" s="67">
        <f>IF(OR(D6=0,D7=0),"",SUM(D6:D7))</f>
        <v>13593</v>
      </c>
      <c r="E5" s="139">
        <f>IF(OR(E6=0,E7=0),"",SUM(E6:E7))</f>
        <v>14164</v>
      </c>
      <c r="F5" s="94">
        <v>4</v>
      </c>
      <c r="G5" s="94">
        <f>IF(OR(G6=0,G7=0),"",SUM(G6:G7))</f>
        <v>38581</v>
      </c>
      <c r="H5" s="95">
        <f>IF(OR(H6=0,H7=0),"",SUM(H6:H7))</f>
        <v>15805</v>
      </c>
      <c r="I5" s="115">
        <f>IF(OR(I6=0,I7=0),"",SUM(I6:I7))</f>
        <v>31874.25</v>
      </c>
      <c r="J5" s="96">
        <f aca="true" t="shared" si="0" ref="J5:J16">IF(OR(D5=0,C5=0),"",C5/D5*100-100)</f>
        <v>1.3683513573162571</v>
      </c>
      <c r="K5" s="97">
        <f aca="true" t="shared" si="1" ref="K5:K16">IF(OR(E5=0,C5=0),"",C5/E5*100-100)</f>
        <v>-2.718158712228174</v>
      </c>
      <c r="L5" s="96">
        <f aca="true" t="shared" si="2" ref="L5:L16">IF(OR(H5=0,G5=0),"",G5/H5*100-100)</f>
        <v>144.10629547611515</v>
      </c>
      <c r="M5" s="98">
        <f aca="true" t="shared" si="3" ref="M5:M16">IF(OR(I5=0,G5=0),"",G5/I5*100-100)</f>
        <v>21.041279402652606</v>
      </c>
      <c r="N5" s="99">
        <f aca="true" t="shared" si="4" ref="N5:N13">(G5/C5)*1000</f>
        <v>2799.9854851585746</v>
      </c>
      <c r="O5" s="100">
        <f aca="true" t="shared" si="5" ref="O5:O13">(H5/D5)*1000</f>
        <v>1162.7308173324504</v>
      </c>
      <c r="P5" s="100">
        <f aca="true" t="shared" si="6" ref="P5:P13">(I5/E5)*1000</f>
        <v>2250.370658006213</v>
      </c>
    </row>
    <row r="6" spans="1:16" ht="13.5">
      <c r="A6" s="101" t="s">
        <v>12</v>
      </c>
      <c r="B6" s="92">
        <v>3</v>
      </c>
      <c r="C6" s="93">
        <v>11895</v>
      </c>
      <c r="D6" s="67">
        <v>11846</v>
      </c>
      <c r="E6" s="58">
        <v>11471.25</v>
      </c>
      <c r="F6" s="94">
        <v>4</v>
      </c>
      <c r="G6" s="94">
        <v>33306</v>
      </c>
      <c r="H6" s="95">
        <v>13682</v>
      </c>
      <c r="I6" s="56">
        <v>26053.5</v>
      </c>
      <c r="J6" s="96">
        <f t="shared" si="0"/>
        <v>0.4136417356069586</v>
      </c>
      <c r="K6" s="97">
        <f t="shared" si="1"/>
        <v>3.694017652827725</v>
      </c>
      <c r="L6" s="96">
        <f t="shared" si="2"/>
        <v>143.42932319836282</v>
      </c>
      <c r="M6" s="98">
        <f t="shared" si="3"/>
        <v>27.836950889515805</v>
      </c>
      <c r="N6" s="99">
        <f t="shared" si="4"/>
        <v>2800</v>
      </c>
      <c r="O6" s="100">
        <f t="shared" si="5"/>
        <v>1154.9890258315043</v>
      </c>
      <c r="P6" s="100">
        <f t="shared" si="6"/>
        <v>2271.1997384766264</v>
      </c>
    </row>
    <row r="7" spans="1:16" ht="13.5">
      <c r="A7" s="102" t="s">
        <v>13</v>
      </c>
      <c r="B7" s="92">
        <v>3</v>
      </c>
      <c r="C7" s="93">
        <v>1884</v>
      </c>
      <c r="D7" s="67">
        <v>1747</v>
      </c>
      <c r="E7" s="58">
        <v>2692.75</v>
      </c>
      <c r="F7" s="94">
        <v>4</v>
      </c>
      <c r="G7" s="94">
        <v>5275</v>
      </c>
      <c r="H7" s="95">
        <v>2123</v>
      </c>
      <c r="I7" s="56">
        <v>5820.75</v>
      </c>
      <c r="J7" s="96">
        <f t="shared" si="0"/>
        <v>7.842014882655988</v>
      </c>
      <c r="K7" s="97">
        <f t="shared" si="1"/>
        <v>-30.03435149939652</v>
      </c>
      <c r="L7" s="96">
        <f t="shared" si="2"/>
        <v>148.469147432878</v>
      </c>
      <c r="M7" s="98">
        <f t="shared" si="3"/>
        <v>-9.375939526693301</v>
      </c>
      <c r="N7" s="99">
        <f t="shared" si="4"/>
        <v>2799.8938428874735</v>
      </c>
      <c r="O7" s="100">
        <f t="shared" si="5"/>
        <v>1215.2261018889526</v>
      </c>
      <c r="P7" s="100">
        <f t="shared" si="6"/>
        <v>2161.637730944202</v>
      </c>
    </row>
    <row r="8" spans="1:16" ht="13.5">
      <c r="A8" s="91" t="s">
        <v>14</v>
      </c>
      <c r="B8" s="92">
        <v>4</v>
      </c>
      <c r="C8" s="93">
        <f>IF(OR(C9=0,C10=0),"",SUM(C9:C10))</f>
        <v>52855</v>
      </c>
      <c r="D8" s="67">
        <f>IF(OR(D9=0,D10=0),"",SUM(D9:D10))</f>
        <v>53122</v>
      </c>
      <c r="E8" s="139">
        <f>IF(OR(E9=0,E10=0),"",SUM(E9:E10))</f>
        <v>51384.5</v>
      </c>
      <c r="F8" s="94">
        <v>4</v>
      </c>
      <c r="G8" s="103">
        <f>IF(OR(G9=0,G10=0),"",SUM(G9:G10))</f>
        <v>132138</v>
      </c>
      <c r="H8" s="104">
        <f>IF(OR(H9=0,H10=0),"",SUM(H9:H10))</f>
        <v>53997</v>
      </c>
      <c r="I8" s="140">
        <f>IF(OR(I9=0,I10=0),"",SUM(I9:I10))</f>
        <v>102167.25</v>
      </c>
      <c r="J8" s="96">
        <f t="shared" si="0"/>
        <v>-0.502616618350217</v>
      </c>
      <c r="K8" s="97">
        <f t="shared" si="1"/>
        <v>2.8617579231090957</v>
      </c>
      <c r="L8" s="96">
        <f t="shared" si="2"/>
        <v>144.71359519973333</v>
      </c>
      <c r="M8" s="98">
        <f t="shared" si="3"/>
        <v>29.334987483758255</v>
      </c>
      <c r="N8" s="99">
        <f t="shared" si="4"/>
        <v>2500.009459842967</v>
      </c>
      <c r="O8" s="100">
        <f t="shared" si="5"/>
        <v>1016.4715183916269</v>
      </c>
      <c r="P8" s="100">
        <f t="shared" si="6"/>
        <v>1988.2892701106366</v>
      </c>
    </row>
    <row r="9" spans="1:16" ht="13.5">
      <c r="A9" s="101" t="s">
        <v>15</v>
      </c>
      <c r="B9" s="92">
        <v>4</v>
      </c>
      <c r="C9" s="93">
        <v>16358</v>
      </c>
      <c r="D9" s="67">
        <v>20575</v>
      </c>
      <c r="E9" s="58">
        <v>21150.25</v>
      </c>
      <c r="F9" s="94">
        <v>4</v>
      </c>
      <c r="G9" s="94">
        <v>40895</v>
      </c>
      <c r="H9" s="95">
        <v>28272</v>
      </c>
      <c r="I9" s="56">
        <v>42815.5</v>
      </c>
      <c r="J9" s="96">
        <f t="shared" si="0"/>
        <v>-20.49574726609964</v>
      </c>
      <c r="K9" s="97">
        <f t="shared" si="1"/>
        <v>-22.658124608456163</v>
      </c>
      <c r="L9" s="96">
        <f t="shared" si="2"/>
        <v>44.64841539332201</v>
      </c>
      <c r="M9" s="98">
        <f t="shared" si="3"/>
        <v>-4.485525101890673</v>
      </c>
      <c r="N9" s="99">
        <f t="shared" si="4"/>
        <v>2500</v>
      </c>
      <c r="O9" s="100">
        <f t="shared" si="5"/>
        <v>1374.0947752126367</v>
      </c>
      <c r="P9" s="100">
        <f t="shared" si="6"/>
        <v>2024.3495939764307</v>
      </c>
    </row>
    <row r="10" spans="1:16" ht="13.5">
      <c r="A10" s="102" t="s">
        <v>16</v>
      </c>
      <c r="B10" s="92">
        <v>3</v>
      </c>
      <c r="C10" s="93">
        <v>36497</v>
      </c>
      <c r="D10" s="67">
        <v>32547</v>
      </c>
      <c r="E10" s="58">
        <v>30234.25</v>
      </c>
      <c r="F10" s="94">
        <v>4</v>
      </c>
      <c r="G10" s="94">
        <v>91243</v>
      </c>
      <c r="H10" s="95">
        <v>25725</v>
      </c>
      <c r="I10" s="56">
        <v>59351.75</v>
      </c>
      <c r="J10" s="96">
        <f t="shared" si="0"/>
        <v>12.136295203859035</v>
      </c>
      <c r="K10" s="97">
        <f t="shared" si="1"/>
        <v>20.714090807610575</v>
      </c>
      <c r="L10" s="96">
        <f t="shared" si="2"/>
        <v>254.68610301263362</v>
      </c>
      <c r="M10" s="98">
        <f t="shared" si="3"/>
        <v>53.73261950995547</v>
      </c>
      <c r="N10" s="99">
        <f t="shared" si="4"/>
        <v>2500.013699756144</v>
      </c>
      <c r="O10" s="100">
        <f t="shared" si="5"/>
        <v>790.39542815006</v>
      </c>
      <c r="P10" s="100">
        <f t="shared" si="6"/>
        <v>1963.0634131820698</v>
      </c>
    </row>
    <row r="11" spans="1:16" ht="13.5">
      <c r="A11" s="101" t="s">
        <v>17</v>
      </c>
      <c r="B11" s="92">
        <v>3</v>
      </c>
      <c r="C11" s="93">
        <v>23333</v>
      </c>
      <c r="D11" s="67">
        <v>23353</v>
      </c>
      <c r="E11" s="58">
        <v>26001.5</v>
      </c>
      <c r="F11" s="94">
        <v>4</v>
      </c>
      <c r="G11" s="94">
        <v>58333</v>
      </c>
      <c r="H11" s="95">
        <v>22175</v>
      </c>
      <c r="I11" s="56">
        <v>47417.75</v>
      </c>
      <c r="J11" s="96">
        <f t="shared" si="0"/>
        <v>-0.08564210165718578</v>
      </c>
      <c r="K11" s="97">
        <f t="shared" si="1"/>
        <v>-10.262869449839428</v>
      </c>
      <c r="L11" s="96">
        <f t="shared" si="2"/>
        <v>163.0574971815107</v>
      </c>
      <c r="M11" s="98">
        <f t="shared" si="3"/>
        <v>23.019333477442515</v>
      </c>
      <c r="N11" s="99">
        <f t="shared" si="4"/>
        <v>2500.0214288775555</v>
      </c>
      <c r="O11" s="100">
        <f t="shared" si="5"/>
        <v>949.5568021239242</v>
      </c>
      <c r="P11" s="100">
        <f t="shared" si="6"/>
        <v>1823.6544045535834</v>
      </c>
    </row>
    <row r="12" spans="1:16" ht="13.5">
      <c r="A12" s="101" t="s">
        <v>18</v>
      </c>
      <c r="B12" s="92">
        <v>3</v>
      </c>
      <c r="C12" s="93">
        <v>922</v>
      </c>
      <c r="D12" s="67">
        <v>612</v>
      </c>
      <c r="E12" s="58">
        <v>762.75</v>
      </c>
      <c r="F12" s="94">
        <v>4</v>
      </c>
      <c r="G12" s="94">
        <v>1383</v>
      </c>
      <c r="H12" s="95">
        <v>334</v>
      </c>
      <c r="I12" s="56">
        <v>1001.5</v>
      </c>
      <c r="J12" s="96">
        <f t="shared" si="0"/>
        <v>50.65359477124184</v>
      </c>
      <c r="K12" s="97">
        <f t="shared" si="1"/>
        <v>20.878400524418225</v>
      </c>
      <c r="L12" s="96">
        <f t="shared" si="2"/>
        <v>314.0718562874252</v>
      </c>
      <c r="M12" s="98">
        <f t="shared" si="3"/>
        <v>38.0928607089366</v>
      </c>
      <c r="N12" s="99">
        <f t="shared" si="4"/>
        <v>1500</v>
      </c>
      <c r="O12" s="100">
        <f t="shared" si="5"/>
        <v>545.751633986928</v>
      </c>
      <c r="P12" s="100">
        <f t="shared" si="6"/>
        <v>1313.0121271714193</v>
      </c>
    </row>
    <row r="13" spans="1:16" ht="13.5">
      <c r="A13" s="102" t="s">
        <v>19</v>
      </c>
      <c r="B13" s="92">
        <v>3</v>
      </c>
      <c r="C13" s="105">
        <v>1621</v>
      </c>
      <c r="D13" s="141">
        <v>1560</v>
      </c>
      <c r="E13" s="58">
        <v>438.5</v>
      </c>
      <c r="F13" s="94">
        <v>4</v>
      </c>
      <c r="G13" s="94">
        <v>2503</v>
      </c>
      <c r="H13" s="95">
        <v>1641</v>
      </c>
      <c r="I13" s="56">
        <v>768.25</v>
      </c>
      <c r="J13" s="96">
        <f t="shared" si="0"/>
        <v>3.910256410256423</v>
      </c>
      <c r="K13" s="97">
        <f t="shared" si="1"/>
        <v>269.6693272519954</v>
      </c>
      <c r="L13" s="96"/>
      <c r="M13" s="98"/>
      <c r="N13" s="99">
        <f t="shared" si="4"/>
        <v>1544.1085749537322</v>
      </c>
      <c r="O13" s="100">
        <f t="shared" si="5"/>
        <v>1051.923076923077</v>
      </c>
      <c r="P13" s="100">
        <f t="shared" si="6"/>
        <v>1751.9954389965792</v>
      </c>
    </row>
    <row r="14" spans="1:16" ht="13.5">
      <c r="A14" s="101" t="s">
        <v>20</v>
      </c>
      <c r="B14" s="92"/>
      <c r="C14" s="93">
        <v>0.01</v>
      </c>
      <c r="D14" s="67">
        <v>0.01</v>
      </c>
      <c r="E14" s="58">
        <v>0.01</v>
      </c>
      <c r="F14" s="94"/>
      <c r="G14" s="94"/>
      <c r="H14" s="95">
        <v>0.01</v>
      </c>
      <c r="I14" s="56">
        <v>0.01</v>
      </c>
      <c r="J14" s="96">
        <f t="shared" si="0"/>
        <v>0</v>
      </c>
      <c r="K14" s="97">
        <f t="shared" si="1"/>
        <v>0</v>
      </c>
      <c r="L14" s="96"/>
      <c r="M14" s="98"/>
      <c r="N14" s="99"/>
      <c r="O14" s="100"/>
      <c r="P14" s="100"/>
    </row>
    <row r="15" spans="1:16" ht="13.5">
      <c r="A15" s="101" t="s">
        <v>21</v>
      </c>
      <c r="B15" s="92">
        <v>4</v>
      </c>
      <c r="C15" s="93">
        <v>3218</v>
      </c>
      <c r="D15" s="67">
        <v>3182</v>
      </c>
      <c r="E15" s="58">
        <v>3220.25</v>
      </c>
      <c r="F15" s="94"/>
      <c r="G15" s="94"/>
      <c r="H15" s="95">
        <v>38379</v>
      </c>
      <c r="I15" s="56">
        <v>36357.5</v>
      </c>
      <c r="J15" s="96">
        <f t="shared" si="0"/>
        <v>1.1313639220615954</v>
      </c>
      <c r="K15" s="97">
        <f t="shared" si="1"/>
        <v>-0.06987035168076261</v>
      </c>
      <c r="L15" s="96"/>
      <c r="M15" s="98"/>
      <c r="N15" s="99">
        <f aca="true" t="shared" si="7" ref="N15:P16">(G15/C15)*1000</f>
        <v>0</v>
      </c>
      <c r="O15" s="100">
        <f t="shared" si="7"/>
        <v>12061.282212445003</v>
      </c>
      <c r="P15" s="100">
        <f t="shared" si="7"/>
        <v>11290.272494371555</v>
      </c>
    </row>
    <row r="16" spans="1:16" ht="13.5">
      <c r="A16" s="101" t="s">
        <v>22</v>
      </c>
      <c r="B16" s="92">
        <v>4</v>
      </c>
      <c r="C16" s="93">
        <v>100</v>
      </c>
      <c r="D16" s="67">
        <v>24</v>
      </c>
      <c r="E16" s="58">
        <v>40</v>
      </c>
      <c r="F16" s="94"/>
      <c r="G16" s="94"/>
      <c r="H16" s="95">
        <v>135</v>
      </c>
      <c r="I16" s="56">
        <v>231.75</v>
      </c>
      <c r="J16" s="96">
        <f t="shared" si="0"/>
        <v>316.6666666666667</v>
      </c>
      <c r="K16" s="97">
        <f t="shared" si="1"/>
        <v>150</v>
      </c>
      <c r="L16" s="96"/>
      <c r="M16" s="98"/>
      <c r="N16" s="99">
        <f t="shared" si="7"/>
        <v>0</v>
      </c>
      <c r="O16" s="100">
        <f t="shared" si="7"/>
        <v>5625</v>
      </c>
      <c r="P16" s="100">
        <f t="shared" si="7"/>
        <v>5793.75</v>
      </c>
    </row>
    <row r="17" spans="1:16" ht="13.5">
      <c r="A17" s="82" t="s">
        <v>23</v>
      </c>
      <c r="B17" s="106"/>
      <c r="C17" s="107"/>
      <c r="D17" s="142"/>
      <c r="E17" s="59"/>
      <c r="F17" s="108"/>
      <c r="G17" s="107"/>
      <c r="H17" s="142"/>
      <c r="I17" s="59"/>
      <c r="J17" s="109"/>
      <c r="K17" s="110"/>
      <c r="L17" s="109"/>
      <c r="M17" s="111"/>
      <c r="N17" s="112"/>
      <c r="O17" s="113"/>
      <c r="P17" s="113"/>
    </row>
    <row r="18" spans="1:16" ht="13.5">
      <c r="A18" s="101" t="s">
        <v>24</v>
      </c>
      <c r="B18" s="92">
        <v>4</v>
      </c>
      <c r="C18" s="93">
        <v>4</v>
      </c>
      <c r="D18" s="67">
        <v>13</v>
      </c>
      <c r="E18" s="58">
        <v>23.25</v>
      </c>
      <c r="F18" s="94"/>
      <c r="G18" s="94"/>
      <c r="H18" s="95">
        <v>13</v>
      </c>
      <c r="I18" s="56">
        <v>20</v>
      </c>
      <c r="J18" s="96">
        <f aca="true" t="shared" si="8" ref="J18:J25">IF(OR(D18=0,C18=0),"",C18/D18*100-100)</f>
        <v>-69.23076923076923</v>
      </c>
      <c r="K18" s="97">
        <f aca="true" t="shared" si="9" ref="K18:K25">IF(OR(E18=0,C18=0),"",C18/E18*100-100)</f>
        <v>-82.79569892473118</v>
      </c>
      <c r="L18" s="96"/>
      <c r="M18" s="98"/>
      <c r="N18" s="99">
        <f aca="true" t="shared" si="10" ref="N18:P24">(G18/C18)*1000</f>
        <v>0</v>
      </c>
      <c r="O18" s="100">
        <f t="shared" si="10"/>
        <v>1000</v>
      </c>
      <c r="P18" s="100">
        <f t="shared" si="10"/>
        <v>860.2150537634409</v>
      </c>
    </row>
    <row r="19" spans="1:16" ht="13.5">
      <c r="A19" s="101" t="s">
        <v>25</v>
      </c>
      <c r="B19" s="92">
        <v>4</v>
      </c>
      <c r="C19" s="93">
        <v>994</v>
      </c>
      <c r="D19" s="67">
        <v>972</v>
      </c>
      <c r="E19" s="58">
        <v>1110.75</v>
      </c>
      <c r="F19" s="94">
        <v>4</v>
      </c>
      <c r="G19" s="94">
        <v>601</v>
      </c>
      <c r="H19" s="95">
        <v>304</v>
      </c>
      <c r="I19" s="56">
        <v>563.5</v>
      </c>
      <c r="J19" s="96">
        <f t="shared" si="8"/>
        <v>2.2633744855966995</v>
      </c>
      <c r="K19" s="97">
        <f t="shared" si="9"/>
        <v>-10.510916047715511</v>
      </c>
      <c r="L19" s="96">
        <f aca="true" t="shared" si="11" ref="L18:L24">IF(OR(H19=0,G19=0),"",G19/H19*100-100)</f>
        <v>97.69736842105263</v>
      </c>
      <c r="M19" s="98">
        <f aca="true" t="shared" si="12" ref="M18:M24">IF(OR(I19=0,G19=0),"",G19/I19*100-100)</f>
        <v>6.654835847382429</v>
      </c>
      <c r="N19" s="99">
        <f t="shared" si="10"/>
        <v>604.6277665995976</v>
      </c>
      <c r="O19" s="100">
        <f t="shared" si="10"/>
        <v>312.75720164609055</v>
      </c>
      <c r="P19" s="100">
        <f t="shared" si="10"/>
        <v>507.31487733513393</v>
      </c>
    </row>
    <row r="20" spans="1:16" ht="13.5">
      <c r="A20" s="101" t="s">
        <v>26</v>
      </c>
      <c r="B20" s="92">
        <v>4</v>
      </c>
      <c r="C20" s="93">
        <v>37</v>
      </c>
      <c r="D20" s="67">
        <v>32</v>
      </c>
      <c r="E20" s="58">
        <v>34.5</v>
      </c>
      <c r="F20" s="94">
        <v>4</v>
      </c>
      <c r="G20" s="94">
        <v>17</v>
      </c>
      <c r="H20" s="95">
        <v>9</v>
      </c>
      <c r="I20" s="56">
        <v>15</v>
      </c>
      <c r="J20" s="96">
        <f t="shared" si="8"/>
        <v>15.625</v>
      </c>
      <c r="K20" s="97">
        <f t="shared" si="9"/>
        <v>7.246376811594217</v>
      </c>
      <c r="L20" s="96">
        <f t="shared" si="11"/>
        <v>88.88888888888889</v>
      </c>
      <c r="M20" s="98">
        <f t="shared" si="12"/>
        <v>13.333333333333329</v>
      </c>
      <c r="N20" s="99">
        <f t="shared" si="10"/>
        <v>459.4594594594595</v>
      </c>
      <c r="O20" s="100">
        <f t="shared" si="10"/>
        <v>281.25</v>
      </c>
      <c r="P20" s="100">
        <f t="shared" si="10"/>
        <v>434.7826086956522</v>
      </c>
    </row>
    <row r="21" spans="1:16" ht="13.5">
      <c r="A21" s="101" t="s">
        <v>27</v>
      </c>
      <c r="B21" s="92">
        <v>2</v>
      </c>
      <c r="C21" s="93">
        <v>163</v>
      </c>
      <c r="D21" s="67">
        <v>239</v>
      </c>
      <c r="E21" s="58">
        <v>300.5</v>
      </c>
      <c r="F21" s="94">
        <v>4</v>
      </c>
      <c r="G21" s="94">
        <v>277</v>
      </c>
      <c r="H21" s="95">
        <v>218</v>
      </c>
      <c r="I21" s="56">
        <v>422</v>
      </c>
      <c r="J21" s="96">
        <f t="shared" si="8"/>
        <v>-31.79916317991632</v>
      </c>
      <c r="K21" s="97">
        <f t="shared" si="9"/>
        <v>-45.75707154742097</v>
      </c>
      <c r="L21" s="96">
        <f t="shared" si="11"/>
        <v>27.064220183486242</v>
      </c>
      <c r="M21" s="98">
        <f t="shared" si="12"/>
        <v>-34.36018957345972</v>
      </c>
      <c r="N21" s="99">
        <f t="shared" si="10"/>
        <v>1699.3865030674847</v>
      </c>
      <c r="O21" s="100">
        <f t="shared" si="10"/>
        <v>912.1338912133891</v>
      </c>
      <c r="P21" s="100">
        <f t="shared" si="10"/>
        <v>1404.32612312812</v>
      </c>
    </row>
    <row r="22" spans="1:16" ht="13.5">
      <c r="A22" s="101" t="s">
        <v>28</v>
      </c>
      <c r="B22" s="92">
        <v>4</v>
      </c>
      <c r="C22" s="93">
        <v>2778</v>
      </c>
      <c r="D22" s="67">
        <v>2794</v>
      </c>
      <c r="E22" s="58">
        <v>2302.25</v>
      </c>
      <c r="F22" s="94">
        <v>4</v>
      </c>
      <c r="G22" s="94">
        <v>1589</v>
      </c>
      <c r="H22" s="95">
        <v>686</v>
      </c>
      <c r="I22" s="56">
        <v>1668.75</v>
      </c>
      <c r="J22" s="96">
        <f t="shared" si="8"/>
        <v>-0.5726556907659273</v>
      </c>
      <c r="K22" s="97">
        <f t="shared" si="9"/>
        <v>20.66456727114779</v>
      </c>
      <c r="L22" s="96"/>
      <c r="M22" s="98"/>
      <c r="N22" s="99">
        <f t="shared" si="10"/>
        <v>571.9942404607632</v>
      </c>
      <c r="O22" s="100">
        <f t="shared" si="10"/>
        <v>245.52612741589118</v>
      </c>
      <c r="P22" s="100">
        <f t="shared" si="10"/>
        <v>724.83440112933</v>
      </c>
    </row>
    <row r="23" spans="1:16" ht="13.5">
      <c r="A23" s="101" t="s">
        <v>29</v>
      </c>
      <c r="B23" s="92">
        <v>2</v>
      </c>
      <c r="C23" s="93">
        <v>2625</v>
      </c>
      <c r="D23" s="67">
        <v>2569</v>
      </c>
      <c r="E23" s="58">
        <v>3039.75</v>
      </c>
      <c r="F23" s="94">
        <v>4</v>
      </c>
      <c r="G23" s="94">
        <v>1457</v>
      </c>
      <c r="H23" s="95">
        <v>555</v>
      </c>
      <c r="I23" s="56">
        <v>1871.75</v>
      </c>
      <c r="J23" s="96">
        <f t="shared" si="8"/>
        <v>2.1798365122615877</v>
      </c>
      <c r="K23" s="97">
        <f t="shared" si="9"/>
        <v>-13.644214162348874</v>
      </c>
      <c r="L23" s="96">
        <f t="shared" si="11"/>
        <v>162.52252252252248</v>
      </c>
      <c r="M23" s="98">
        <f t="shared" si="12"/>
        <v>-22.158407907038864</v>
      </c>
      <c r="N23" s="99">
        <f t="shared" si="10"/>
        <v>555.047619047619</v>
      </c>
      <c r="O23" s="100">
        <f t="shared" si="10"/>
        <v>216.0373686259245</v>
      </c>
      <c r="P23" s="100">
        <f t="shared" si="10"/>
        <v>615.7578748252324</v>
      </c>
    </row>
    <row r="24" spans="1:16" ht="13.5">
      <c r="A24" s="101" t="s">
        <v>30</v>
      </c>
      <c r="B24" s="92">
        <v>2</v>
      </c>
      <c r="C24" s="93">
        <v>2494</v>
      </c>
      <c r="D24" s="67">
        <v>2545</v>
      </c>
      <c r="E24" s="58">
        <v>1588</v>
      </c>
      <c r="F24" s="94">
        <v>4</v>
      </c>
      <c r="G24" s="94">
        <v>1559</v>
      </c>
      <c r="H24" s="95">
        <v>462</v>
      </c>
      <c r="I24" s="56">
        <v>1043.75</v>
      </c>
      <c r="J24" s="96">
        <f t="shared" si="8"/>
        <v>-2.0039292730844807</v>
      </c>
      <c r="K24" s="97">
        <f t="shared" si="9"/>
        <v>57.0528967254408</v>
      </c>
      <c r="L24" s="96">
        <f t="shared" si="11"/>
        <v>237.44588744588742</v>
      </c>
      <c r="M24" s="98">
        <f t="shared" si="12"/>
        <v>49.365269461077844</v>
      </c>
      <c r="N24" s="99">
        <f t="shared" si="10"/>
        <v>625.1002405773858</v>
      </c>
      <c r="O24" s="100">
        <f t="shared" si="10"/>
        <v>181.53241650294697</v>
      </c>
      <c r="P24" s="100">
        <f t="shared" si="10"/>
        <v>657.2732997481108</v>
      </c>
    </row>
    <row r="25" spans="1:16" ht="13.5">
      <c r="A25" s="101" t="s">
        <v>31</v>
      </c>
      <c r="B25" s="92"/>
      <c r="C25" s="93">
        <v>0.01</v>
      </c>
      <c r="D25" s="67">
        <v>2</v>
      </c>
      <c r="E25" s="58">
        <v>1.5025</v>
      </c>
      <c r="F25" s="94"/>
      <c r="G25" s="94">
        <v>0.01</v>
      </c>
      <c r="H25" s="95">
        <v>2</v>
      </c>
      <c r="I25" s="56">
        <v>1.5025</v>
      </c>
      <c r="J25" s="96">
        <f t="shared" si="8"/>
        <v>-99.5</v>
      </c>
      <c r="K25" s="97">
        <f t="shared" si="9"/>
        <v>-99.33444259567388</v>
      </c>
      <c r="L25" s="96"/>
      <c r="M25" s="98"/>
      <c r="N25" s="99"/>
      <c r="O25" s="100"/>
      <c r="P25" s="100">
        <f>(I25/E25)*1000</f>
        <v>1000</v>
      </c>
    </row>
    <row r="26" spans="1:16" ht="13.5">
      <c r="A26" s="82" t="s">
        <v>32</v>
      </c>
      <c r="B26" s="106"/>
      <c r="C26" s="107"/>
      <c r="D26" s="142"/>
      <c r="E26" s="59"/>
      <c r="F26" s="108"/>
      <c r="G26" s="107"/>
      <c r="H26" s="142"/>
      <c r="I26" s="59"/>
      <c r="J26" s="109"/>
      <c r="K26" s="110"/>
      <c r="L26" s="109"/>
      <c r="M26" s="111"/>
      <c r="N26" s="112"/>
      <c r="O26" s="113"/>
      <c r="P26" s="113"/>
    </row>
    <row r="27" spans="1:16" ht="13.5">
      <c r="A27" s="91" t="s">
        <v>33</v>
      </c>
      <c r="B27" s="92">
        <v>4</v>
      </c>
      <c r="C27" s="93">
        <f>IF(OR(C28=0,C29=0,C30=0,C31=0),"",SUM(C28:C31))</f>
        <v>1076</v>
      </c>
      <c r="D27" s="67">
        <f>IF(OR(D28=0,D29=0,D30=0,D31=0),"",SUM(D28:D31))</f>
        <v>1073</v>
      </c>
      <c r="E27" s="139">
        <f>IF(OR(E28=0,E29=0,E30=0,E31=0),"",SUM(E28:E31))</f>
        <v>1095.25</v>
      </c>
      <c r="F27" s="94"/>
      <c r="G27" s="94"/>
      <c r="H27" s="95">
        <f>IF(OR(H28=0,H29=0,H30=0,H31=0),"",SUM(H28:H31))</f>
        <v>27375</v>
      </c>
      <c r="I27" s="115">
        <f>IF(OR(I28=0,I29=0,I30=0,I31=0),"",SUM(I28:I31))</f>
        <v>27024.5</v>
      </c>
      <c r="J27" s="96">
        <f>IF(OR(D27=0,C27=0),"",C27/D27*100-100)</f>
        <v>0.27958993476235605</v>
      </c>
      <c r="K27" s="97">
        <f>IF(OR(E27=0,D27=0),"",D27/E27*100-100)</f>
        <v>-2.0314996576124145</v>
      </c>
      <c r="L27" s="96">
        <f>IF(OR(H27=0,G27=0),"",G27/H27*100-100)</f>
      </c>
      <c r="M27" s="96">
        <f>IF(OR(I27=0,G27=0),"",G27/I27*100-100)</f>
      </c>
      <c r="N27" s="99">
        <f aca="true" t="shared" si="13" ref="N27:P31">(G27/C27)*1000</f>
        <v>0</v>
      </c>
      <c r="O27" s="100">
        <f t="shared" si="13"/>
        <v>25512.581547064303</v>
      </c>
      <c r="P27" s="100">
        <f t="shared" si="13"/>
        <v>24674.275279616526</v>
      </c>
    </row>
    <row r="28" spans="1:16" ht="13.5">
      <c r="A28" s="101" t="s">
        <v>34</v>
      </c>
      <c r="B28" s="92">
        <v>4</v>
      </c>
      <c r="C28" s="93">
        <v>114</v>
      </c>
      <c r="D28" s="67">
        <v>113</v>
      </c>
      <c r="E28" s="58">
        <v>87.5</v>
      </c>
      <c r="F28" s="94">
        <v>4</v>
      </c>
      <c r="G28" s="94">
        <v>4497</v>
      </c>
      <c r="H28" s="95">
        <v>4520</v>
      </c>
      <c r="I28" s="56">
        <v>3500</v>
      </c>
      <c r="J28" s="96">
        <f>IF(OR(D28=0,C28=0),"",C28/D28*100-100)</f>
        <v>0.8849557522123916</v>
      </c>
      <c r="K28" s="97">
        <f>IF(OR(E28=0,C28=0),"",C28/E28*100-100)</f>
        <v>30.285714285714306</v>
      </c>
      <c r="L28" s="96">
        <f>IF(OR(H28=0,G28=0),"",G28/H28*100-100)</f>
        <v>-0.5088495575221259</v>
      </c>
      <c r="M28" s="98">
        <f>IF(OR(I28=0,G28=0),"",G28/I28*100-100)</f>
        <v>28.485714285714295</v>
      </c>
      <c r="N28" s="99">
        <f t="shared" si="13"/>
        <v>39447.36842105263</v>
      </c>
      <c r="O28" s="100">
        <f t="shared" si="13"/>
        <v>40000</v>
      </c>
      <c r="P28" s="100">
        <f t="shared" si="13"/>
        <v>40000</v>
      </c>
    </row>
    <row r="29" spans="1:16" ht="13.5">
      <c r="A29" s="101" t="s">
        <v>35</v>
      </c>
      <c r="B29" s="92">
        <v>4</v>
      </c>
      <c r="C29" s="93">
        <v>70</v>
      </c>
      <c r="D29" s="67">
        <v>88</v>
      </c>
      <c r="E29" s="58">
        <v>98</v>
      </c>
      <c r="F29" s="94">
        <v>4</v>
      </c>
      <c r="G29" s="94">
        <v>1631</v>
      </c>
      <c r="H29" s="95">
        <v>1720</v>
      </c>
      <c r="I29" s="56">
        <v>1908.25</v>
      </c>
      <c r="J29" s="96">
        <f>IF(OR(D29=0,C29=0),"",C29/D29*100-100)</f>
        <v>-20.454545454545453</v>
      </c>
      <c r="K29" s="97">
        <f>IF(OR(E29=0,C29=0),"",C29/E29*100-100)</f>
        <v>-28.57142857142857</v>
      </c>
      <c r="L29" s="96">
        <f>IF(OR(H29=0,G29=0),"",G29/H29*100-100)</f>
        <v>-5.174418604651166</v>
      </c>
      <c r="M29" s="98">
        <f>IF(OR(I29=0,G29=0),"",G29/I29*100-100)</f>
        <v>-14.529018734442559</v>
      </c>
      <c r="N29" s="99">
        <f t="shared" si="13"/>
        <v>23300</v>
      </c>
      <c r="O29" s="100">
        <f t="shared" si="13"/>
        <v>19545.454545454548</v>
      </c>
      <c r="P29" s="100">
        <f t="shared" si="13"/>
        <v>19471.938775510203</v>
      </c>
    </row>
    <row r="30" spans="1:16" ht="13.5">
      <c r="A30" s="101" t="s">
        <v>36</v>
      </c>
      <c r="B30" s="92">
        <v>4</v>
      </c>
      <c r="C30" s="93">
        <v>762</v>
      </c>
      <c r="D30" s="67">
        <v>839</v>
      </c>
      <c r="E30" s="58">
        <v>868</v>
      </c>
      <c r="F30" s="94"/>
      <c r="G30" s="94"/>
      <c r="H30" s="95">
        <v>20469</v>
      </c>
      <c r="I30" s="56">
        <v>20777.5</v>
      </c>
      <c r="J30" s="96">
        <f>IF(OR(D30=0,C30=0),"",C30/D30*100-100)</f>
        <v>-9.177592371871285</v>
      </c>
      <c r="K30" s="97">
        <f>IF(OR(E30=0,C30=0),"",C30/E30*100-100)</f>
        <v>-12.21198156682027</v>
      </c>
      <c r="L30" s="96"/>
      <c r="M30" s="98"/>
      <c r="N30" s="99">
        <f t="shared" si="13"/>
        <v>0</v>
      </c>
      <c r="O30" s="100">
        <f t="shared" si="13"/>
        <v>24396.901072705605</v>
      </c>
      <c r="P30" s="100">
        <f t="shared" si="13"/>
        <v>23937.21198156682</v>
      </c>
    </row>
    <row r="31" spans="1:16" ht="13.5">
      <c r="A31" s="101" t="s">
        <v>37</v>
      </c>
      <c r="B31" s="92">
        <v>4</v>
      </c>
      <c r="C31" s="93">
        <v>130</v>
      </c>
      <c r="D31" s="67">
        <v>33</v>
      </c>
      <c r="E31" s="58">
        <v>41.75</v>
      </c>
      <c r="F31" s="94"/>
      <c r="G31" s="94"/>
      <c r="H31" s="95">
        <v>666</v>
      </c>
      <c r="I31" s="56">
        <v>838.75</v>
      </c>
      <c r="J31" s="96">
        <f>IF(OR(D31=0,C31=0),"",C31/D31*100-100)</f>
        <v>293.93939393939394</v>
      </c>
      <c r="K31" s="97">
        <f>IF(OR(E31=0,C31=0),"",C31/E31*100-100)</f>
        <v>211.37724550898207</v>
      </c>
      <c r="L31" s="96"/>
      <c r="M31" s="98"/>
      <c r="N31" s="99">
        <f t="shared" si="13"/>
        <v>0</v>
      </c>
      <c r="O31" s="100">
        <f t="shared" si="13"/>
        <v>20181.818181818184</v>
      </c>
      <c r="P31" s="100">
        <f t="shared" si="13"/>
        <v>20089.820359281435</v>
      </c>
    </row>
    <row r="32" spans="1:16" ht="13.5">
      <c r="A32" s="82" t="s">
        <v>38</v>
      </c>
      <c r="B32" s="106"/>
      <c r="C32" s="107"/>
      <c r="D32" s="142"/>
      <c r="E32" s="59"/>
      <c r="F32" s="108"/>
      <c r="G32" s="107"/>
      <c r="H32" s="142"/>
      <c r="I32" s="59"/>
      <c r="J32" s="109"/>
      <c r="K32" s="110"/>
      <c r="L32" s="109"/>
      <c r="M32" s="111"/>
      <c r="N32" s="112"/>
      <c r="O32" s="113"/>
      <c r="P32" s="113"/>
    </row>
    <row r="33" spans="1:16" ht="13.5">
      <c r="A33" s="101" t="s">
        <v>39</v>
      </c>
      <c r="B33" s="92"/>
      <c r="C33" s="93">
        <v>0.01</v>
      </c>
      <c r="D33" s="67">
        <v>1</v>
      </c>
      <c r="E33" s="58">
        <v>0.505</v>
      </c>
      <c r="F33" s="94"/>
      <c r="G33" s="94">
        <v>0.01</v>
      </c>
      <c r="H33" s="95">
        <v>55</v>
      </c>
      <c r="I33" s="56">
        <v>27.505</v>
      </c>
      <c r="J33" s="96"/>
      <c r="K33" s="97"/>
      <c r="L33" s="96"/>
      <c r="M33" s="98"/>
      <c r="N33" s="99"/>
      <c r="O33" s="100"/>
      <c r="P33" s="100"/>
    </row>
    <row r="34" spans="1:16" ht="13.5">
      <c r="A34" s="101" t="s">
        <v>40</v>
      </c>
      <c r="B34" s="92"/>
      <c r="C34" s="93">
        <v>0.01</v>
      </c>
      <c r="D34" s="67">
        <v>0.01</v>
      </c>
      <c r="E34" s="58">
        <v>0.01</v>
      </c>
      <c r="F34" s="94"/>
      <c r="G34" s="94"/>
      <c r="H34" s="95">
        <v>0.01</v>
      </c>
      <c r="I34" s="56">
        <v>0.01</v>
      </c>
      <c r="J34" s="96">
        <f>IF(OR(D34=0,C34=0),"",C34/D34*100-100)</f>
        <v>0</v>
      </c>
      <c r="K34" s="97">
        <f aca="true" t="shared" si="14" ref="K34:K39">IF(OR(E34=0,C34=0),"",C34/E34*100-100)</f>
        <v>0</v>
      </c>
      <c r="L34" s="96"/>
      <c r="M34" s="98"/>
      <c r="N34" s="99"/>
      <c r="O34" s="100"/>
      <c r="P34" s="100"/>
    </row>
    <row r="35" spans="1:16" ht="13.5">
      <c r="A35" s="101" t="s">
        <v>41</v>
      </c>
      <c r="B35" s="92">
        <v>4</v>
      </c>
      <c r="C35" s="93">
        <v>2897</v>
      </c>
      <c r="D35" s="67">
        <v>2947</v>
      </c>
      <c r="E35" s="58">
        <v>3260.25</v>
      </c>
      <c r="F35" s="94"/>
      <c r="G35" s="94"/>
      <c r="H35" s="95">
        <v>1661</v>
      </c>
      <c r="I35" s="56">
        <v>2443.5</v>
      </c>
      <c r="J35" s="96">
        <f>IF(OR(D35=0,C35=0),"",C35/D35*100-100)</f>
        <v>-1.696640651510009</v>
      </c>
      <c r="K35" s="97">
        <f t="shared" si="14"/>
        <v>-11.141783605551723</v>
      </c>
      <c r="L35" s="96"/>
      <c r="M35" s="98"/>
      <c r="N35" s="99">
        <f aca="true" t="shared" si="15" ref="N35:P39">(G35/C35)*1000</f>
        <v>0</v>
      </c>
      <c r="O35" s="100">
        <f t="shared" si="15"/>
        <v>563.6240244316255</v>
      </c>
      <c r="P35" s="100">
        <f t="shared" si="15"/>
        <v>749.4824016563148</v>
      </c>
    </row>
    <row r="36" spans="1:16" ht="13.5">
      <c r="A36" s="101" t="s">
        <v>42</v>
      </c>
      <c r="B36" s="92"/>
      <c r="C36" s="93"/>
      <c r="D36" s="67">
        <v>0.01</v>
      </c>
      <c r="E36" s="58">
        <v>0.01</v>
      </c>
      <c r="F36" s="94"/>
      <c r="G36" s="94"/>
      <c r="H36" s="95">
        <v>0.01</v>
      </c>
      <c r="I36" s="56">
        <v>0.01</v>
      </c>
      <c r="J36" s="96"/>
      <c r="K36" s="97"/>
      <c r="L36" s="96"/>
      <c r="M36" s="98"/>
      <c r="N36" s="99"/>
      <c r="O36" s="100"/>
      <c r="P36" s="100"/>
    </row>
    <row r="37" spans="1:16" ht="13.5">
      <c r="A37" s="101" t="s">
        <v>43</v>
      </c>
      <c r="B37" s="92"/>
      <c r="C37" s="93"/>
      <c r="D37" s="67">
        <v>14</v>
      </c>
      <c r="E37" s="58">
        <v>2.005</v>
      </c>
      <c r="F37" s="94"/>
      <c r="G37" s="94"/>
      <c r="H37" s="95">
        <v>13</v>
      </c>
      <c r="I37" s="56">
        <v>0.75275</v>
      </c>
      <c r="J37" s="96"/>
      <c r="K37" s="97"/>
      <c r="L37" s="96"/>
      <c r="M37" s="98"/>
      <c r="N37" s="99" t="e">
        <f t="shared" si="15"/>
        <v>#DIV/0!</v>
      </c>
      <c r="O37" s="100">
        <f t="shared" si="15"/>
        <v>928.5714285714286</v>
      </c>
      <c r="P37" s="100">
        <f t="shared" si="15"/>
        <v>375.43640897755614</v>
      </c>
    </row>
    <row r="38" spans="1:16" ht="13.5">
      <c r="A38" s="101" t="s">
        <v>44</v>
      </c>
      <c r="B38" s="92"/>
      <c r="C38" s="93">
        <v>0.01</v>
      </c>
      <c r="D38" s="67">
        <v>10</v>
      </c>
      <c r="E38" s="58">
        <v>3.5075</v>
      </c>
      <c r="F38" s="94"/>
      <c r="G38" s="94">
        <v>0.01</v>
      </c>
      <c r="H38" s="95">
        <v>14</v>
      </c>
      <c r="I38" s="56">
        <v>2.7575</v>
      </c>
      <c r="J38" s="96"/>
      <c r="K38" s="97">
        <f t="shared" si="14"/>
        <v>-99.71489665003564</v>
      </c>
      <c r="L38" s="96"/>
      <c r="M38" s="98">
        <f>IF(OR(I38=0,G38=0),"",G38/I38*100-100)</f>
        <v>-99.63735267452402</v>
      </c>
      <c r="N38" s="99">
        <f t="shared" si="15"/>
        <v>1000</v>
      </c>
      <c r="O38" s="100"/>
      <c r="P38" s="100">
        <f t="shared" si="15"/>
        <v>786.1724875267284</v>
      </c>
    </row>
    <row r="39" spans="1:16" ht="13.5">
      <c r="A39" s="101" t="s">
        <v>45</v>
      </c>
      <c r="B39" s="92"/>
      <c r="C39" s="93"/>
      <c r="D39" s="67">
        <v>385</v>
      </c>
      <c r="E39" s="58">
        <v>447.5</v>
      </c>
      <c r="F39" s="94"/>
      <c r="G39" s="94"/>
      <c r="H39" s="95">
        <v>1384</v>
      </c>
      <c r="I39" s="56">
        <v>1651.75</v>
      </c>
      <c r="J39" s="96"/>
      <c r="K39" s="97"/>
      <c r="L39" s="96"/>
      <c r="M39" s="98"/>
      <c r="N39" s="99" t="e">
        <f t="shared" si="15"/>
        <v>#DIV/0!</v>
      </c>
      <c r="O39" s="100">
        <f t="shared" si="15"/>
        <v>3594.805194805195</v>
      </c>
      <c r="P39" s="100">
        <f t="shared" si="15"/>
        <v>3691.0614525139667</v>
      </c>
    </row>
    <row r="40" spans="1:16" ht="13.5">
      <c r="A40" s="82" t="s">
        <v>46</v>
      </c>
      <c r="B40" s="106"/>
      <c r="C40" s="107"/>
      <c r="D40" s="142"/>
      <c r="E40" s="59"/>
      <c r="F40" s="108"/>
      <c r="G40" s="107"/>
      <c r="H40" s="142"/>
      <c r="I40" s="59"/>
      <c r="J40" s="109"/>
      <c r="K40" s="110"/>
      <c r="L40" s="109"/>
      <c r="M40" s="111"/>
      <c r="N40" s="112"/>
      <c r="O40" s="113"/>
      <c r="P40" s="113"/>
    </row>
    <row r="41" spans="1:16" ht="13.5">
      <c r="A41" s="101" t="s">
        <v>47</v>
      </c>
      <c r="B41" s="92"/>
      <c r="C41" s="93"/>
      <c r="D41" s="67">
        <v>174</v>
      </c>
      <c r="E41" s="58">
        <v>186</v>
      </c>
      <c r="F41" s="94"/>
      <c r="G41" s="94"/>
      <c r="H41" s="95">
        <v>9188</v>
      </c>
      <c r="I41" s="56">
        <v>9609.25</v>
      </c>
      <c r="J41" s="96"/>
      <c r="K41" s="97"/>
      <c r="L41" s="96"/>
      <c r="M41" s="98"/>
      <c r="N41" s="99" t="e">
        <f aca="true" t="shared" si="16" ref="N41:P43">(G41/C41)*1000</f>
        <v>#DIV/0!</v>
      </c>
      <c r="O41" s="100">
        <f t="shared" si="16"/>
        <v>52804.597701149425</v>
      </c>
      <c r="P41" s="100">
        <f t="shared" si="16"/>
        <v>51662.63440860215</v>
      </c>
    </row>
    <row r="42" spans="1:16" ht="13.5">
      <c r="A42" s="101" t="s">
        <v>48</v>
      </c>
      <c r="B42" s="92">
        <v>3</v>
      </c>
      <c r="C42" s="93">
        <v>2314</v>
      </c>
      <c r="D42" s="67">
        <v>2218</v>
      </c>
      <c r="E42" s="58">
        <v>2515.5</v>
      </c>
      <c r="F42" s="94"/>
      <c r="G42" s="94"/>
      <c r="H42" s="95">
        <v>157923</v>
      </c>
      <c r="I42" s="56">
        <v>185941.5</v>
      </c>
      <c r="J42" s="96">
        <f>IF(OR(D42=0,C42=0),"",C42/D42*100-100)</f>
        <v>4.3282236248873005</v>
      </c>
      <c r="K42" s="97">
        <f>IF(OR(E42=0,C42=0),"",C42/E42*100-100)</f>
        <v>-8.01033591731266</v>
      </c>
      <c r="L42" s="96"/>
      <c r="M42" s="98"/>
      <c r="N42" s="99">
        <f t="shared" si="16"/>
        <v>0</v>
      </c>
      <c r="O42" s="100">
        <f t="shared" si="16"/>
        <v>71200.63119927864</v>
      </c>
      <c r="P42" s="100">
        <f t="shared" si="16"/>
        <v>73918.30649970184</v>
      </c>
    </row>
    <row r="43" spans="1:16" ht="13.5">
      <c r="A43" s="101" t="s">
        <v>49</v>
      </c>
      <c r="B43" s="92">
        <v>2</v>
      </c>
      <c r="C43" s="93">
        <v>268</v>
      </c>
      <c r="D43" s="67">
        <v>413</v>
      </c>
      <c r="E43" s="58">
        <v>364.25</v>
      </c>
      <c r="F43" s="94"/>
      <c r="G43" s="94"/>
      <c r="H43" s="95">
        <v>4249</v>
      </c>
      <c r="I43" s="56">
        <v>3794</v>
      </c>
      <c r="J43" s="96">
        <f>IF(OR(D43=0,C43=0),"",C43/D43*100-100)</f>
        <v>-35.10895883777239</v>
      </c>
      <c r="K43" s="97">
        <f>IF(OR(E43=0,C43=0),"",C43/E43*100-100)</f>
        <v>-26.424159231297182</v>
      </c>
      <c r="L43" s="96"/>
      <c r="M43" s="98"/>
      <c r="N43" s="99">
        <f t="shared" si="16"/>
        <v>0</v>
      </c>
      <c r="O43" s="100">
        <f t="shared" si="16"/>
        <v>10288.135593220339</v>
      </c>
      <c r="P43" s="100">
        <f t="shared" si="16"/>
        <v>10415.9231297186</v>
      </c>
    </row>
    <row r="44" spans="1:16" ht="13.5">
      <c r="A44" s="82" t="s">
        <v>50</v>
      </c>
      <c r="B44" s="106"/>
      <c r="C44" s="107"/>
      <c r="D44" s="142"/>
      <c r="E44" s="59"/>
      <c r="F44" s="108"/>
      <c r="G44" s="107"/>
      <c r="H44" s="142"/>
      <c r="I44" s="59"/>
      <c r="J44" s="109"/>
      <c r="K44" s="110"/>
      <c r="L44" s="109"/>
      <c r="M44" s="111"/>
      <c r="N44" s="112"/>
      <c r="O44" s="113"/>
      <c r="P44" s="113"/>
    </row>
    <row r="45" spans="1:16" ht="13.5">
      <c r="A45" s="101" t="s">
        <v>51</v>
      </c>
      <c r="B45" s="92"/>
      <c r="C45" s="93"/>
      <c r="D45" s="67">
        <v>197</v>
      </c>
      <c r="E45" s="58">
        <v>408.5</v>
      </c>
      <c r="F45" s="94"/>
      <c r="G45" s="94"/>
      <c r="H45" s="95">
        <v>3182</v>
      </c>
      <c r="I45" s="56">
        <v>8474</v>
      </c>
      <c r="J45" s="96"/>
      <c r="K45" s="97"/>
      <c r="L45" s="96"/>
      <c r="M45" s="98"/>
      <c r="N45" s="99" t="e">
        <f aca="true" t="shared" si="17" ref="N45:P52">(G45/C45)*1000</f>
        <v>#DIV/0!</v>
      </c>
      <c r="O45" s="100">
        <f t="shared" si="17"/>
        <v>16152.284263959391</v>
      </c>
      <c r="P45" s="100">
        <f t="shared" si="17"/>
        <v>20744.18604651163</v>
      </c>
    </row>
    <row r="46" spans="1:16" ht="13.5">
      <c r="A46" s="101" t="s">
        <v>52</v>
      </c>
      <c r="B46" s="92"/>
      <c r="C46" s="93"/>
      <c r="D46" s="67">
        <v>914</v>
      </c>
      <c r="E46" s="58">
        <v>538.5</v>
      </c>
      <c r="F46" s="94"/>
      <c r="G46" s="94"/>
      <c r="H46" s="95">
        <v>15949</v>
      </c>
      <c r="I46" s="56">
        <v>8651.25</v>
      </c>
      <c r="J46" s="96"/>
      <c r="K46" s="97"/>
      <c r="L46" s="96"/>
      <c r="M46" s="98"/>
      <c r="N46" s="99" t="e">
        <f t="shared" si="17"/>
        <v>#DIV/0!</v>
      </c>
      <c r="O46" s="100">
        <f t="shared" si="17"/>
        <v>17449.671772428886</v>
      </c>
      <c r="P46" s="100">
        <f t="shared" si="17"/>
        <v>16065.459610027854</v>
      </c>
    </row>
    <row r="47" spans="1:16" ht="13.5">
      <c r="A47" s="101" t="s">
        <v>53</v>
      </c>
      <c r="B47" s="92">
        <v>3</v>
      </c>
      <c r="C47" s="93">
        <v>5600</v>
      </c>
      <c r="D47" s="67">
        <v>5946</v>
      </c>
      <c r="E47" s="58">
        <v>5991.25</v>
      </c>
      <c r="F47" s="94">
        <v>4</v>
      </c>
      <c r="G47" s="94">
        <v>28806</v>
      </c>
      <c r="H47" s="95">
        <v>31642</v>
      </c>
      <c r="I47" s="56">
        <v>33781.5</v>
      </c>
      <c r="J47" s="96">
        <f aca="true" t="shared" si="18" ref="J45:J88">IF(OR(D47=0,C47=0),"",C47/D47*100-100)</f>
        <v>-5.819038008745366</v>
      </c>
      <c r="K47" s="97">
        <f aca="true" t="shared" si="19" ref="K45:K88">IF(OR(E47=0,C47=0),"",C47/E47*100-100)</f>
        <v>-6.530356770289998</v>
      </c>
      <c r="L47" s="96">
        <f>IF(OR(H47=0,G47=0),"",G47/H47*100-100)</f>
        <v>-8.962771000568864</v>
      </c>
      <c r="M47" s="98">
        <f>IF(OR(I47=0,G47=0),"",G47/I47*100-100)</f>
        <v>-14.728475644953605</v>
      </c>
      <c r="N47" s="99">
        <f t="shared" si="17"/>
        <v>5143.928571428572</v>
      </c>
      <c r="O47" s="100">
        <f t="shared" si="17"/>
        <v>5321.560713084427</v>
      </c>
      <c r="P47" s="100">
        <f t="shared" si="17"/>
        <v>5638.472772793658</v>
      </c>
    </row>
    <row r="48" spans="1:16" ht="13.5">
      <c r="A48" s="101" t="s">
        <v>54</v>
      </c>
      <c r="B48" s="92"/>
      <c r="C48" s="93"/>
      <c r="D48" s="67">
        <v>21</v>
      </c>
      <c r="E48" s="58">
        <v>36.5</v>
      </c>
      <c r="F48" s="94"/>
      <c r="G48" s="94"/>
      <c r="H48" s="95">
        <v>824</v>
      </c>
      <c r="I48" s="56">
        <v>1323.75</v>
      </c>
      <c r="J48" s="96"/>
      <c r="K48" s="97"/>
      <c r="L48" s="96"/>
      <c r="M48" s="98"/>
      <c r="N48" s="99" t="e">
        <f t="shared" si="17"/>
        <v>#DIV/0!</v>
      </c>
      <c r="O48" s="100">
        <f t="shared" si="17"/>
        <v>39238.095238095244</v>
      </c>
      <c r="P48" s="100">
        <f t="shared" si="17"/>
        <v>36267.12328767123</v>
      </c>
    </row>
    <row r="49" spans="1:16" ht="13.5">
      <c r="A49" s="102" t="s">
        <v>55</v>
      </c>
      <c r="B49" s="92">
        <v>2</v>
      </c>
      <c r="C49" s="93">
        <v>3444</v>
      </c>
      <c r="D49" s="67">
        <v>3231</v>
      </c>
      <c r="E49" s="58">
        <v>2974.5</v>
      </c>
      <c r="F49" s="94"/>
      <c r="G49" s="94"/>
      <c r="H49" s="95">
        <v>102227</v>
      </c>
      <c r="I49" s="56">
        <v>97256</v>
      </c>
      <c r="J49" s="96">
        <f t="shared" si="18"/>
        <v>6.592386258124421</v>
      </c>
      <c r="K49" s="97">
        <f t="shared" si="19"/>
        <v>15.784165405950574</v>
      </c>
      <c r="L49" s="96"/>
      <c r="M49" s="98"/>
      <c r="N49" s="99">
        <f t="shared" si="17"/>
        <v>0</v>
      </c>
      <c r="O49" s="100">
        <f t="shared" si="17"/>
        <v>31639.430516867844</v>
      </c>
      <c r="P49" s="100">
        <f t="shared" si="17"/>
        <v>32696.587661791895</v>
      </c>
    </row>
    <row r="50" spans="1:16" ht="13.5">
      <c r="A50" s="102" t="s">
        <v>56</v>
      </c>
      <c r="B50" s="92"/>
      <c r="C50" s="93"/>
      <c r="D50" s="67">
        <v>284</v>
      </c>
      <c r="E50" s="58">
        <v>207.5</v>
      </c>
      <c r="F50" s="94"/>
      <c r="G50" s="94"/>
      <c r="H50" s="95">
        <v>10541</v>
      </c>
      <c r="I50" s="56">
        <v>6428.75</v>
      </c>
      <c r="J50" s="96"/>
      <c r="K50" s="97"/>
      <c r="L50" s="96"/>
      <c r="M50" s="98"/>
      <c r="N50" s="99" t="e">
        <f t="shared" si="17"/>
        <v>#DIV/0!</v>
      </c>
      <c r="O50" s="100">
        <f t="shared" si="17"/>
        <v>37116.19718309859</v>
      </c>
      <c r="P50" s="100">
        <f t="shared" si="17"/>
        <v>30981.92771084337</v>
      </c>
    </row>
    <row r="51" spans="1:16" ht="13.5">
      <c r="A51" s="102" t="s">
        <v>57</v>
      </c>
      <c r="B51" s="92">
        <v>2</v>
      </c>
      <c r="C51" s="93">
        <v>68</v>
      </c>
      <c r="D51" s="67">
        <v>18</v>
      </c>
      <c r="E51" s="58">
        <v>78.25</v>
      </c>
      <c r="F51" s="94">
        <v>4</v>
      </c>
      <c r="G51" s="94">
        <v>1001</v>
      </c>
      <c r="H51" s="95">
        <v>234</v>
      </c>
      <c r="I51" s="56">
        <v>929.5</v>
      </c>
      <c r="J51" s="96">
        <f t="shared" si="18"/>
        <v>277.77777777777777</v>
      </c>
      <c r="K51" s="97">
        <f t="shared" si="19"/>
        <v>-13.099041533546327</v>
      </c>
      <c r="L51" s="96"/>
      <c r="M51" s="98"/>
      <c r="N51" s="99">
        <f t="shared" si="17"/>
        <v>14720.588235294117</v>
      </c>
      <c r="O51" s="100">
        <f t="shared" si="17"/>
        <v>13000</v>
      </c>
      <c r="P51" s="100">
        <f t="shared" si="17"/>
        <v>11878.594249201278</v>
      </c>
    </row>
    <row r="52" spans="1:16" ht="13.5">
      <c r="A52" s="102" t="s">
        <v>58</v>
      </c>
      <c r="B52" s="92"/>
      <c r="C52" s="93">
        <v>0.01</v>
      </c>
      <c r="D52" s="67">
        <v>0.01</v>
      </c>
      <c r="E52" s="58">
        <v>0.01</v>
      </c>
      <c r="F52" s="94"/>
      <c r="G52" s="94"/>
      <c r="H52" s="95">
        <v>0.01</v>
      </c>
      <c r="I52" s="56">
        <v>0.01</v>
      </c>
      <c r="J52" s="96">
        <f t="shared" si="18"/>
        <v>0</v>
      </c>
      <c r="K52" s="97">
        <f t="shared" si="19"/>
        <v>0</v>
      </c>
      <c r="L52" s="96"/>
      <c r="M52" s="98"/>
      <c r="N52" s="99">
        <f t="shared" si="17"/>
        <v>0</v>
      </c>
      <c r="O52" s="100"/>
      <c r="P52" s="100"/>
    </row>
    <row r="53" spans="1:16" ht="13.5">
      <c r="A53" s="101" t="s">
        <v>59</v>
      </c>
      <c r="B53" s="92">
        <v>4</v>
      </c>
      <c r="C53" s="93">
        <v>400</v>
      </c>
      <c r="D53" s="67">
        <v>431</v>
      </c>
      <c r="E53" s="58">
        <v>535.5</v>
      </c>
      <c r="F53" s="94"/>
      <c r="G53" s="94"/>
      <c r="H53" s="95">
        <v>22431</v>
      </c>
      <c r="I53" s="56">
        <v>26623</v>
      </c>
      <c r="J53" s="96">
        <f t="shared" si="18"/>
        <v>-7.192575406032489</v>
      </c>
      <c r="K53" s="97">
        <f t="shared" si="19"/>
        <v>-25.303454715219416</v>
      </c>
      <c r="L53" s="96"/>
      <c r="M53" s="98"/>
      <c r="N53" s="99">
        <f aca="true" t="shared" si="20" ref="N53:N61">(G53/C53)*1000</f>
        <v>0</v>
      </c>
      <c r="O53" s="100">
        <f aca="true" t="shared" si="21" ref="O53:O61">(H53/D53)*1000</f>
        <v>52044.08352668214</v>
      </c>
      <c r="P53" s="100">
        <f aca="true" t="shared" si="22" ref="P53:P61">(I53/E53)*1000</f>
        <v>49716.15312791784</v>
      </c>
    </row>
    <row r="54" spans="1:16" ht="12.75" customHeight="1">
      <c r="A54" s="101" t="s">
        <v>60</v>
      </c>
      <c r="B54" s="92">
        <v>4</v>
      </c>
      <c r="C54" s="93">
        <v>327</v>
      </c>
      <c r="D54" s="67">
        <v>348</v>
      </c>
      <c r="E54" s="58">
        <v>253.25</v>
      </c>
      <c r="F54" s="94"/>
      <c r="G54" s="94"/>
      <c r="H54" s="95">
        <v>11121</v>
      </c>
      <c r="I54" s="56">
        <v>8747.5</v>
      </c>
      <c r="J54" s="96">
        <f t="shared" si="18"/>
        <v>-6.034482758620683</v>
      </c>
      <c r="K54" s="97">
        <f t="shared" si="19"/>
        <v>29.121421520236908</v>
      </c>
      <c r="L54" s="96"/>
      <c r="M54" s="98"/>
      <c r="N54" s="99">
        <f t="shared" si="20"/>
        <v>0</v>
      </c>
      <c r="O54" s="100">
        <f t="shared" si="21"/>
        <v>31956.896551724138</v>
      </c>
      <c r="P54" s="100">
        <f t="shared" si="22"/>
        <v>34540.96742349457</v>
      </c>
    </row>
    <row r="55" spans="1:16" ht="12.75" customHeight="1">
      <c r="A55" s="101" t="s">
        <v>61</v>
      </c>
      <c r="B55" s="92">
        <v>4</v>
      </c>
      <c r="C55" s="93">
        <v>27</v>
      </c>
      <c r="D55" s="67">
        <v>30</v>
      </c>
      <c r="E55" s="58">
        <v>26.5</v>
      </c>
      <c r="F55" s="94"/>
      <c r="G55" s="94"/>
      <c r="H55" s="95">
        <v>962</v>
      </c>
      <c r="I55" s="56">
        <v>872</v>
      </c>
      <c r="J55" s="96"/>
      <c r="K55" s="97"/>
      <c r="L55" s="96"/>
      <c r="M55" s="98"/>
      <c r="N55" s="99">
        <f t="shared" si="20"/>
        <v>0</v>
      </c>
      <c r="O55" s="100">
        <f t="shared" si="21"/>
        <v>32066.66666666667</v>
      </c>
      <c r="P55" s="100">
        <f t="shared" si="22"/>
        <v>32905.660377358494</v>
      </c>
    </row>
    <row r="56" spans="1:16" ht="13.5">
      <c r="A56" s="91" t="s">
        <v>62</v>
      </c>
      <c r="B56" s="92">
        <v>3</v>
      </c>
      <c r="C56" s="93">
        <f>IF(OR(C57=0,C58=0),"",SUM(C57:C58))</f>
        <v>339</v>
      </c>
      <c r="D56" s="67">
        <f>IF(OR(D57=0,D58=0),"",SUM(D57:D58))</f>
        <v>283</v>
      </c>
      <c r="E56" s="139">
        <f>IF(OR(E57=0,E58=0),"",SUM(E57:E58))</f>
        <v>287</v>
      </c>
      <c r="F56" s="94">
        <v>4</v>
      </c>
      <c r="G56" s="94">
        <f>IF(OR(G57=0,G58=0),"",SUM(G57:G58))</f>
        <v>13574</v>
      </c>
      <c r="H56" s="95">
        <f>IF(OR(H57=0,H58=0),"",SUM(H57:H58))</f>
        <v>9945</v>
      </c>
      <c r="I56" s="115">
        <f>IF(OR(I57=0,I58=0),"",SUM(I57:I58))</f>
        <v>9971.74025</v>
      </c>
      <c r="J56" s="96">
        <f t="shared" si="18"/>
        <v>19.787985865724394</v>
      </c>
      <c r="K56" s="97">
        <f t="shared" si="19"/>
        <v>18.118466898954708</v>
      </c>
      <c r="L56" s="96">
        <f>IF(OR(H56=0,G56=0),"",G56/H56*100-100)</f>
        <v>36.49069884364002</v>
      </c>
      <c r="M56" s="98">
        <f>IF(OR(I56=0,G56=0),"",G56/I56*100-100)</f>
        <v>36.12468495657012</v>
      </c>
      <c r="N56" s="99">
        <f t="shared" si="20"/>
        <v>40041.29793510325</v>
      </c>
      <c r="O56" s="100">
        <f t="shared" si="21"/>
        <v>35141.342756183745</v>
      </c>
      <c r="P56" s="100">
        <f t="shared" si="22"/>
        <v>34744.73954703833</v>
      </c>
    </row>
    <row r="57" spans="1:16" ht="13.5">
      <c r="A57" s="101" t="s">
        <v>63</v>
      </c>
      <c r="B57" s="92">
        <v>3</v>
      </c>
      <c r="C57" s="93">
        <v>137</v>
      </c>
      <c r="D57" s="67">
        <v>95</v>
      </c>
      <c r="E57" s="58">
        <v>77.75</v>
      </c>
      <c r="F57" s="94">
        <v>4</v>
      </c>
      <c r="G57" s="94">
        <v>8460</v>
      </c>
      <c r="H57" s="95">
        <v>4780</v>
      </c>
      <c r="I57" s="56">
        <v>4616.243</v>
      </c>
      <c r="J57" s="96">
        <f t="shared" si="18"/>
        <v>44.21052631578948</v>
      </c>
      <c r="K57" s="97">
        <f t="shared" si="19"/>
        <v>76.20578778135047</v>
      </c>
      <c r="L57" s="96">
        <f>IF(OR(H57=0,G57=0),"",G57/H57*100-100)</f>
        <v>76.98744769874477</v>
      </c>
      <c r="M57" s="98">
        <f>IF(OR(I57=0,G57=0),"",G57/I57*100-100)</f>
        <v>83.2659155941314</v>
      </c>
      <c r="N57" s="99">
        <f t="shared" si="20"/>
        <v>61751.824817518245</v>
      </c>
      <c r="O57" s="100">
        <f t="shared" si="21"/>
        <v>50315.78947368421</v>
      </c>
      <c r="P57" s="100">
        <f t="shared" si="22"/>
        <v>59372.90032154341</v>
      </c>
    </row>
    <row r="58" spans="1:16" ht="13.5">
      <c r="A58" s="101" t="s">
        <v>64</v>
      </c>
      <c r="B58" s="92">
        <v>3</v>
      </c>
      <c r="C58" s="93">
        <v>202</v>
      </c>
      <c r="D58" s="67">
        <v>188</v>
      </c>
      <c r="E58" s="58">
        <v>209.25</v>
      </c>
      <c r="F58" s="94">
        <v>4</v>
      </c>
      <c r="G58" s="94">
        <v>5114</v>
      </c>
      <c r="H58" s="95">
        <v>5165</v>
      </c>
      <c r="I58" s="56">
        <v>5355.49725</v>
      </c>
      <c r="J58" s="96">
        <f t="shared" si="18"/>
        <v>7.446808510638306</v>
      </c>
      <c r="K58" s="97">
        <f t="shared" si="19"/>
        <v>-3.464755077658296</v>
      </c>
      <c r="L58" s="96">
        <f>IF(OR(H58=0,G58=0),"",G58/H58*100-100)</f>
        <v>-0.9874152952565396</v>
      </c>
      <c r="M58" s="98">
        <f>IF(OR(I58=0,G58=0),"",G58/I58*100-100)</f>
        <v>-4.509333843836828</v>
      </c>
      <c r="N58" s="99">
        <f t="shared" si="20"/>
        <v>25316.83168316832</v>
      </c>
      <c r="O58" s="100">
        <f t="shared" si="21"/>
        <v>27473.40425531915</v>
      </c>
      <c r="P58" s="100">
        <f t="shared" si="22"/>
        <v>25593.774193548386</v>
      </c>
    </row>
    <row r="59" spans="1:16" ht="13.5">
      <c r="A59" s="91" t="s">
        <v>65</v>
      </c>
      <c r="B59" s="92">
        <v>1</v>
      </c>
      <c r="C59" s="93">
        <f>IF(OR(C60=0,C61=0),"",SUM(C60:C61))</f>
        <v>2633</v>
      </c>
      <c r="D59" s="67">
        <f>IF(OR(D60=0,D61=0),"",SUM(D60:D61))</f>
        <v>2573</v>
      </c>
      <c r="E59" s="139">
        <f>IF(OR(E60=0,E61=0),"",SUM(E60:E61))</f>
        <v>2463.5</v>
      </c>
      <c r="F59" s="94">
        <v>4</v>
      </c>
      <c r="G59" s="116">
        <f>IF(OR(G60=0,G61=0),"",SUM(G60:G61))</f>
        <v>258828</v>
      </c>
      <c r="H59" s="117">
        <f>IF(OR(H60=0,H61=0),"",SUM(H60:H61))</f>
        <v>241895</v>
      </c>
      <c r="I59" s="118">
        <f>IF(OR(I60=0,I61=0),"",SUM(I60:I61))</f>
        <v>231710.38199999998</v>
      </c>
      <c r="J59" s="96">
        <f t="shared" si="18"/>
        <v>2.3319082782743834</v>
      </c>
      <c r="K59" s="97">
        <f t="shared" si="19"/>
        <v>6.880454637710571</v>
      </c>
      <c r="L59" s="96">
        <f>IF(OR(H59=0,G59=0),"",G59/H59*100-100)</f>
        <v>7.000144690878258</v>
      </c>
      <c r="M59" s="98">
        <f>IF(OR(I59=0,G59=0),"",G59/I59*100-100)</f>
        <v>11.703238226071377</v>
      </c>
      <c r="N59" s="99">
        <f t="shared" si="20"/>
        <v>98301.55715913407</v>
      </c>
      <c r="O59" s="100">
        <f t="shared" si="21"/>
        <v>94012.8254955305</v>
      </c>
      <c r="P59" s="100">
        <f t="shared" si="22"/>
        <v>94057.39070428252</v>
      </c>
    </row>
    <row r="60" spans="1:16" ht="13.5">
      <c r="A60" s="101" t="s">
        <v>66</v>
      </c>
      <c r="B60" s="92">
        <v>1</v>
      </c>
      <c r="C60" s="93">
        <v>2600</v>
      </c>
      <c r="D60" s="67">
        <v>2548</v>
      </c>
      <c r="E60" s="58">
        <v>2443</v>
      </c>
      <c r="F60" s="94">
        <v>4</v>
      </c>
      <c r="G60" s="94">
        <v>257328</v>
      </c>
      <c r="H60" s="95">
        <v>240762</v>
      </c>
      <c r="I60" s="56">
        <v>230828.88525</v>
      </c>
      <c r="J60" s="96">
        <f t="shared" si="18"/>
        <v>2.040816326530617</v>
      </c>
      <c r="K60" s="97">
        <f t="shared" si="19"/>
        <v>6.426524764633655</v>
      </c>
      <c r="L60" s="96">
        <f>IF(OR(H60=0,G60=0),"",G60/H60*100-100)</f>
        <v>6.880653923791954</v>
      </c>
      <c r="M60" s="98">
        <f>IF(OR(I60=0,G60=0),"",G60/I60*100-100)</f>
        <v>11.479982118052547</v>
      </c>
      <c r="N60" s="99">
        <f t="shared" si="20"/>
        <v>98972.30769230769</v>
      </c>
      <c r="O60" s="100">
        <f t="shared" si="21"/>
        <v>94490.5808477237</v>
      </c>
      <c r="P60" s="100">
        <f t="shared" si="22"/>
        <v>94485.83104789193</v>
      </c>
    </row>
    <row r="61" spans="1:16" ht="13.5">
      <c r="A61" s="101" t="s">
        <v>67</v>
      </c>
      <c r="B61" s="92">
        <v>1</v>
      </c>
      <c r="C61" s="93">
        <v>33</v>
      </c>
      <c r="D61" s="67">
        <v>25</v>
      </c>
      <c r="E61" s="58">
        <v>20.5</v>
      </c>
      <c r="F61" s="94">
        <v>3</v>
      </c>
      <c r="G61" s="94">
        <v>1500</v>
      </c>
      <c r="H61" s="95">
        <f>241895-H60</f>
        <v>1133</v>
      </c>
      <c r="I61" s="56">
        <v>881.49675</v>
      </c>
      <c r="J61" s="96">
        <f t="shared" si="18"/>
        <v>32</v>
      </c>
      <c r="K61" s="97">
        <f t="shared" si="19"/>
        <v>60.97560975609758</v>
      </c>
      <c r="L61" s="96">
        <f>IF(OR(H61=0,G61=0),"",G61/H61*100-100)</f>
        <v>32.391879964695505</v>
      </c>
      <c r="M61" s="98">
        <f>IF(OR(I61=0,G61=0),"",G61/I61*100-100)</f>
        <v>70.16511972392411</v>
      </c>
      <c r="N61" s="99">
        <f t="shared" si="20"/>
        <v>45454.545454545456</v>
      </c>
      <c r="O61" s="100">
        <f t="shared" si="21"/>
        <v>45320</v>
      </c>
      <c r="P61" s="100">
        <f t="shared" si="22"/>
        <v>42999.84146341463</v>
      </c>
    </row>
    <row r="62" spans="1:16" ht="13.5">
      <c r="A62" s="101" t="s">
        <v>68</v>
      </c>
      <c r="B62" s="92"/>
      <c r="C62" s="93">
        <v>0.01</v>
      </c>
      <c r="D62" s="67">
        <v>0.01</v>
      </c>
      <c r="E62" s="58">
        <v>0.01</v>
      </c>
      <c r="F62" s="94"/>
      <c r="G62" s="94"/>
      <c r="H62" s="95">
        <v>0.01</v>
      </c>
      <c r="I62" s="56">
        <v>0.01</v>
      </c>
      <c r="J62" s="96">
        <f t="shared" si="18"/>
        <v>0</v>
      </c>
      <c r="K62" s="97">
        <f t="shared" si="19"/>
        <v>0</v>
      </c>
      <c r="L62" s="96"/>
      <c r="M62" s="98"/>
      <c r="N62" s="100"/>
      <c r="O62" s="100"/>
      <c r="P62" s="100"/>
    </row>
    <row r="63" spans="1:16" ht="13.5">
      <c r="A63" s="91" t="s">
        <v>69</v>
      </c>
      <c r="B63" s="92">
        <v>4</v>
      </c>
      <c r="C63" s="93">
        <f>IF(OR(C64=0,C65=0),"",SUM(C64:C65))</f>
        <v>98</v>
      </c>
      <c r="D63" s="67">
        <f>IF(OR(D64=0,D65=0),"",SUM(D64:D65))</f>
        <v>77</v>
      </c>
      <c r="E63" s="139">
        <f>IF(OR(E64=0,E65=0),"",SUM(E64:E65))</f>
        <v>69.75</v>
      </c>
      <c r="F63" s="94">
        <v>4</v>
      </c>
      <c r="G63" s="94">
        <f>IF(OR(G64=0,G65=0),"",SUM(G64:G65))</f>
        <v>4079</v>
      </c>
      <c r="H63" s="95">
        <f>IF(OR(H64=0,H65=0),"",SUM(H64:H65))</f>
        <v>3175</v>
      </c>
      <c r="I63" s="115">
        <f>IF(OR(I64=0,I65=0),"",SUM(I64:I65))</f>
        <v>2598.74825</v>
      </c>
      <c r="J63" s="96">
        <f t="shared" si="18"/>
        <v>27.272727272727266</v>
      </c>
      <c r="K63" s="97">
        <f t="shared" si="19"/>
        <v>40.50179211469532</v>
      </c>
      <c r="L63" s="96">
        <f>IF(OR(H63=0,G63=0),"",G63/H63*100-100)</f>
        <v>28.472440944881896</v>
      </c>
      <c r="M63" s="98">
        <f>IF(OR(I63=0,G63=0),"",G63/I63*100-100)</f>
        <v>56.96018265716964</v>
      </c>
      <c r="N63" s="99">
        <f aca="true" t="shared" si="23" ref="N63:N69">(G63/C63)*1000</f>
        <v>41622.448979591834</v>
      </c>
      <c r="O63" s="100">
        <f aca="true" t="shared" si="24" ref="O63:P69">(H63/D63)*1000</f>
        <v>41233.76623376623</v>
      </c>
      <c r="P63" s="100">
        <f t="shared" si="24"/>
        <v>37258.0394265233</v>
      </c>
    </row>
    <row r="64" spans="1:16" ht="13.5">
      <c r="A64" s="101" t="s">
        <v>70</v>
      </c>
      <c r="B64" s="92">
        <v>4</v>
      </c>
      <c r="C64" s="93">
        <v>30</v>
      </c>
      <c r="D64" s="67">
        <v>36</v>
      </c>
      <c r="E64" s="58">
        <v>34.5</v>
      </c>
      <c r="F64" s="94">
        <v>4</v>
      </c>
      <c r="G64" s="94">
        <v>791</v>
      </c>
      <c r="H64" s="95">
        <v>985</v>
      </c>
      <c r="I64" s="60">
        <v>910.7470000000001</v>
      </c>
      <c r="J64" s="96">
        <f t="shared" si="18"/>
        <v>-16.666666666666657</v>
      </c>
      <c r="K64" s="97">
        <f t="shared" si="19"/>
        <v>-13.043478260869563</v>
      </c>
      <c r="L64" s="96">
        <f>IF(OR(H64=0,G64=0),"",G64/H64*100-100)</f>
        <v>-19.69543147208121</v>
      </c>
      <c r="M64" s="98">
        <f>IF(OR(I64=0,G64=0),"",G64/I64*100-100)</f>
        <v>-13.148217891467112</v>
      </c>
      <c r="N64" s="99">
        <f t="shared" si="23"/>
        <v>26366.666666666668</v>
      </c>
      <c r="O64" s="100">
        <f t="shared" si="24"/>
        <v>27361.11111111111</v>
      </c>
      <c r="P64" s="100">
        <f t="shared" si="24"/>
        <v>26398.463768115944</v>
      </c>
    </row>
    <row r="65" spans="1:16" ht="13.5">
      <c r="A65" s="101" t="s">
        <v>71</v>
      </c>
      <c r="B65" s="92">
        <v>4</v>
      </c>
      <c r="C65" s="93">
        <v>68</v>
      </c>
      <c r="D65" s="67">
        <v>41</v>
      </c>
      <c r="E65" s="58">
        <v>35.25</v>
      </c>
      <c r="F65" s="94">
        <v>4</v>
      </c>
      <c r="G65" s="94">
        <v>3288</v>
      </c>
      <c r="H65" s="95">
        <v>2190</v>
      </c>
      <c r="I65" s="56">
        <v>1688.00125</v>
      </c>
      <c r="J65" s="96">
        <f t="shared" si="18"/>
        <v>65.85365853658536</v>
      </c>
      <c r="K65" s="97">
        <f t="shared" si="19"/>
        <v>92.9078014184397</v>
      </c>
      <c r="L65" s="96">
        <f>IF(OR(H65=0,G65=0),"",G65/H65*100-100)</f>
        <v>50.13698630136986</v>
      </c>
      <c r="M65" s="98">
        <f>IF(OR(I65=0,G65=0),"",G65/I65*100-100)</f>
        <v>94.78658561419903</v>
      </c>
      <c r="N65" s="99">
        <f t="shared" si="23"/>
        <v>48352.94117647059</v>
      </c>
      <c r="O65" s="100">
        <f t="shared" si="24"/>
        <v>53414.634146341465</v>
      </c>
      <c r="P65" s="100">
        <f t="shared" si="24"/>
        <v>47886.56028368794</v>
      </c>
    </row>
    <row r="66" spans="1:16" ht="13.5">
      <c r="A66" s="91" t="s">
        <v>72</v>
      </c>
      <c r="B66" s="92"/>
      <c r="C66" s="119"/>
      <c r="D66" s="120">
        <f>IF(OR(D67=0,D68=0,D69=0),"",SUM(D67:D69))</f>
        <v>4147</v>
      </c>
      <c r="E66" s="144">
        <f>IF(OR(E67=0,E68=0,E69=0),"",SUM(E67:E69))</f>
        <v>3642.5</v>
      </c>
      <c r="F66" s="94"/>
      <c r="G66" s="121">
        <f>IF(OR(G67=0,G68=0,G69=0),"",SUM(G67:G69))</f>
      </c>
      <c r="H66" s="122">
        <f>IF(OR(H67=0,H68=0,H69=0),"",SUM(H67:H69))</f>
        <v>359623</v>
      </c>
      <c r="I66" s="123">
        <f>IF(OR(I67=0,I68=0,I69=0),"",SUM(I67:I69))</f>
        <v>300350.75</v>
      </c>
      <c r="J66" s="96">
        <f t="shared" si="18"/>
      </c>
      <c r="K66" s="97">
        <f t="shared" si="19"/>
      </c>
      <c r="L66" s="96" t="e">
        <f>IF(OR(H66=0,G66=0),"",G66/H66*100-100)</f>
        <v>#VALUE!</v>
      </c>
      <c r="M66" s="98" t="e">
        <f>IF(OR(I66=0,G66=0),"",G66/I66*100-100)</f>
        <v>#VALUE!</v>
      </c>
      <c r="N66" s="99" t="e">
        <f t="shared" si="23"/>
        <v>#VALUE!</v>
      </c>
      <c r="O66" s="100">
        <f t="shared" si="24"/>
        <v>86718.83289124668</v>
      </c>
      <c r="P66" s="100">
        <f t="shared" si="24"/>
        <v>82457.309540151</v>
      </c>
    </row>
    <row r="67" spans="1:16" ht="13.5">
      <c r="A67" s="101" t="s">
        <v>73</v>
      </c>
      <c r="B67" s="124">
        <v>2</v>
      </c>
      <c r="C67" s="93">
        <v>1466</v>
      </c>
      <c r="D67" s="67">
        <v>1397</v>
      </c>
      <c r="E67" s="58">
        <v>1062</v>
      </c>
      <c r="F67" s="94">
        <v>4</v>
      </c>
      <c r="G67" s="94">
        <v>142187</v>
      </c>
      <c r="H67" s="95">
        <v>138075</v>
      </c>
      <c r="I67" s="56">
        <v>100431</v>
      </c>
      <c r="J67" s="96">
        <f t="shared" si="18"/>
        <v>4.939155332856117</v>
      </c>
      <c r="K67" s="97">
        <f t="shared" si="19"/>
        <v>38.04143126177024</v>
      </c>
      <c r="L67" s="96">
        <f>IF(OR(H67=0,G67=0),"",G67/H67*100-100)</f>
        <v>2.9780916168748774</v>
      </c>
      <c r="M67" s="98">
        <f>IF(OR(I67=0,G67=0),"",G67/I67*100-100)</f>
        <v>41.57680397486831</v>
      </c>
      <c r="N67" s="99">
        <f t="shared" si="23"/>
        <v>96989.76807639837</v>
      </c>
      <c r="O67" s="100">
        <f t="shared" si="24"/>
        <v>98836.79312813171</v>
      </c>
      <c r="P67" s="100">
        <f t="shared" si="24"/>
        <v>94567.79661016949</v>
      </c>
    </row>
    <row r="68" spans="1:16" ht="13.5">
      <c r="A68" s="101" t="s">
        <v>74</v>
      </c>
      <c r="B68" s="92">
        <v>4</v>
      </c>
      <c r="C68" s="93">
        <v>2674</v>
      </c>
      <c r="D68" s="67">
        <v>2560</v>
      </c>
      <c r="E68" s="58">
        <v>2360.5</v>
      </c>
      <c r="F68" s="94"/>
      <c r="G68" s="94"/>
      <c r="H68" s="95">
        <v>202548</v>
      </c>
      <c r="I68" s="56">
        <v>183573</v>
      </c>
      <c r="J68" s="96">
        <f t="shared" si="18"/>
        <v>4.453124999999986</v>
      </c>
      <c r="K68" s="97">
        <f t="shared" si="19"/>
        <v>13.281084515992376</v>
      </c>
      <c r="L68" s="96"/>
      <c r="M68" s="98"/>
      <c r="N68" s="99">
        <f t="shared" si="23"/>
        <v>0</v>
      </c>
      <c r="O68" s="100">
        <f t="shared" si="24"/>
        <v>79120.3125</v>
      </c>
      <c r="P68" s="100">
        <f t="shared" si="24"/>
        <v>77768.69307350139</v>
      </c>
    </row>
    <row r="69" spans="1:16" ht="13.5">
      <c r="A69" s="101" t="s">
        <v>75</v>
      </c>
      <c r="B69" s="92"/>
      <c r="C69" s="93"/>
      <c r="D69" s="67">
        <v>190</v>
      </c>
      <c r="E69" s="58">
        <v>220</v>
      </c>
      <c r="F69" s="94"/>
      <c r="G69" s="94"/>
      <c r="H69" s="95">
        <v>19000</v>
      </c>
      <c r="I69" s="56">
        <v>16346.75</v>
      </c>
      <c r="J69" s="96"/>
      <c r="K69" s="97"/>
      <c r="L69" s="96"/>
      <c r="M69" s="98"/>
      <c r="N69" s="99" t="e">
        <f t="shared" si="23"/>
        <v>#DIV/0!</v>
      </c>
      <c r="O69" s="100">
        <f t="shared" si="24"/>
        <v>100000</v>
      </c>
      <c r="P69" s="100">
        <f t="shared" si="24"/>
        <v>74303.40909090909</v>
      </c>
    </row>
    <row r="70" spans="1:16" ht="13.5">
      <c r="A70" s="101" t="s">
        <v>76</v>
      </c>
      <c r="B70" s="92"/>
      <c r="C70" s="93">
        <v>0.01</v>
      </c>
      <c r="D70" s="67">
        <v>0.01</v>
      </c>
      <c r="E70" s="58">
        <v>0.01</v>
      </c>
      <c r="F70" s="94"/>
      <c r="G70" s="94"/>
      <c r="H70" s="95">
        <v>0.01</v>
      </c>
      <c r="I70" s="56">
        <v>0.01</v>
      </c>
      <c r="J70" s="96">
        <f t="shared" si="18"/>
        <v>0</v>
      </c>
      <c r="K70" s="97">
        <f t="shared" si="19"/>
        <v>0</v>
      </c>
      <c r="L70" s="96"/>
      <c r="M70" s="98"/>
      <c r="N70" s="99"/>
      <c r="O70" s="100"/>
      <c r="P70" s="100"/>
    </row>
    <row r="71" spans="1:16" ht="13.5">
      <c r="A71" s="101" t="s">
        <v>77</v>
      </c>
      <c r="B71" s="92"/>
      <c r="C71" s="93"/>
      <c r="D71" s="67">
        <v>1019</v>
      </c>
      <c r="E71" s="58">
        <v>842.25</v>
      </c>
      <c r="F71" s="94"/>
      <c r="G71" s="94"/>
      <c r="H71" s="95">
        <v>59336</v>
      </c>
      <c r="I71" s="56">
        <v>45828.25</v>
      </c>
      <c r="J71" s="96"/>
      <c r="K71" s="97"/>
      <c r="L71" s="96"/>
      <c r="M71" s="98"/>
      <c r="N71" s="99" t="e">
        <f aca="true" t="shared" si="25" ref="N71:N82">(G71/C71)*1000</f>
        <v>#DIV/0!</v>
      </c>
      <c r="O71" s="100">
        <f aca="true" t="shared" si="26" ref="O71:O82">(H71/D71)*1000</f>
        <v>58229.63689892051</v>
      </c>
      <c r="P71" s="100">
        <f aca="true" t="shared" si="27" ref="P71:P82">(I71/E71)*1000</f>
        <v>54411.69486494509</v>
      </c>
    </row>
    <row r="72" spans="1:16" ht="13.5">
      <c r="A72" s="101" t="s">
        <v>78</v>
      </c>
      <c r="B72" s="92">
        <v>4</v>
      </c>
      <c r="C72" s="93">
        <v>17</v>
      </c>
      <c r="D72" s="67">
        <v>15</v>
      </c>
      <c r="E72" s="58">
        <v>12.25</v>
      </c>
      <c r="F72" s="94">
        <v>4</v>
      </c>
      <c r="G72" s="94">
        <v>210</v>
      </c>
      <c r="H72" s="95">
        <v>248</v>
      </c>
      <c r="I72" s="56">
        <v>221</v>
      </c>
      <c r="J72" s="125">
        <f t="shared" si="18"/>
        <v>13.333333333333329</v>
      </c>
      <c r="K72" s="97">
        <f t="shared" si="19"/>
        <v>38.77551020408163</v>
      </c>
      <c r="L72" s="125">
        <f>IF(OR(H72=0,G72=0),"",G72/H72*100-100)</f>
        <v>-15.322580645161281</v>
      </c>
      <c r="M72" s="98">
        <f>IF(OR(I72=0,G72=0),"",G72/I72*100-100)</f>
        <v>-4.9773755656108705</v>
      </c>
      <c r="N72" s="99">
        <f t="shared" si="25"/>
        <v>12352.94117647059</v>
      </c>
      <c r="O72" s="100">
        <f t="shared" si="26"/>
        <v>16533.333333333336</v>
      </c>
      <c r="P72" s="100">
        <f t="shared" si="27"/>
        <v>18040.816326530614</v>
      </c>
    </row>
    <row r="73" spans="1:16" ht="13.5">
      <c r="A73" s="101" t="s">
        <v>79</v>
      </c>
      <c r="B73" s="92">
        <v>1</v>
      </c>
      <c r="C73" s="93">
        <v>799</v>
      </c>
      <c r="D73" s="67">
        <v>799</v>
      </c>
      <c r="E73" s="58">
        <v>738.75</v>
      </c>
      <c r="F73" s="94">
        <v>3</v>
      </c>
      <c r="G73" s="94">
        <v>9350</v>
      </c>
      <c r="H73" s="95">
        <v>8148</v>
      </c>
      <c r="I73" s="56">
        <v>6951</v>
      </c>
      <c r="J73" s="96">
        <f t="shared" si="18"/>
        <v>0</v>
      </c>
      <c r="K73" s="97">
        <f t="shared" si="19"/>
        <v>8.155668358714038</v>
      </c>
      <c r="L73" s="96">
        <f>IF(OR(H73=0,G73=0),"",G73/H73*100-100)</f>
        <v>14.752086401570935</v>
      </c>
      <c r="M73" s="98">
        <f>IF(OR(I73=0,G73=0),"",G73/I73*100-100)</f>
        <v>34.51301970939434</v>
      </c>
      <c r="N73" s="99">
        <f t="shared" si="25"/>
        <v>11702.12765957447</v>
      </c>
      <c r="O73" s="100">
        <f t="shared" si="26"/>
        <v>10197.747183979976</v>
      </c>
      <c r="P73" s="100">
        <f t="shared" si="27"/>
        <v>9409.137055837564</v>
      </c>
    </row>
    <row r="74" spans="1:16" ht="13.5">
      <c r="A74" s="101" t="s">
        <v>80</v>
      </c>
      <c r="B74" s="92">
        <v>1</v>
      </c>
      <c r="C74" s="93">
        <v>782</v>
      </c>
      <c r="D74" s="67">
        <v>782</v>
      </c>
      <c r="E74" s="58">
        <v>651</v>
      </c>
      <c r="F74" s="94">
        <v>1</v>
      </c>
      <c r="G74" s="94">
        <v>18774</v>
      </c>
      <c r="H74" s="95">
        <v>18774</v>
      </c>
      <c r="I74" s="56">
        <v>14990</v>
      </c>
      <c r="J74" s="96">
        <f t="shared" si="18"/>
        <v>0</v>
      </c>
      <c r="K74" s="97">
        <f t="shared" si="19"/>
        <v>20.12288786482334</v>
      </c>
      <c r="L74" s="96">
        <f>IF(OR(H74=0,G74=0),"",G74/H74*100-100)</f>
        <v>0</v>
      </c>
      <c r="M74" s="98">
        <f>IF(OR(I74=0,G74=0),"",G74/I74*100-100)</f>
        <v>25.24349566377586</v>
      </c>
      <c r="N74" s="99">
        <f t="shared" si="25"/>
        <v>24007.6726342711</v>
      </c>
      <c r="O74" s="100">
        <f t="shared" si="26"/>
        <v>24007.6726342711</v>
      </c>
      <c r="P74" s="100">
        <f t="shared" si="27"/>
        <v>23026.113671274965</v>
      </c>
    </row>
    <row r="75" spans="1:16" ht="13.5">
      <c r="A75" s="101" t="s">
        <v>81</v>
      </c>
      <c r="B75" s="92">
        <v>1</v>
      </c>
      <c r="C75" s="93">
        <v>624</v>
      </c>
      <c r="D75" s="67">
        <v>624</v>
      </c>
      <c r="E75" s="58">
        <v>659.5</v>
      </c>
      <c r="F75" s="94"/>
      <c r="G75" s="94"/>
      <c r="H75" s="95">
        <v>6610</v>
      </c>
      <c r="I75" s="56">
        <v>7287.75</v>
      </c>
      <c r="J75" s="96">
        <f t="shared" si="18"/>
        <v>0</v>
      </c>
      <c r="K75" s="97">
        <f t="shared" si="19"/>
        <v>-5.382865807429866</v>
      </c>
      <c r="L75" s="96"/>
      <c r="M75" s="98"/>
      <c r="N75" s="99">
        <f t="shared" si="25"/>
        <v>0</v>
      </c>
      <c r="O75" s="100">
        <f t="shared" si="26"/>
        <v>10592.948717948717</v>
      </c>
      <c r="P75" s="100">
        <f t="shared" si="27"/>
        <v>11050.416982562547</v>
      </c>
    </row>
    <row r="76" spans="1:16" ht="13.5">
      <c r="A76" s="91" t="s">
        <v>82</v>
      </c>
      <c r="B76" s="92">
        <v>4</v>
      </c>
      <c r="C76" s="93">
        <f>IF(OR(C77=0,C78=0,C79=0),"",SUM(C77:C79))</f>
        <v>299</v>
      </c>
      <c r="D76" s="67">
        <f>IF(OR(D77=0,D78=0,D79=0),"",SUM(D77:D79))</f>
        <v>321</v>
      </c>
      <c r="E76" s="139">
        <f>IF(OR(E77=0,E78=0,E79=0),"",SUM(E77:E79))</f>
        <v>281.505</v>
      </c>
      <c r="F76" s="94"/>
      <c r="G76" s="94"/>
      <c r="H76" s="95">
        <f>IF(OR(H77=0,H78=0,H79=0),"",SUM(H77:H79))</f>
        <v>12614</v>
      </c>
      <c r="I76" s="115">
        <f>IF(OR(I77=0,I78=0,I79=0),"",SUM(I77:I79))</f>
        <v>11349.005</v>
      </c>
      <c r="J76" s="96">
        <f t="shared" si="18"/>
        <v>-6.853582554517132</v>
      </c>
      <c r="K76" s="97">
        <f t="shared" si="19"/>
        <v>6.214809683664583</v>
      </c>
      <c r="L76" s="96">
        <f>IF(OR(H76=0,G76=0),"",G76/H76*100-100)</f>
      </c>
      <c r="M76" s="98">
        <f>IF(OR(I76=0,G76=0),"",G76/I76*100-100)</f>
      </c>
      <c r="N76" s="99">
        <f t="shared" si="25"/>
        <v>0</v>
      </c>
      <c r="O76" s="100">
        <f t="shared" si="26"/>
        <v>39295.95015576324</v>
      </c>
      <c r="P76" s="100">
        <f t="shared" si="27"/>
        <v>40315.46508943003</v>
      </c>
    </row>
    <row r="77" spans="1:16" ht="13.5">
      <c r="A77" s="101" t="s">
        <v>83</v>
      </c>
      <c r="B77" s="92">
        <v>4</v>
      </c>
      <c r="C77" s="93">
        <v>162</v>
      </c>
      <c r="D77" s="67">
        <v>175</v>
      </c>
      <c r="E77" s="58">
        <v>109.25</v>
      </c>
      <c r="F77" s="94">
        <v>4</v>
      </c>
      <c r="G77" s="94">
        <v>6066</v>
      </c>
      <c r="H77" s="95">
        <v>6877</v>
      </c>
      <c r="I77" s="56">
        <v>3883.25</v>
      </c>
      <c r="J77" s="96">
        <f t="shared" si="18"/>
        <v>-7.428571428571431</v>
      </c>
      <c r="K77" s="97">
        <f t="shared" si="19"/>
        <v>48.28375286041191</v>
      </c>
      <c r="L77" s="96">
        <f>IF(OR(H77=0,G77=0),"",G77/H77*100-100)</f>
        <v>-11.792932964955654</v>
      </c>
      <c r="M77" s="98">
        <f>IF(OR(I77=0,G77=0),"",G77/I77*100-100)</f>
        <v>56.2093607158952</v>
      </c>
      <c r="N77" s="99">
        <f t="shared" si="25"/>
        <v>37444.444444444445</v>
      </c>
      <c r="O77" s="100">
        <f t="shared" si="26"/>
        <v>39297.14285714286</v>
      </c>
      <c r="P77" s="100">
        <f t="shared" si="27"/>
        <v>35544.62242562929</v>
      </c>
    </row>
    <row r="78" spans="1:16" ht="13.5">
      <c r="A78" s="101" t="s">
        <v>84</v>
      </c>
      <c r="B78" s="92">
        <v>4</v>
      </c>
      <c r="C78" s="93">
        <v>131</v>
      </c>
      <c r="D78" s="67">
        <v>135</v>
      </c>
      <c r="E78" s="58">
        <v>162.25</v>
      </c>
      <c r="F78" s="94"/>
      <c r="G78" s="94"/>
      <c r="H78" s="95">
        <v>5305</v>
      </c>
      <c r="I78" s="56">
        <v>6925.5</v>
      </c>
      <c r="J78" s="96">
        <f t="shared" si="18"/>
        <v>-2.962962962962962</v>
      </c>
      <c r="K78" s="97">
        <f t="shared" si="19"/>
        <v>-19.260400616332817</v>
      </c>
      <c r="L78" s="96"/>
      <c r="M78" s="98"/>
      <c r="N78" s="99">
        <f t="shared" si="25"/>
        <v>0</v>
      </c>
      <c r="O78" s="100">
        <f t="shared" si="26"/>
        <v>39296.2962962963</v>
      </c>
      <c r="P78" s="100">
        <f t="shared" si="27"/>
        <v>42684.129429892135</v>
      </c>
    </row>
    <row r="79" spans="1:16" ht="13.5">
      <c r="A79" s="101" t="s">
        <v>140</v>
      </c>
      <c r="B79" s="92">
        <v>4</v>
      </c>
      <c r="C79" s="93">
        <v>6</v>
      </c>
      <c r="D79" s="67">
        <v>11</v>
      </c>
      <c r="E79" s="58">
        <v>10.005</v>
      </c>
      <c r="F79" s="94"/>
      <c r="G79" s="94"/>
      <c r="H79" s="95">
        <v>432</v>
      </c>
      <c r="I79" s="56">
        <v>540.255</v>
      </c>
      <c r="J79" s="96">
        <f t="shared" si="18"/>
        <v>-45.45454545454546</v>
      </c>
      <c r="K79" s="97">
        <f t="shared" si="19"/>
        <v>-40.02998500749626</v>
      </c>
      <c r="L79" s="96"/>
      <c r="M79" s="98"/>
      <c r="N79" s="99">
        <f t="shared" si="25"/>
        <v>0</v>
      </c>
      <c r="O79" s="100">
        <f t="shared" si="26"/>
        <v>39272.72727272727</v>
      </c>
      <c r="P79" s="100">
        <f t="shared" si="27"/>
        <v>53998.50074962518</v>
      </c>
    </row>
    <row r="80" spans="1:16" ht="13.5">
      <c r="A80" s="126" t="s">
        <v>86</v>
      </c>
      <c r="B80" s="92">
        <v>3</v>
      </c>
      <c r="C80" s="93">
        <v>6</v>
      </c>
      <c r="D80" s="67">
        <v>14</v>
      </c>
      <c r="E80" s="58">
        <v>15.5</v>
      </c>
      <c r="F80" s="94">
        <v>2</v>
      </c>
      <c r="G80" s="94">
        <v>210</v>
      </c>
      <c r="H80" s="95">
        <v>497</v>
      </c>
      <c r="I80" s="56">
        <v>564.5</v>
      </c>
      <c r="J80" s="96">
        <f t="shared" si="18"/>
        <v>-57.142857142857146</v>
      </c>
      <c r="K80" s="97">
        <f t="shared" si="19"/>
        <v>-61.29032258064516</v>
      </c>
      <c r="L80" s="96">
        <f>IF(OR(H80=0,G80=0),"",G80/H80*100-100)</f>
        <v>-57.74647887323944</v>
      </c>
      <c r="M80" s="98">
        <f>IF(OR(I80=0,G80=0),"",G80/I80*100-100)</f>
        <v>-62.79893711248893</v>
      </c>
      <c r="N80" s="99">
        <f t="shared" si="25"/>
        <v>35000</v>
      </c>
      <c r="O80" s="100">
        <f t="shared" si="26"/>
        <v>35500</v>
      </c>
      <c r="P80" s="100">
        <f t="shared" si="27"/>
        <v>36419.35483870968</v>
      </c>
    </row>
    <row r="81" spans="1:16" ht="13.5">
      <c r="A81" s="126" t="s">
        <v>87</v>
      </c>
      <c r="B81" s="92">
        <v>4</v>
      </c>
      <c r="C81" s="93">
        <v>21</v>
      </c>
      <c r="D81" s="67">
        <v>26</v>
      </c>
      <c r="E81" s="58">
        <v>26.5</v>
      </c>
      <c r="F81" s="94"/>
      <c r="G81" s="94"/>
      <c r="H81" s="95">
        <v>818</v>
      </c>
      <c r="I81" s="56">
        <v>978.25</v>
      </c>
      <c r="J81" s="96">
        <f t="shared" si="18"/>
        <v>-19.230769230769226</v>
      </c>
      <c r="K81" s="97">
        <f t="shared" si="19"/>
        <v>-20.754716981132077</v>
      </c>
      <c r="L81" s="96"/>
      <c r="M81" s="98"/>
      <c r="N81" s="99">
        <f t="shared" si="25"/>
        <v>0</v>
      </c>
      <c r="O81" s="100">
        <f t="shared" si="26"/>
        <v>31461.53846153846</v>
      </c>
      <c r="P81" s="100">
        <f t="shared" si="27"/>
        <v>36915.09433962264</v>
      </c>
    </row>
    <row r="82" spans="1:16" ht="13.5">
      <c r="A82" s="126" t="s">
        <v>88</v>
      </c>
      <c r="B82" s="92"/>
      <c r="C82" s="93"/>
      <c r="D82" s="67">
        <v>1</v>
      </c>
      <c r="E82" s="58">
        <v>18</v>
      </c>
      <c r="F82" s="94"/>
      <c r="G82" s="94"/>
      <c r="H82" s="95">
        <v>10</v>
      </c>
      <c r="I82" s="56">
        <v>180</v>
      </c>
      <c r="J82" s="96"/>
      <c r="K82" s="97"/>
      <c r="L82" s="96"/>
      <c r="M82" s="98"/>
      <c r="N82" s="99" t="e">
        <f t="shared" si="25"/>
        <v>#DIV/0!</v>
      </c>
      <c r="O82" s="100">
        <f t="shared" si="26"/>
        <v>10000</v>
      </c>
      <c r="P82" s="100">
        <f t="shared" si="27"/>
        <v>10000</v>
      </c>
    </row>
    <row r="83" spans="1:16" ht="13.5">
      <c r="A83" s="126" t="s">
        <v>89</v>
      </c>
      <c r="B83" s="92"/>
      <c r="C83" s="93"/>
      <c r="D83" s="67">
        <v>0.01</v>
      </c>
      <c r="E83" s="58">
        <v>0.01</v>
      </c>
      <c r="F83" s="94"/>
      <c r="G83" s="94"/>
      <c r="H83" s="95">
        <v>0.01</v>
      </c>
      <c r="I83" s="56">
        <v>0.01</v>
      </c>
      <c r="J83" s="96"/>
      <c r="K83" s="97"/>
      <c r="L83" s="96"/>
      <c r="M83" s="98"/>
      <c r="N83" s="99" t="e">
        <f aca="true" t="shared" si="28" ref="N83:N88">(G83/C83)*1000</f>
        <v>#DIV/0!</v>
      </c>
      <c r="O83" s="100"/>
      <c r="P83" s="100"/>
    </row>
    <row r="84" spans="1:16" ht="13.5">
      <c r="A84" s="101" t="s">
        <v>90</v>
      </c>
      <c r="B84" s="92"/>
      <c r="C84" s="93"/>
      <c r="D84" s="67">
        <v>1623</v>
      </c>
      <c r="E84" s="58">
        <v>1455</v>
      </c>
      <c r="F84" s="94"/>
      <c r="G84" s="94"/>
      <c r="H84" s="95">
        <v>35408</v>
      </c>
      <c r="I84" s="56">
        <v>31001.5</v>
      </c>
      <c r="J84" s="96"/>
      <c r="K84" s="97"/>
      <c r="L84" s="96"/>
      <c r="M84" s="98"/>
      <c r="N84" s="99" t="e">
        <f t="shared" si="28"/>
        <v>#DIV/0!</v>
      </c>
      <c r="O84" s="100">
        <f aca="true" t="shared" si="29" ref="O84:P88">(H84/D84)*1000</f>
        <v>21816.389402341345</v>
      </c>
      <c r="P84" s="100">
        <f t="shared" si="29"/>
        <v>21306.87285223368</v>
      </c>
    </row>
    <row r="85" spans="1:16" ht="13.5">
      <c r="A85" s="101" t="s">
        <v>91</v>
      </c>
      <c r="B85" s="92">
        <v>3</v>
      </c>
      <c r="C85" s="93">
        <v>185</v>
      </c>
      <c r="D85" s="67">
        <v>185</v>
      </c>
      <c r="E85" s="58">
        <v>210</v>
      </c>
      <c r="F85" s="94">
        <v>3</v>
      </c>
      <c r="G85" s="94">
        <v>3361</v>
      </c>
      <c r="H85" s="95">
        <v>2604</v>
      </c>
      <c r="I85" s="56">
        <v>2637.25</v>
      </c>
      <c r="J85" s="96">
        <f t="shared" si="18"/>
        <v>0</v>
      </c>
      <c r="K85" s="97">
        <f t="shared" si="19"/>
        <v>-11.904761904761912</v>
      </c>
      <c r="L85" s="96">
        <f>IF(OR(H85=0,G85=0),"",G85/H85*100-100)</f>
        <v>29.070660522273442</v>
      </c>
      <c r="M85" s="98">
        <f>IF(OR(I85=0,G85=0),"",G85/I85*100-100)</f>
        <v>27.44335956014787</v>
      </c>
      <c r="N85" s="99">
        <f t="shared" si="28"/>
        <v>18167.567567567567</v>
      </c>
      <c r="O85" s="100">
        <f t="shared" si="29"/>
        <v>14075.675675675675</v>
      </c>
      <c r="P85" s="100">
        <f t="shared" si="29"/>
        <v>12558.333333333334</v>
      </c>
    </row>
    <row r="86" spans="1:16" ht="13.5">
      <c r="A86" s="101" t="s">
        <v>92</v>
      </c>
      <c r="B86" s="92">
        <v>3</v>
      </c>
      <c r="C86" s="93">
        <v>269</v>
      </c>
      <c r="D86" s="67">
        <v>269</v>
      </c>
      <c r="E86" s="58">
        <v>293</v>
      </c>
      <c r="F86" s="94">
        <v>3</v>
      </c>
      <c r="G86" s="94">
        <v>4063</v>
      </c>
      <c r="H86" s="95">
        <v>3208</v>
      </c>
      <c r="I86" s="56">
        <v>3644.75</v>
      </c>
      <c r="J86" s="96">
        <f t="shared" si="18"/>
        <v>0</v>
      </c>
      <c r="K86" s="97">
        <f t="shared" si="19"/>
        <v>-8.191126279863482</v>
      </c>
      <c r="L86" s="96">
        <f>IF(OR(H86=0,G86=0),"",G86/H86*100-100)</f>
        <v>26.652119700748116</v>
      </c>
      <c r="M86" s="98">
        <f>IF(OR(I86=0,G86=0),"",G86/I86*100-100)</f>
        <v>11.475409836065566</v>
      </c>
      <c r="N86" s="99">
        <f t="shared" si="28"/>
        <v>15104.089219330855</v>
      </c>
      <c r="O86" s="100">
        <f t="shared" si="29"/>
        <v>11925.650557620818</v>
      </c>
      <c r="P86" s="100">
        <f t="shared" si="29"/>
        <v>12439.419795221844</v>
      </c>
    </row>
    <row r="87" spans="1:16" ht="13.5">
      <c r="A87" s="101" t="s">
        <v>93</v>
      </c>
      <c r="B87" s="92"/>
      <c r="C87" s="93"/>
      <c r="D87" s="67">
        <v>2</v>
      </c>
      <c r="E87" s="58">
        <v>1.25</v>
      </c>
      <c r="F87" s="94"/>
      <c r="G87" s="94"/>
      <c r="H87" s="95">
        <v>500</v>
      </c>
      <c r="I87" s="56">
        <v>312.5</v>
      </c>
      <c r="J87" s="96"/>
      <c r="K87" s="97"/>
      <c r="L87" s="96">
        <f>IF(OR(H87=0,G87=0),"",G87/H87*100-100)</f>
      </c>
      <c r="M87" s="98">
        <f>IF(OR(I87=0,G87=0),"",G87/I87*100-100)</f>
      </c>
      <c r="N87" s="99" t="e">
        <f t="shared" si="28"/>
        <v>#DIV/0!</v>
      </c>
      <c r="O87" s="100">
        <f t="shared" si="29"/>
        <v>250000</v>
      </c>
      <c r="P87" s="100">
        <f t="shared" si="29"/>
        <v>250000</v>
      </c>
    </row>
    <row r="88" spans="1:16" ht="13.5">
      <c r="A88" s="101" t="s">
        <v>94</v>
      </c>
      <c r="B88" s="92"/>
      <c r="C88" s="93"/>
      <c r="D88" s="67">
        <v>15</v>
      </c>
      <c r="E88" s="58">
        <v>2.5</v>
      </c>
      <c r="F88" s="94"/>
      <c r="G88" s="94"/>
      <c r="H88" s="95">
        <v>630</v>
      </c>
      <c r="I88" s="56">
        <v>105.25</v>
      </c>
      <c r="J88" s="96"/>
      <c r="K88" s="97"/>
      <c r="L88" s="96"/>
      <c r="M88" s="98"/>
      <c r="N88" s="99" t="e">
        <f t="shared" si="28"/>
        <v>#DIV/0!</v>
      </c>
      <c r="O88" s="100">
        <f t="shared" si="29"/>
        <v>42000</v>
      </c>
      <c r="P88" s="100">
        <f t="shared" si="29"/>
        <v>42100</v>
      </c>
    </row>
    <row r="89" spans="1:16" ht="13.5">
      <c r="A89" s="82" t="s">
        <v>95</v>
      </c>
      <c r="B89" s="106"/>
      <c r="C89" s="107"/>
      <c r="D89" s="142"/>
      <c r="E89" s="147"/>
      <c r="F89" s="108"/>
      <c r="G89" s="107"/>
      <c r="H89" s="142"/>
      <c r="I89" s="59"/>
      <c r="J89" s="109"/>
      <c r="K89" s="110"/>
      <c r="L89" s="109"/>
      <c r="M89" s="111"/>
      <c r="N89" s="112"/>
      <c r="O89" s="113"/>
      <c r="P89" s="113"/>
    </row>
    <row r="90" spans="1:16" ht="13.5">
      <c r="A90" s="101" t="s">
        <v>96</v>
      </c>
      <c r="B90" s="92">
        <v>3</v>
      </c>
      <c r="C90" s="93">
        <v>18</v>
      </c>
      <c r="D90" s="67">
        <v>22</v>
      </c>
      <c r="E90" s="57">
        <v>27.375</v>
      </c>
      <c r="F90" s="94">
        <v>3</v>
      </c>
      <c r="G90" s="127">
        <f>1740*12</f>
        <v>20880</v>
      </c>
      <c r="H90" s="145">
        <f>2112*12</f>
        <v>25344</v>
      </c>
      <c r="I90" s="56">
        <v>28857</v>
      </c>
      <c r="J90" s="96">
        <f>IF(OR(D90=0,C90=0),"",C90/D90*100-100)</f>
        <v>-18.181818181818173</v>
      </c>
      <c r="K90" s="97">
        <f>IF(OR(E90=0,C90=0),"",C90/E90*100-100)</f>
        <v>-34.24657534246576</v>
      </c>
      <c r="L90" s="96">
        <f>IF(OR(H90=0,G90=0),"",G90/H90*100-100)</f>
        <v>-17.61363636363636</v>
      </c>
      <c r="M90" s="98">
        <f>IF(OR(I90=0,G90=0),"",G90/I90*100-100)</f>
        <v>-27.64320615448591</v>
      </c>
      <c r="N90" s="99">
        <f aca="true" t="shared" si="30" ref="N90:P91">(G90/C90)*1000</f>
        <v>1160000</v>
      </c>
      <c r="O90" s="100">
        <f t="shared" si="30"/>
        <v>1152000</v>
      </c>
      <c r="P90" s="100">
        <f t="shared" si="30"/>
        <v>1054136.98630137</v>
      </c>
    </row>
    <row r="91" spans="1:16" ht="13.5">
      <c r="A91" s="101" t="s">
        <v>97</v>
      </c>
      <c r="B91" s="92">
        <v>3</v>
      </c>
      <c r="C91" s="128">
        <v>35</v>
      </c>
      <c r="D91" s="146">
        <v>62</v>
      </c>
      <c r="E91" s="57">
        <v>62.75</v>
      </c>
      <c r="F91" s="94">
        <v>4</v>
      </c>
      <c r="G91" s="127">
        <v>10358</v>
      </c>
      <c r="H91" s="145">
        <v>11391</v>
      </c>
      <c r="I91" s="56">
        <v>11609.25</v>
      </c>
      <c r="J91" s="96">
        <f>IF(OR(D91=0,C91=0),"",C91/D91*100-100)</f>
        <v>-43.548387096774185</v>
      </c>
      <c r="K91" s="97">
        <f>IF(OR(E91=0,C91=0),"",C91/E91*100-100)</f>
        <v>-44.22310756972112</v>
      </c>
      <c r="L91" s="96">
        <f>IF(OR(H91=0,G91=0),"",G91/H91*100-100)</f>
        <v>-9.068562900535511</v>
      </c>
      <c r="M91" s="98">
        <f>IF(OR(I91=0,G91=0),"",G91/I91*100-100)</f>
        <v>-10.778043370588108</v>
      </c>
      <c r="N91" s="100">
        <f t="shared" si="30"/>
        <v>295942.8571428571</v>
      </c>
      <c r="O91" s="100">
        <f t="shared" si="30"/>
        <v>183725.8064516129</v>
      </c>
      <c r="P91" s="100">
        <f t="shared" si="30"/>
        <v>185007.96812749005</v>
      </c>
    </row>
    <row r="92" spans="1:16" ht="13.5">
      <c r="A92" s="82" t="s">
        <v>98</v>
      </c>
      <c r="B92" s="106"/>
      <c r="C92" s="107"/>
      <c r="D92" s="107"/>
      <c r="E92" s="22"/>
      <c r="F92" s="108"/>
      <c r="G92" s="107"/>
      <c r="H92" s="142"/>
      <c r="I92" s="59"/>
      <c r="J92" s="109"/>
      <c r="K92" s="110"/>
      <c r="L92" s="109"/>
      <c r="M92" s="111"/>
      <c r="N92" s="113"/>
      <c r="O92" s="113"/>
      <c r="P92" s="113"/>
    </row>
    <row r="93" spans="1:16" ht="13.5">
      <c r="A93" s="101" t="s">
        <v>99</v>
      </c>
      <c r="B93" s="92"/>
      <c r="C93" s="93"/>
      <c r="D93" s="93"/>
      <c r="E93" s="20">
        <v>930.75</v>
      </c>
      <c r="F93" s="94"/>
      <c r="G93" s="94"/>
      <c r="H93" s="95">
        <v>13398</v>
      </c>
      <c r="I93" s="56">
        <v>13868.75</v>
      </c>
      <c r="J93" s="96"/>
      <c r="K93" s="97"/>
      <c r="L93" s="96"/>
      <c r="M93" s="98"/>
      <c r="N93" s="99" t="e">
        <f aca="true" t="shared" si="31" ref="N93:P94">(G93/C93)*1000</f>
        <v>#DIV/0!</v>
      </c>
      <c r="O93" s="100" t="e">
        <f t="shared" si="31"/>
        <v>#DIV/0!</v>
      </c>
      <c r="P93" s="100">
        <f t="shared" si="31"/>
        <v>14900.617781359118</v>
      </c>
    </row>
    <row r="94" spans="1:16" ht="13.5">
      <c r="A94" s="91" t="s">
        <v>100</v>
      </c>
      <c r="B94" s="92"/>
      <c r="C94" s="94"/>
      <c r="D94" s="94"/>
      <c r="E94" s="20">
        <f>E95+E96+E97</f>
        <v>11.5125</v>
      </c>
      <c r="F94" s="94"/>
      <c r="G94" s="94"/>
      <c r="H94" s="95">
        <f>H95+H96+H97</f>
        <v>178.02</v>
      </c>
      <c r="I94" s="115">
        <f>I95+I96+I97</f>
        <v>105.5125</v>
      </c>
      <c r="J94" s="96"/>
      <c r="K94" s="97"/>
      <c r="L94" s="96"/>
      <c r="M94" s="98"/>
      <c r="N94" s="99" t="e">
        <f t="shared" si="31"/>
        <v>#DIV/0!</v>
      </c>
      <c r="O94" s="100" t="e">
        <f t="shared" si="31"/>
        <v>#DIV/0!</v>
      </c>
      <c r="P94" s="100">
        <f t="shared" si="31"/>
        <v>9165.038002171552</v>
      </c>
    </row>
    <row r="95" spans="1:16" ht="13.5">
      <c r="A95" s="101" t="s">
        <v>101</v>
      </c>
      <c r="B95" s="92"/>
      <c r="C95" s="93"/>
      <c r="D95" s="93"/>
      <c r="E95" s="20">
        <v>0.01</v>
      </c>
      <c r="F95" s="94"/>
      <c r="G95" s="94"/>
      <c r="H95" s="95">
        <v>0.01</v>
      </c>
      <c r="I95" s="56">
        <v>0.01</v>
      </c>
      <c r="J95" s="96"/>
      <c r="K95" s="97"/>
      <c r="L95" s="96"/>
      <c r="M95" s="98"/>
      <c r="N95" s="99" t="e">
        <f>(G95/C95)*1000</f>
        <v>#DIV/0!</v>
      </c>
      <c r="O95" s="100"/>
      <c r="P95" s="100"/>
    </row>
    <row r="96" spans="1:16" ht="13.5">
      <c r="A96" s="101" t="s">
        <v>102</v>
      </c>
      <c r="B96" s="92"/>
      <c r="C96" s="93"/>
      <c r="D96" s="93"/>
      <c r="E96" s="20">
        <v>6.7525</v>
      </c>
      <c r="F96" s="94"/>
      <c r="G96" s="94"/>
      <c r="H96" s="95">
        <v>0.01</v>
      </c>
      <c r="I96" s="56">
        <v>70.7525</v>
      </c>
      <c r="J96" s="96"/>
      <c r="K96" s="97"/>
      <c r="L96" s="96"/>
      <c r="M96" s="98"/>
      <c r="N96" s="99" t="e">
        <f>(G96/C96)*1000</f>
        <v>#DIV/0!</v>
      </c>
      <c r="O96" s="100"/>
      <c r="P96" s="100"/>
    </row>
    <row r="97" spans="1:16" ht="13.5">
      <c r="A97" s="101" t="s">
        <v>103</v>
      </c>
      <c r="B97" s="92"/>
      <c r="C97" s="93"/>
      <c r="D97" s="93"/>
      <c r="E97" s="20">
        <v>4.75</v>
      </c>
      <c r="F97" s="94"/>
      <c r="G97" s="94"/>
      <c r="H97" s="95">
        <v>178</v>
      </c>
      <c r="I97" s="56">
        <v>34.75</v>
      </c>
      <c r="J97" s="96"/>
      <c r="K97" s="97"/>
      <c r="L97" s="96"/>
      <c r="M97" s="98"/>
      <c r="N97" s="99" t="e">
        <f>(G97/C97)*1000</f>
        <v>#DIV/0!</v>
      </c>
      <c r="O97" s="100" t="e">
        <f>(H97/D97)*1000</f>
        <v>#DIV/0!</v>
      </c>
      <c r="P97" s="100">
        <f>(I97/E97)*1000</f>
        <v>7315.789473684211</v>
      </c>
    </row>
    <row r="98" spans="1:16" ht="13.5">
      <c r="A98" s="101" t="s">
        <v>104</v>
      </c>
      <c r="B98" s="92"/>
      <c r="C98" s="93"/>
      <c r="D98" s="93"/>
      <c r="E98" s="20">
        <v>94.5</v>
      </c>
      <c r="F98" s="94"/>
      <c r="G98" s="94"/>
      <c r="H98" s="95">
        <v>730</v>
      </c>
      <c r="I98" s="56">
        <v>1329.25</v>
      </c>
      <c r="J98" s="96"/>
      <c r="K98" s="97"/>
      <c r="L98" s="96"/>
      <c r="M98" s="98"/>
      <c r="N98" s="99" t="e">
        <f>(G98/C98)*1000</f>
        <v>#DIV/0!</v>
      </c>
      <c r="O98" s="100" t="e">
        <f>(H98/D98)*1000</f>
        <v>#DIV/0!</v>
      </c>
      <c r="P98" s="100">
        <f>(I98/E98)*1000</f>
        <v>14066.137566137566</v>
      </c>
    </row>
    <row r="99" spans="1:16" ht="13.5">
      <c r="A99" s="101" t="s">
        <v>105</v>
      </c>
      <c r="B99" s="92"/>
      <c r="C99" s="93"/>
      <c r="D99" s="93"/>
      <c r="E99" s="20">
        <v>0.2575</v>
      </c>
      <c r="F99" s="94"/>
      <c r="G99" s="94"/>
      <c r="H99" s="95">
        <v>14</v>
      </c>
      <c r="I99" s="56">
        <v>4.2575</v>
      </c>
      <c r="J99" s="96"/>
      <c r="K99" s="97"/>
      <c r="L99" s="96"/>
      <c r="M99" s="98"/>
      <c r="N99" s="99" t="e">
        <f>(G99/C99)*1000</f>
        <v>#DIV/0!</v>
      </c>
      <c r="O99" s="100"/>
      <c r="P99" s="100"/>
    </row>
    <row r="100" spans="1:16" ht="13.5">
      <c r="A100" s="82" t="s">
        <v>106</v>
      </c>
      <c r="B100" s="106"/>
      <c r="C100" s="107"/>
      <c r="D100" s="107"/>
      <c r="E100" s="22"/>
      <c r="F100" s="108"/>
      <c r="G100" s="107"/>
      <c r="H100" s="142"/>
      <c r="I100" s="59"/>
      <c r="J100" s="109"/>
      <c r="K100" s="110"/>
      <c r="L100" s="109"/>
      <c r="M100" s="111"/>
      <c r="N100" s="112"/>
      <c r="O100" s="113"/>
      <c r="P100" s="113"/>
    </row>
    <row r="101" spans="1:16" ht="13.5">
      <c r="A101" s="101" t="s">
        <v>107</v>
      </c>
      <c r="B101" s="92"/>
      <c r="C101" s="93"/>
      <c r="D101" s="93"/>
      <c r="E101" s="20">
        <v>260.75</v>
      </c>
      <c r="F101" s="94"/>
      <c r="G101" s="94"/>
      <c r="H101" s="95">
        <v>4644</v>
      </c>
      <c r="I101" s="56">
        <v>5272.5</v>
      </c>
      <c r="J101" s="96"/>
      <c r="K101" s="97"/>
      <c r="L101" s="96"/>
      <c r="M101" s="98"/>
      <c r="N101" s="99" t="e">
        <f aca="true" t="shared" si="32" ref="N101:N112">(G101/C101)*1000</f>
        <v>#DIV/0!</v>
      </c>
      <c r="O101" s="100" t="e">
        <f aca="true" t="shared" si="33" ref="O101:O112">(H101/D101)*1000</f>
        <v>#DIV/0!</v>
      </c>
      <c r="P101" s="100">
        <f aca="true" t="shared" si="34" ref="P101:P114">(I101/E101)*1000</f>
        <v>20220.51773729626</v>
      </c>
    </row>
    <row r="102" spans="1:16" ht="13.5">
      <c r="A102" s="101" t="s">
        <v>108</v>
      </c>
      <c r="B102" s="92"/>
      <c r="C102" s="93"/>
      <c r="D102" s="93"/>
      <c r="E102" s="20">
        <v>265.5</v>
      </c>
      <c r="F102" s="94"/>
      <c r="G102" s="94"/>
      <c r="H102" s="95">
        <v>4372</v>
      </c>
      <c r="I102" s="56">
        <v>5353.75</v>
      </c>
      <c r="J102" s="96"/>
      <c r="K102" s="97"/>
      <c r="L102" s="96"/>
      <c r="M102" s="98"/>
      <c r="N102" s="99" t="e">
        <f t="shared" si="32"/>
        <v>#DIV/0!</v>
      </c>
      <c r="O102" s="100" t="e">
        <f t="shared" si="33"/>
        <v>#DIV/0!</v>
      </c>
      <c r="P102" s="100">
        <f t="shared" si="34"/>
        <v>20164.78342749529</v>
      </c>
    </row>
    <row r="103" spans="1:16" ht="13.5">
      <c r="A103" s="101" t="s">
        <v>109</v>
      </c>
      <c r="B103" s="92"/>
      <c r="C103" s="93"/>
      <c r="D103" s="93"/>
      <c r="E103" s="20">
        <v>813</v>
      </c>
      <c r="F103" s="94">
        <v>4</v>
      </c>
      <c r="G103" s="94">
        <v>9844</v>
      </c>
      <c r="H103" s="95">
        <v>9765</v>
      </c>
      <c r="I103" s="56">
        <v>9738</v>
      </c>
      <c r="J103" s="96"/>
      <c r="K103" s="97"/>
      <c r="L103" s="96">
        <f>IF(OR(H103=0,G103=0),"",G103/H103*100-100)</f>
        <v>0.8090117767537208</v>
      </c>
      <c r="M103" s="98">
        <f>IF(OR(I103=0,G103=0),"",G103/I103*100-100)</f>
        <v>1.0885192031217912</v>
      </c>
      <c r="N103" s="99" t="e">
        <f t="shared" si="32"/>
        <v>#DIV/0!</v>
      </c>
      <c r="O103" s="100" t="e">
        <f t="shared" si="33"/>
        <v>#DIV/0!</v>
      </c>
      <c r="P103" s="100">
        <f t="shared" si="34"/>
        <v>11977.859778597785</v>
      </c>
    </row>
    <row r="104" spans="1:16" ht="13.5">
      <c r="A104" s="101" t="s">
        <v>110</v>
      </c>
      <c r="B104" s="92"/>
      <c r="C104" s="93"/>
      <c r="D104" s="93"/>
      <c r="E104" s="20">
        <v>19.75</v>
      </c>
      <c r="F104" s="94">
        <v>4</v>
      </c>
      <c r="G104" s="94">
        <v>226</v>
      </c>
      <c r="H104" s="95">
        <v>182</v>
      </c>
      <c r="I104" s="56">
        <v>181.75</v>
      </c>
      <c r="J104" s="96"/>
      <c r="K104" s="97"/>
      <c r="L104" s="96">
        <f>IF(OR(H104=0,G104=0),"",G104/H104*100-100)</f>
        <v>24.175824175824175</v>
      </c>
      <c r="M104" s="98">
        <f>IF(OR(I104=0,G104=0),"",G104/I104*100-100)</f>
        <v>24.346629986244835</v>
      </c>
      <c r="N104" s="99" t="e">
        <f t="shared" si="32"/>
        <v>#DIV/0!</v>
      </c>
      <c r="O104" s="100" t="e">
        <f t="shared" si="33"/>
        <v>#DIV/0!</v>
      </c>
      <c r="P104" s="100">
        <f t="shared" si="34"/>
        <v>9202.53164556962</v>
      </c>
    </row>
    <row r="105" spans="1:16" ht="13.5">
      <c r="A105" s="101" t="s">
        <v>111</v>
      </c>
      <c r="B105" s="92"/>
      <c r="C105" s="93"/>
      <c r="D105" s="93"/>
      <c r="E105" s="20">
        <v>589</v>
      </c>
      <c r="F105" s="94">
        <v>3</v>
      </c>
      <c r="G105" s="94">
        <v>3480</v>
      </c>
      <c r="H105" s="95">
        <v>3359</v>
      </c>
      <c r="I105" s="55">
        <v>3325.5</v>
      </c>
      <c r="J105" s="96"/>
      <c r="K105" s="97"/>
      <c r="L105" s="96">
        <f>IF(OR(H105=0,G105=0),"",G105/H105*100-100)</f>
        <v>3.6022625781482702</v>
      </c>
      <c r="M105" s="98">
        <f>IF(OR(I105=0,G105=0),"",G105/I105*100-100)</f>
        <v>4.645917907081639</v>
      </c>
      <c r="N105" s="99" t="e">
        <f t="shared" si="32"/>
        <v>#DIV/0!</v>
      </c>
      <c r="O105" s="100" t="e">
        <f t="shared" si="33"/>
        <v>#DIV/0!</v>
      </c>
      <c r="P105" s="100">
        <f t="shared" si="34"/>
        <v>5646.010186757216</v>
      </c>
    </row>
    <row r="106" spans="1:16" ht="13.5">
      <c r="A106" s="91" t="s">
        <v>112</v>
      </c>
      <c r="B106" s="92"/>
      <c r="C106" s="93">
        <f>IF(OR(C107=0,C108=0),"",SUM(C107:C108))</f>
      </c>
      <c r="D106" s="93">
        <f>IF(OR(D107=0,D108=0),"",SUM(D107:D108))</f>
      </c>
      <c r="E106" s="20">
        <v>739</v>
      </c>
      <c r="F106" s="94"/>
      <c r="G106" s="94"/>
      <c r="H106" s="95">
        <f>IF(OR(H107=0,H108=0),"",SUM(H107:H108))</f>
        <v>11277</v>
      </c>
      <c r="I106" s="115">
        <f>IF(OR(I107=0,I108=0),"",SUM(I107:I108))</f>
        <v>10696.75</v>
      </c>
      <c r="J106" s="96"/>
      <c r="K106" s="97"/>
      <c r="L106" s="96"/>
      <c r="M106" s="96">
        <f>IF(OR(I106=0,H106=0),"",H106/I106*100-100)</f>
        <v>5.424544838385486</v>
      </c>
      <c r="N106" s="99" t="e">
        <f t="shared" si="32"/>
        <v>#VALUE!</v>
      </c>
      <c r="O106" s="100" t="e">
        <f t="shared" si="33"/>
        <v>#VALUE!</v>
      </c>
      <c r="P106" s="100">
        <f t="shared" si="34"/>
        <v>14474.627875507442</v>
      </c>
    </row>
    <row r="107" spans="1:16" ht="13.5">
      <c r="A107" s="101" t="s">
        <v>113</v>
      </c>
      <c r="B107" s="92"/>
      <c r="C107" s="93"/>
      <c r="D107" s="93"/>
      <c r="E107" s="20">
        <v>727</v>
      </c>
      <c r="F107" s="94">
        <v>4</v>
      </c>
      <c r="G107" s="94">
        <v>10846</v>
      </c>
      <c r="H107" s="95">
        <v>11134</v>
      </c>
      <c r="I107" s="55">
        <v>10575.5</v>
      </c>
      <c r="J107" s="96"/>
      <c r="K107" s="97"/>
      <c r="L107" s="96">
        <f>IF(OR(H107=0,G107=0),"",G107/H107*100-100)</f>
        <v>-2.586671456798996</v>
      </c>
      <c r="M107" s="98">
        <f>IF(OR(I107=0,G107=0),"",G107/I107*100-100)</f>
        <v>2.5577986856413446</v>
      </c>
      <c r="N107" s="99" t="e">
        <f t="shared" si="32"/>
        <v>#DIV/0!</v>
      </c>
      <c r="O107" s="100" t="e">
        <f t="shared" si="33"/>
        <v>#DIV/0!</v>
      </c>
      <c r="P107" s="100">
        <f t="shared" si="34"/>
        <v>14546.767537826685</v>
      </c>
    </row>
    <row r="108" spans="1:16" ht="13.5">
      <c r="A108" s="101" t="s">
        <v>114</v>
      </c>
      <c r="B108" s="92"/>
      <c r="C108" s="93"/>
      <c r="D108" s="93"/>
      <c r="E108" s="20">
        <v>12</v>
      </c>
      <c r="F108" s="94"/>
      <c r="G108" s="94"/>
      <c r="H108" s="95">
        <v>143</v>
      </c>
      <c r="I108" s="55">
        <v>121.25</v>
      </c>
      <c r="J108" s="96"/>
      <c r="K108" s="97"/>
      <c r="L108" s="96"/>
      <c r="M108" s="98"/>
      <c r="N108" s="99" t="e">
        <f t="shared" si="32"/>
        <v>#DIV/0!</v>
      </c>
      <c r="O108" s="100" t="e">
        <f t="shared" si="33"/>
        <v>#DIV/0!</v>
      </c>
      <c r="P108" s="100">
        <f t="shared" si="34"/>
        <v>10104.166666666666</v>
      </c>
    </row>
    <row r="109" spans="1:16" ht="13.5">
      <c r="A109" s="101" t="s">
        <v>115</v>
      </c>
      <c r="B109" s="92"/>
      <c r="C109" s="93"/>
      <c r="D109" s="93"/>
      <c r="E109" s="20">
        <v>78.25</v>
      </c>
      <c r="F109" s="94">
        <v>3</v>
      </c>
      <c r="G109" s="94">
        <v>1253</v>
      </c>
      <c r="H109" s="95">
        <v>1264</v>
      </c>
      <c r="I109" s="55">
        <v>1018</v>
      </c>
      <c r="J109" s="96"/>
      <c r="K109" s="97"/>
      <c r="L109" s="96">
        <f>IF(OR(H109=0,G109=0),"",G109/H109*100-100)</f>
        <v>-0.8702531645569707</v>
      </c>
      <c r="M109" s="98">
        <f>IF(OR(I109=0,G109=0),"",G109/I109*100-100)</f>
        <v>23.084479371316306</v>
      </c>
      <c r="N109" s="99" t="e">
        <f t="shared" si="32"/>
        <v>#DIV/0!</v>
      </c>
      <c r="O109" s="100" t="e">
        <f t="shared" si="33"/>
        <v>#DIV/0!</v>
      </c>
      <c r="P109" s="100">
        <f t="shared" si="34"/>
        <v>13009.58466453674</v>
      </c>
    </row>
    <row r="110" spans="1:16" ht="13.5">
      <c r="A110" s="101" t="s">
        <v>116</v>
      </c>
      <c r="B110" s="92"/>
      <c r="C110" s="93"/>
      <c r="D110" s="93"/>
      <c r="E110" s="20">
        <v>1359.75</v>
      </c>
      <c r="F110" s="94"/>
      <c r="G110" s="94"/>
      <c r="H110" s="95">
        <v>1346</v>
      </c>
      <c r="I110" s="55">
        <v>1578.5</v>
      </c>
      <c r="J110" s="96"/>
      <c r="K110" s="97"/>
      <c r="L110" s="96"/>
      <c r="M110" s="98"/>
      <c r="N110" s="99" t="e">
        <f t="shared" si="32"/>
        <v>#DIV/0!</v>
      </c>
      <c r="O110" s="100" t="e">
        <f t="shared" si="33"/>
        <v>#DIV/0!</v>
      </c>
      <c r="P110" s="100">
        <f t="shared" si="34"/>
        <v>1160.8751608751609</v>
      </c>
    </row>
    <row r="111" spans="1:16" ht="13.5">
      <c r="A111" s="101" t="s">
        <v>117</v>
      </c>
      <c r="B111" s="92"/>
      <c r="C111" s="93"/>
      <c r="D111" s="93"/>
      <c r="E111" s="20">
        <v>2898.75</v>
      </c>
      <c r="F111" s="94"/>
      <c r="G111" s="94"/>
      <c r="H111" s="95">
        <v>39083</v>
      </c>
      <c r="I111" s="55">
        <v>44562.75</v>
      </c>
      <c r="J111" s="96"/>
      <c r="K111" s="97"/>
      <c r="L111" s="96"/>
      <c r="M111" s="98"/>
      <c r="N111" s="99" t="e">
        <f t="shared" si="32"/>
        <v>#DIV/0!</v>
      </c>
      <c r="O111" s="100" t="e">
        <f t="shared" si="33"/>
        <v>#DIV/0!</v>
      </c>
      <c r="P111" s="100">
        <f t="shared" si="34"/>
        <v>15373.091849935317</v>
      </c>
    </row>
    <row r="112" spans="1:16" ht="13.5">
      <c r="A112" s="101" t="s">
        <v>118</v>
      </c>
      <c r="B112" s="92"/>
      <c r="C112" s="93"/>
      <c r="D112" s="93"/>
      <c r="E112" s="20">
        <v>2610.25</v>
      </c>
      <c r="F112" s="94"/>
      <c r="G112" s="94"/>
      <c r="H112" s="95">
        <v>27090</v>
      </c>
      <c r="I112" s="55">
        <v>21969.25</v>
      </c>
      <c r="J112" s="96"/>
      <c r="K112" s="97"/>
      <c r="L112" s="96"/>
      <c r="M112" s="98"/>
      <c r="N112" s="99" t="e">
        <f t="shared" si="32"/>
        <v>#DIV/0!</v>
      </c>
      <c r="O112" s="100" t="e">
        <f t="shared" si="33"/>
        <v>#DIV/0!</v>
      </c>
      <c r="P112" s="100">
        <f t="shared" si="34"/>
        <v>8416.530983622259</v>
      </c>
    </row>
    <row r="113" spans="1:16" ht="13.5">
      <c r="A113" s="101" t="s">
        <v>119</v>
      </c>
      <c r="B113" s="92"/>
      <c r="C113" s="93"/>
      <c r="D113" s="93"/>
      <c r="E113" s="20">
        <v>1.5025</v>
      </c>
      <c r="F113" s="94">
        <v>2</v>
      </c>
      <c r="G113" s="94">
        <v>16</v>
      </c>
      <c r="H113" s="95">
        <v>16</v>
      </c>
      <c r="I113" s="55">
        <v>16.75</v>
      </c>
      <c r="J113" s="96"/>
      <c r="K113" s="97"/>
      <c r="L113" s="96">
        <f>IF(OR(H113=0,G113=0),"",G113/H113*100-100)</f>
        <v>0</v>
      </c>
      <c r="M113" s="98">
        <f>IF(OR(I113=0,G113=0),"",G113/I113*100-100)</f>
        <v>-4.477611940298516</v>
      </c>
      <c r="N113" s="99" t="e">
        <f aca="true" t="shared" si="35" ref="N113:O118">(G113/C113)*1000</f>
        <v>#DIV/0!</v>
      </c>
      <c r="O113" s="100" t="e">
        <f t="shared" si="35"/>
        <v>#DIV/0!</v>
      </c>
      <c r="P113" s="100">
        <f t="shared" si="34"/>
        <v>11148.086522462563</v>
      </c>
    </row>
    <row r="114" spans="1:16" ht="13.5">
      <c r="A114" s="101" t="s">
        <v>120</v>
      </c>
      <c r="B114" s="92"/>
      <c r="C114" s="93"/>
      <c r="D114" s="93"/>
      <c r="E114" s="20">
        <v>0.01</v>
      </c>
      <c r="F114" s="94"/>
      <c r="G114" s="94"/>
      <c r="H114" s="95">
        <v>0.01</v>
      </c>
      <c r="I114" s="55">
        <v>0.01</v>
      </c>
      <c r="J114" s="96"/>
      <c r="K114" s="97"/>
      <c r="L114" s="96"/>
      <c r="M114" s="98"/>
      <c r="N114" s="99" t="e">
        <f t="shared" si="35"/>
        <v>#DIV/0!</v>
      </c>
      <c r="O114" s="100" t="e">
        <f t="shared" si="35"/>
        <v>#DIV/0!</v>
      </c>
      <c r="P114" s="100">
        <f t="shared" si="34"/>
        <v>1000</v>
      </c>
    </row>
    <row r="115" spans="1:16" ht="13.5">
      <c r="A115" s="101" t="s">
        <v>121</v>
      </c>
      <c r="B115" s="92"/>
      <c r="C115" s="93"/>
      <c r="D115" s="93"/>
      <c r="E115" s="20">
        <v>71508</v>
      </c>
      <c r="F115" s="94">
        <v>4</v>
      </c>
      <c r="G115" s="94">
        <v>30085</v>
      </c>
      <c r="H115" s="95">
        <v>23735</v>
      </c>
      <c r="I115" s="55">
        <v>20531.5</v>
      </c>
      <c r="J115" s="96"/>
      <c r="K115" s="97"/>
      <c r="L115" s="96">
        <f>IF(OR(H115=0,G115=0),"",G115/H115*100-100)</f>
        <v>26.75373920370761</v>
      </c>
      <c r="M115" s="98">
        <f>IF(OR(I115=0,G115=0),"",G115/I115*100-100)</f>
        <v>46.530940262523444</v>
      </c>
      <c r="N115" s="99" t="e">
        <f t="shared" si="35"/>
        <v>#DIV/0!</v>
      </c>
      <c r="O115" s="100" t="e">
        <f t="shared" si="35"/>
        <v>#DIV/0!</v>
      </c>
      <c r="P115" s="100">
        <f>(I115/E115)*1000</f>
        <v>287.12172064664094</v>
      </c>
    </row>
    <row r="116" spans="1:16" ht="13.5">
      <c r="A116" s="101" t="s">
        <v>122</v>
      </c>
      <c r="B116" s="92"/>
      <c r="C116" s="93"/>
      <c r="D116" s="93"/>
      <c r="E116" s="20">
        <v>657.75</v>
      </c>
      <c r="F116" s="94"/>
      <c r="G116" s="94"/>
      <c r="H116" s="95">
        <v>1395</v>
      </c>
      <c r="I116" s="55">
        <v>1211</v>
      </c>
      <c r="J116" s="96"/>
      <c r="K116" s="97"/>
      <c r="L116" s="96"/>
      <c r="M116" s="98"/>
      <c r="N116" s="99" t="e">
        <f t="shared" si="35"/>
        <v>#DIV/0!</v>
      </c>
      <c r="O116" s="100" t="e">
        <f t="shared" si="35"/>
        <v>#DIV/0!</v>
      </c>
      <c r="P116" s="100">
        <f>(I116/E116)*1000</f>
        <v>1841.1250475104523</v>
      </c>
    </row>
    <row r="117" spans="1:16" ht="13.5">
      <c r="A117" s="101" t="s">
        <v>123</v>
      </c>
      <c r="B117" s="92"/>
      <c r="C117" s="93"/>
      <c r="D117" s="93"/>
      <c r="E117" s="20">
        <v>107</v>
      </c>
      <c r="F117" s="94"/>
      <c r="G117" s="94"/>
      <c r="H117" s="95">
        <v>916</v>
      </c>
      <c r="I117" s="55">
        <v>732.5025</v>
      </c>
      <c r="J117" s="96"/>
      <c r="K117" s="97"/>
      <c r="L117" s="96"/>
      <c r="M117" s="98"/>
      <c r="N117" s="99" t="e">
        <f t="shared" si="35"/>
        <v>#DIV/0!</v>
      </c>
      <c r="O117" s="100" t="e">
        <f t="shared" si="35"/>
        <v>#DIV/0!</v>
      </c>
      <c r="P117" s="100">
        <f>(I117/E117)*1000</f>
        <v>6845.817757009346</v>
      </c>
    </row>
    <row r="118" spans="1:16" ht="13.5">
      <c r="A118" s="101" t="s">
        <v>124</v>
      </c>
      <c r="B118" s="92"/>
      <c r="C118" s="93"/>
      <c r="D118" s="93"/>
      <c r="E118" s="20">
        <v>0.01</v>
      </c>
      <c r="F118" s="94"/>
      <c r="G118" s="94"/>
      <c r="H118" s="95">
        <v>33</v>
      </c>
      <c r="I118" s="55">
        <v>8.2575</v>
      </c>
      <c r="J118" s="96"/>
      <c r="K118" s="97"/>
      <c r="L118" s="96"/>
      <c r="M118" s="98"/>
      <c r="N118" s="99" t="e">
        <f t="shared" si="35"/>
        <v>#DIV/0!</v>
      </c>
      <c r="O118" s="100" t="e">
        <f t="shared" si="35"/>
        <v>#DIV/0!</v>
      </c>
      <c r="P118" s="100">
        <f>(I118/E118)*1000</f>
        <v>825750</v>
      </c>
    </row>
    <row r="119" spans="1:16" ht="13.5">
      <c r="A119" s="101" t="s">
        <v>125</v>
      </c>
      <c r="B119" s="92"/>
      <c r="C119" s="93"/>
      <c r="D119" s="93"/>
      <c r="E119" s="20">
        <v>13.2525</v>
      </c>
      <c r="F119" s="94">
        <v>4</v>
      </c>
      <c r="G119" s="94">
        <v>117</v>
      </c>
      <c r="H119" s="95">
        <v>176</v>
      </c>
      <c r="I119" s="55">
        <v>128.5025</v>
      </c>
      <c r="J119" s="96"/>
      <c r="K119" s="97"/>
      <c r="L119" s="96">
        <f>IF(OR(H119=0,G119=0),"",G119/H119*100-100)</f>
        <v>-33.522727272727266</v>
      </c>
      <c r="M119" s="98">
        <f>IF(OR(I119=0,G119=0),"",G119/I119*100-100)</f>
        <v>-8.951187720083269</v>
      </c>
      <c r="N119" s="99" t="e">
        <f>(G119/C119)*1000</f>
        <v>#DIV/0!</v>
      </c>
      <c r="O119" s="100"/>
      <c r="P119" s="100">
        <f>(I119/E119)*1000</f>
        <v>9696.472363704961</v>
      </c>
    </row>
    <row r="120" spans="1:16" ht="13.5">
      <c r="A120" s="82" t="s">
        <v>126</v>
      </c>
      <c r="B120" s="106"/>
      <c r="C120" s="107"/>
      <c r="D120" s="107"/>
      <c r="E120" s="22"/>
      <c r="F120" s="108"/>
      <c r="G120" s="107"/>
      <c r="H120" s="142"/>
      <c r="I120" s="147"/>
      <c r="J120" s="109"/>
      <c r="K120" s="110"/>
      <c r="L120" s="109"/>
      <c r="M120" s="111"/>
      <c r="N120" s="112"/>
      <c r="O120" s="113"/>
      <c r="P120" s="113"/>
    </row>
    <row r="121" spans="1:16" ht="13.5">
      <c r="A121" s="101" t="s">
        <v>127</v>
      </c>
      <c r="B121" s="92"/>
      <c r="C121" s="93"/>
      <c r="D121" s="93"/>
      <c r="E121" s="20">
        <v>47.666666666666664</v>
      </c>
      <c r="F121" s="94"/>
      <c r="G121" s="94"/>
      <c r="H121" s="95">
        <v>0.01</v>
      </c>
      <c r="I121" s="55">
        <v>213.26025</v>
      </c>
      <c r="J121" s="96"/>
      <c r="K121" s="97"/>
      <c r="L121" s="96"/>
      <c r="M121" s="98"/>
      <c r="N121" s="99" t="e">
        <f aca="true" t="shared" si="36" ref="N121:P123">(G121/C121)*1000</f>
        <v>#DIV/0!</v>
      </c>
      <c r="O121" s="100" t="e">
        <f t="shared" si="36"/>
        <v>#DIV/0!</v>
      </c>
      <c r="P121" s="100">
        <f t="shared" si="36"/>
        <v>4473.991258741259</v>
      </c>
    </row>
    <row r="122" spans="1:16" ht="13.5">
      <c r="A122" s="101" t="s">
        <v>128</v>
      </c>
      <c r="B122" s="92"/>
      <c r="C122" s="93"/>
      <c r="D122" s="93"/>
      <c r="E122" s="20">
        <v>185208</v>
      </c>
      <c r="F122" s="94"/>
      <c r="G122" s="94"/>
      <c r="H122" s="95">
        <v>427444</v>
      </c>
      <c r="I122" s="55">
        <v>499965.5</v>
      </c>
      <c r="J122" s="96"/>
      <c r="K122" s="97"/>
      <c r="L122" s="96"/>
      <c r="M122" s="98"/>
      <c r="N122" s="99" t="e">
        <f t="shared" si="36"/>
        <v>#DIV/0!</v>
      </c>
      <c r="O122" s="100" t="e">
        <f t="shared" si="36"/>
        <v>#DIV/0!</v>
      </c>
      <c r="P122" s="100">
        <f t="shared" si="36"/>
        <v>2699.4811239255323</v>
      </c>
    </row>
    <row r="123" spans="1:16" ht="13.5">
      <c r="A123" s="101" t="s">
        <v>129</v>
      </c>
      <c r="B123" s="92"/>
      <c r="C123" s="93"/>
      <c r="D123" s="93"/>
      <c r="E123" s="20"/>
      <c r="F123" s="94"/>
      <c r="G123" s="94"/>
      <c r="H123" s="95">
        <v>99890</v>
      </c>
      <c r="I123" s="55">
        <v>110437.5</v>
      </c>
      <c r="J123" s="96"/>
      <c r="K123" s="97"/>
      <c r="L123" s="96"/>
      <c r="M123" s="98"/>
      <c r="N123" s="99" t="e">
        <f t="shared" si="36"/>
        <v>#DIV/0!</v>
      </c>
      <c r="O123" s="100"/>
      <c r="P123" s="100"/>
    </row>
    <row r="124" spans="1:16" ht="13.5">
      <c r="A124" s="82" t="s">
        <v>130</v>
      </c>
      <c r="B124" s="106"/>
      <c r="C124" s="107"/>
      <c r="D124" s="107"/>
      <c r="E124" s="22"/>
      <c r="F124" s="108"/>
      <c r="G124" s="107"/>
      <c r="H124" s="142"/>
      <c r="I124" s="147"/>
      <c r="J124" s="109"/>
      <c r="K124" s="110"/>
      <c r="L124" s="109"/>
      <c r="M124" s="111"/>
      <c r="N124" s="112"/>
      <c r="O124" s="113"/>
      <c r="P124" s="113"/>
    </row>
    <row r="125" spans="1:16" ht="13.5">
      <c r="A125" s="101" t="s">
        <v>131</v>
      </c>
      <c r="B125" s="92"/>
      <c r="C125" s="93"/>
      <c r="D125" s="93"/>
      <c r="E125" s="20">
        <v>34.5</v>
      </c>
      <c r="F125" s="94"/>
      <c r="G125" s="94"/>
      <c r="H125" s="95">
        <v>674</v>
      </c>
      <c r="I125" s="55">
        <v>279.2525</v>
      </c>
      <c r="J125" s="96"/>
      <c r="K125" s="97"/>
      <c r="L125" s="96"/>
      <c r="M125" s="98"/>
      <c r="N125" s="99" t="e">
        <f aca="true" t="shared" si="37" ref="N125:P126">(G125/C125)*1000</f>
        <v>#DIV/0!</v>
      </c>
      <c r="O125" s="100" t="e">
        <f t="shared" si="37"/>
        <v>#DIV/0!</v>
      </c>
      <c r="P125" s="100">
        <f t="shared" si="37"/>
        <v>8094.275362318841</v>
      </c>
    </row>
    <row r="126" spans="1:16" ht="13.5">
      <c r="A126" s="101" t="s">
        <v>132</v>
      </c>
      <c r="B126" s="92"/>
      <c r="C126" s="93"/>
      <c r="D126" s="93"/>
      <c r="E126" s="20">
        <v>3991.25</v>
      </c>
      <c r="F126" s="94"/>
      <c r="G126" s="94"/>
      <c r="H126" s="95">
        <v>7452</v>
      </c>
      <c r="I126" s="55">
        <v>12733.75</v>
      </c>
      <c r="J126" s="96"/>
      <c r="K126" s="97"/>
      <c r="L126" s="96"/>
      <c r="M126" s="98"/>
      <c r="N126" s="99" t="e">
        <f t="shared" si="37"/>
        <v>#DIV/0!</v>
      </c>
      <c r="O126" s="100" t="e">
        <f t="shared" si="37"/>
        <v>#DIV/0!</v>
      </c>
      <c r="P126" s="100">
        <f t="shared" si="37"/>
        <v>3190.416536172878</v>
      </c>
    </row>
    <row r="127" spans="1:16" ht="13.5">
      <c r="A127" s="101" t="s">
        <v>133</v>
      </c>
      <c r="B127" s="92"/>
      <c r="C127" s="93"/>
      <c r="D127" s="93"/>
      <c r="E127" s="20"/>
      <c r="F127" s="94"/>
      <c r="G127" s="94"/>
      <c r="H127" s="95">
        <v>0.01</v>
      </c>
      <c r="I127" s="55">
        <v>0.01</v>
      </c>
      <c r="J127" s="96"/>
      <c r="K127" s="97"/>
      <c r="L127" s="96"/>
      <c r="M127" s="98"/>
      <c r="N127" s="99"/>
      <c r="O127" s="100"/>
      <c r="P127" s="100"/>
    </row>
    <row r="128" spans="1:16" ht="13.5">
      <c r="A128" s="101" t="s">
        <v>134</v>
      </c>
      <c r="B128" s="92"/>
      <c r="C128" s="93"/>
      <c r="D128" s="93"/>
      <c r="E128" s="20"/>
      <c r="F128" s="94"/>
      <c r="G128" s="94"/>
      <c r="H128" s="95">
        <v>48438</v>
      </c>
      <c r="I128" s="55">
        <v>82070.75</v>
      </c>
      <c r="J128" s="96"/>
      <c r="K128" s="97"/>
      <c r="L128" s="96"/>
      <c r="M128" s="98"/>
      <c r="N128" s="99"/>
      <c r="O128" s="100"/>
      <c r="P128" s="100"/>
    </row>
    <row r="129" spans="1:16" ht="13.5">
      <c r="A129" s="82" t="s">
        <v>135</v>
      </c>
      <c r="B129" s="106"/>
      <c r="C129" s="107"/>
      <c r="D129" s="107"/>
      <c r="E129" s="22"/>
      <c r="F129" s="108"/>
      <c r="G129" s="107"/>
      <c r="H129" s="142"/>
      <c r="I129" s="147"/>
      <c r="J129" s="109"/>
      <c r="K129" s="110"/>
      <c r="L129" s="109"/>
      <c r="M129" s="111"/>
      <c r="N129" s="18"/>
      <c r="O129" s="19"/>
      <c r="P129" s="19"/>
    </row>
    <row r="130" spans="1:16" ht="13.5">
      <c r="A130" s="131" t="s">
        <v>136</v>
      </c>
      <c r="B130" s="132">
        <v>4</v>
      </c>
      <c r="C130" s="133">
        <v>5</v>
      </c>
      <c r="D130" s="133">
        <v>1</v>
      </c>
      <c r="E130" s="24">
        <v>8.5</v>
      </c>
      <c r="F130" s="134">
        <v>4</v>
      </c>
      <c r="G130" s="134">
        <v>1</v>
      </c>
      <c r="H130" s="149">
        <v>0.01</v>
      </c>
      <c r="I130" s="62">
        <v>85.5</v>
      </c>
      <c r="J130" s="135">
        <f>IF(OR(D130=0,C130=0),"",C130/D130*100-100)</f>
        <v>400</v>
      </c>
      <c r="K130" s="136">
        <f>IF(OR(E130=0,C130=0),"",C130/E130*100-100)</f>
        <v>-41.17647058823529</v>
      </c>
      <c r="L130" s="135">
        <f>IF(OR(H130=0,G130=0),"",G130/H130*100-100)</f>
        <v>9900</v>
      </c>
      <c r="M130" s="137">
        <f>IF(OR(I130=0,G130=0),"",G130/I130*100-100)</f>
        <v>-98.83040935672514</v>
      </c>
      <c r="N130" s="3">
        <f>(G130/C130)*1000</f>
        <v>200</v>
      </c>
      <c r="O130" s="4">
        <f>(H130/D130)*1000</f>
        <v>10</v>
      </c>
      <c r="P130" s="4">
        <f>(I130/E130)*1000</f>
        <v>10058.823529411764</v>
      </c>
    </row>
    <row r="131" ht="13.5">
      <c r="A131" s="2" t="s">
        <v>160</v>
      </c>
    </row>
    <row r="132" spans="1:16" ht="13.5">
      <c r="A132" s="150"/>
      <c r="P132" s="2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6875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 DE SUPERFICIES Y PRODUCCIONES A 30 DE ABRIL DEL AÑO 2015&amp;C  &amp;"Arial,Normal"&amp;11                   
                     </oddHeader>
    <oddFooter>&amp;L&amp;"Arial,Normal"(*) Mes al que corresponde la última estimación.
Datos de 2.014 provisionales y del 2.015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1"/>
  <sheetViews>
    <sheetView tabSelected="1" zoomScaleSheetLayoutView="95" zoomScalePageLayoutView="0" workbookViewId="0" topLeftCell="A1">
      <pane xSplit="1" ySplit="3" topLeftCell="B4" activePane="bottomRight" state="frozen"/>
      <selection pane="topLeft" activeCell="L93" sqref="L93:M102"/>
      <selection pane="topRight" activeCell="L93" sqref="L93:M102"/>
      <selection pane="bottomLeft" activeCell="L93" sqref="L93:M102"/>
      <selection pane="bottomRight" activeCell="L93" sqref="L93:M102"/>
    </sheetView>
  </sheetViews>
  <sheetFormatPr defaultColWidth="11.00390625" defaultRowHeight="13.5"/>
  <cols>
    <col min="1" max="1" width="29.125" style="2" customWidth="1"/>
    <col min="2" max="2" width="3.375" style="2" customWidth="1"/>
    <col min="3" max="4" width="9.125" style="2" customWidth="1"/>
    <col min="5" max="5" width="8.50390625" style="2" customWidth="1"/>
    <col min="6" max="6" width="3.00390625" style="138" customWidth="1"/>
    <col min="7" max="8" width="8.75390625" style="2" customWidth="1"/>
    <col min="9" max="11" width="9.625" style="2" customWidth="1"/>
    <col min="12" max="12" width="9.00390625" style="2" customWidth="1"/>
    <col min="13" max="13" width="10.75390625" style="2" customWidth="1"/>
    <col min="14" max="14" width="12.375" style="2" customWidth="1"/>
    <col min="15" max="15" width="14.25390625" style="2" customWidth="1"/>
    <col min="16" max="16384" width="11.00390625" style="2" customWidth="1"/>
  </cols>
  <sheetData>
    <row r="1" spans="1:16" ht="13.5">
      <c r="A1" s="68" t="s">
        <v>145</v>
      </c>
      <c r="B1" s="177" t="s">
        <v>1</v>
      </c>
      <c r="C1" s="177"/>
      <c r="D1" s="177"/>
      <c r="E1" s="177"/>
      <c r="F1" s="178" t="s">
        <v>2</v>
      </c>
      <c r="G1" s="178"/>
      <c r="H1" s="178"/>
      <c r="I1" s="178"/>
      <c r="J1" s="179" t="s">
        <v>3</v>
      </c>
      <c r="K1" s="179"/>
      <c r="L1" s="179"/>
      <c r="M1" s="179"/>
      <c r="N1" s="3"/>
      <c r="O1" s="4"/>
      <c r="P1" s="4"/>
    </row>
    <row r="2" spans="1:16" ht="13.5">
      <c r="A2" s="69" t="s">
        <v>172</v>
      </c>
      <c r="B2" s="70"/>
      <c r="C2" s="71"/>
      <c r="D2" s="71"/>
      <c r="E2" s="72" t="s">
        <v>4</v>
      </c>
      <c r="F2" s="73"/>
      <c r="G2" s="6"/>
      <c r="H2" s="6"/>
      <c r="I2" s="74" t="s">
        <v>4</v>
      </c>
      <c r="J2" s="180" t="s">
        <v>5</v>
      </c>
      <c r="K2" s="180"/>
      <c r="L2" s="181" t="s">
        <v>6</v>
      </c>
      <c r="M2" s="181"/>
      <c r="N2" s="8" t="s">
        <v>7</v>
      </c>
      <c r="O2" s="9" t="s">
        <v>7</v>
      </c>
      <c r="P2" s="9" t="s">
        <v>7</v>
      </c>
    </row>
    <row r="3" spans="1:16" ht="14.25" thickBot="1">
      <c r="A3" s="75" t="s">
        <v>8</v>
      </c>
      <c r="B3" s="76" t="s">
        <v>9</v>
      </c>
      <c r="C3" s="10">
        <v>2015</v>
      </c>
      <c r="D3" s="10">
        <v>2014</v>
      </c>
      <c r="E3" s="77" t="s">
        <v>169</v>
      </c>
      <c r="F3" s="12" t="s">
        <v>9</v>
      </c>
      <c r="G3" s="13">
        <v>2015</v>
      </c>
      <c r="H3" s="13">
        <v>2014</v>
      </c>
      <c r="I3" s="78" t="s">
        <v>169</v>
      </c>
      <c r="J3" s="79" t="s">
        <v>170</v>
      </c>
      <c r="K3" s="79" t="s">
        <v>171</v>
      </c>
      <c r="L3" s="80" t="s">
        <v>170</v>
      </c>
      <c r="M3" s="81" t="s">
        <v>171</v>
      </c>
      <c r="N3" s="15">
        <v>2015</v>
      </c>
      <c r="O3" s="16">
        <v>2014</v>
      </c>
      <c r="P3" s="52" t="s">
        <v>169</v>
      </c>
    </row>
    <row r="4" spans="1:16" ht="14.25" thickTop="1">
      <c r="A4" s="82" t="s">
        <v>10</v>
      </c>
      <c r="B4" s="83"/>
      <c r="C4" s="84"/>
      <c r="D4" s="84"/>
      <c r="E4" s="85"/>
      <c r="F4" s="17"/>
      <c r="G4" s="84"/>
      <c r="H4" s="151"/>
      <c r="I4" s="152"/>
      <c r="J4" s="87"/>
      <c r="K4" s="88"/>
      <c r="L4" s="89"/>
      <c r="M4" s="90"/>
      <c r="N4" s="18"/>
      <c r="O4" s="19"/>
      <c r="P4" s="19"/>
    </row>
    <row r="5" spans="1:16" ht="13.5">
      <c r="A5" s="91" t="s">
        <v>11</v>
      </c>
      <c r="B5" s="92">
        <v>3</v>
      </c>
      <c r="C5" s="93">
        <f>IF(OR(C6=0,C7=0),"",SUM(C6:C7))</f>
        <v>15400</v>
      </c>
      <c r="D5" s="67">
        <f>IF(OR(D6=0,D7=0),"",SUM(D6:D7))</f>
        <v>15571</v>
      </c>
      <c r="E5" s="67">
        <f>IF(OR(E6=0,E7=0),"",SUM(E6:E7))</f>
        <v>14944.75</v>
      </c>
      <c r="F5" s="94">
        <v>4</v>
      </c>
      <c r="G5" s="94">
        <f>IF(OR(G6=0,G7=0),"",SUM(G6:G7))</f>
        <v>47970</v>
      </c>
      <c r="H5" s="95">
        <f>IF(OR(H6=0,H7=0),"",SUM(H6:H7))</f>
        <v>48571</v>
      </c>
      <c r="I5" s="115">
        <f>IF(OR(I6=0,I7=0),"",SUM(I6:I7))</f>
        <v>39182.5</v>
      </c>
      <c r="J5" s="96">
        <f aca="true" t="shared" si="0" ref="J5:J16">IF(OR(D5=0,C5=0),"",C5/D5*100-100)</f>
        <v>-1.0981953631751367</v>
      </c>
      <c r="K5" s="97">
        <f aca="true" t="shared" si="1" ref="K5:K16">IF(OR(E5=0,C5=0),"",C5/E5*100-100)</f>
        <v>3.0462202445674933</v>
      </c>
      <c r="L5" s="96">
        <f aca="true" t="shared" si="2" ref="L5:L15">IF(OR(H5=0,G5=0),"",G5/H5*100-100)</f>
        <v>-1.2373638590928806</v>
      </c>
      <c r="M5" s="98">
        <f aca="true" t="shared" si="3" ref="M5:M15">IF(OR(I5=0,G5=0),"",G5/I5*100-100)</f>
        <v>22.427103936706445</v>
      </c>
      <c r="N5" s="99">
        <f aca="true" t="shared" si="4" ref="N5:N16">(G5/C5)*1000</f>
        <v>3114.935064935065</v>
      </c>
      <c r="O5" s="100">
        <f aca="true" t="shared" si="5" ref="O5:O15">(H5/D5)*1000</f>
        <v>3119.3243850748186</v>
      </c>
      <c r="P5" s="100">
        <f aca="true" t="shared" si="6" ref="P5:P16">(I5/E5)*1000</f>
        <v>2621.823717358939</v>
      </c>
    </row>
    <row r="6" spans="1:16" ht="13.5">
      <c r="A6" s="101" t="s">
        <v>12</v>
      </c>
      <c r="B6" s="92">
        <v>3</v>
      </c>
      <c r="C6" s="93">
        <v>5900</v>
      </c>
      <c r="D6" s="67">
        <v>6194</v>
      </c>
      <c r="E6" s="53">
        <v>4215.25</v>
      </c>
      <c r="F6" s="94">
        <v>4</v>
      </c>
      <c r="G6" s="94">
        <v>19470</v>
      </c>
      <c r="H6" s="95">
        <v>20440</v>
      </c>
      <c r="I6" s="56">
        <v>12590.5</v>
      </c>
      <c r="J6" s="96">
        <f t="shared" si="0"/>
        <v>-4.746528898934457</v>
      </c>
      <c r="K6" s="97">
        <f t="shared" si="1"/>
        <v>39.96797342980841</v>
      </c>
      <c r="L6" s="96">
        <f t="shared" si="2"/>
        <v>-4.745596868884533</v>
      </c>
      <c r="M6" s="98">
        <f t="shared" si="3"/>
        <v>54.64040347881337</v>
      </c>
      <c r="N6" s="99">
        <f t="shared" si="4"/>
        <v>3300</v>
      </c>
      <c r="O6" s="100">
        <f t="shared" si="5"/>
        <v>3299.9677106877625</v>
      </c>
      <c r="P6" s="100">
        <f t="shared" si="6"/>
        <v>2986.8928296067847</v>
      </c>
    </row>
    <row r="7" spans="1:16" ht="13.5">
      <c r="A7" s="102" t="s">
        <v>13</v>
      </c>
      <c r="B7" s="92">
        <v>3</v>
      </c>
      <c r="C7" s="93">
        <v>9500</v>
      </c>
      <c r="D7" s="67">
        <v>9377</v>
      </c>
      <c r="E7" s="53">
        <v>10729.5</v>
      </c>
      <c r="F7" s="94">
        <v>4</v>
      </c>
      <c r="G7" s="94">
        <v>28500</v>
      </c>
      <c r="H7" s="95">
        <v>28131</v>
      </c>
      <c r="I7" s="56">
        <v>26592</v>
      </c>
      <c r="J7" s="96">
        <f t="shared" si="0"/>
        <v>1.3117201663645233</v>
      </c>
      <c r="K7" s="97">
        <f t="shared" si="1"/>
        <v>-11.459061466051551</v>
      </c>
      <c r="L7" s="96">
        <f t="shared" si="2"/>
        <v>1.3117201663645233</v>
      </c>
      <c r="M7" s="98">
        <f t="shared" si="3"/>
        <v>7.175090252707577</v>
      </c>
      <c r="N7" s="99">
        <f t="shared" si="4"/>
        <v>3000</v>
      </c>
      <c r="O7" s="100">
        <f t="shared" si="5"/>
        <v>3000</v>
      </c>
      <c r="P7" s="100">
        <f t="shared" si="6"/>
        <v>2478.400671047113</v>
      </c>
    </row>
    <row r="8" spans="1:16" ht="13.5">
      <c r="A8" s="91" t="s">
        <v>14</v>
      </c>
      <c r="B8" s="92">
        <v>4</v>
      </c>
      <c r="C8" s="93">
        <f>IF(OR(C9=0,C10=0),"",SUM(C9:C10))</f>
        <v>870</v>
      </c>
      <c r="D8" s="67">
        <f>IF(OR(D9=0,D10=0),"",SUM(D9:D10))</f>
        <v>980</v>
      </c>
      <c r="E8" s="67">
        <f>IF(OR(E9=0,E10=0),"",SUM(E9:E10))</f>
        <v>1165.75</v>
      </c>
      <c r="F8" s="94">
        <v>4</v>
      </c>
      <c r="G8" s="103">
        <f>IF(OR(G9=0,G10=0),"",SUM(G9:G10))</f>
        <v>2550</v>
      </c>
      <c r="H8" s="104">
        <f>IF(OR(H9=0,H10=0),"",SUM(H9:H10))</f>
        <v>2262</v>
      </c>
      <c r="I8" s="140">
        <f>IF(OR(I9=0,I10=0),"",SUM(I9:I10))</f>
        <v>2923.25</v>
      </c>
      <c r="J8" s="96">
        <f t="shared" si="0"/>
        <v>-11.224489795918373</v>
      </c>
      <c r="K8" s="97">
        <f t="shared" si="1"/>
        <v>-25.36993351919365</v>
      </c>
      <c r="L8" s="96">
        <f t="shared" si="2"/>
        <v>12.73209549071619</v>
      </c>
      <c r="M8" s="98">
        <f t="shared" si="3"/>
        <v>-12.76832292824767</v>
      </c>
      <c r="N8" s="99">
        <f t="shared" si="4"/>
        <v>2931.0344827586205</v>
      </c>
      <c r="O8" s="100">
        <f t="shared" si="5"/>
        <v>2308.1632653061224</v>
      </c>
      <c r="P8" s="100">
        <f t="shared" si="6"/>
        <v>2507.613124597898</v>
      </c>
    </row>
    <row r="9" spans="1:16" ht="13.5">
      <c r="A9" s="101" t="s">
        <v>15</v>
      </c>
      <c r="B9" s="92">
        <v>4</v>
      </c>
      <c r="C9" s="93">
        <v>120</v>
      </c>
      <c r="D9" s="67">
        <v>190</v>
      </c>
      <c r="E9" s="53">
        <v>237.25</v>
      </c>
      <c r="F9" s="94">
        <v>4</v>
      </c>
      <c r="G9" s="94">
        <v>300</v>
      </c>
      <c r="H9" s="95">
        <v>637</v>
      </c>
      <c r="I9" s="56">
        <v>635.25</v>
      </c>
      <c r="J9" s="96">
        <f t="shared" si="0"/>
        <v>-36.8421052631579</v>
      </c>
      <c r="K9" s="97">
        <f t="shared" si="1"/>
        <v>-49.420442571127495</v>
      </c>
      <c r="L9" s="96">
        <f t="shared" si="2"/>
        <v>-52.90423861852433</v>
      </c>
      <c r="M9" s="98">
        <f t="shared" si="3"/>
        <v>-52.77449822904368</v>
      </c>
      <c r="N9" s="99">
        <f t="shared" si="4"/>
        <v>2500</v>
      </c>
      <c r="O9" s="100">
        <f t="shared" si="5"/>
        <v>3352.6315789473683</v>
      </c>
      <c r="P9" s="100">
        <f t="shared" si="6"/>
        <v>2677.555321390938</v>
      </c>
    </row>
    <row r="10" spans="1:16" ht="13.5">
      <c r="A10" s="102" t="s">
        <v>16</v>
      </c>
      <c r="B10" s="92">
        <v>3</v>
      </c>
      <c r="C10" s="93">
        <v>750</v>
      </c>
      <c r="D10" s="67">
        <v>790</v>
      </c>
      <c r="E10" s="53">
        <v>928.5</v>
      </c>
      <c r="F10" s="94">
        <v>4</v>
      </c>
      <c r="G10" s="94">
        <v>2250</v>
      </c>
      <c r="H10" s="95">
        <v>1625</v>
      </c>
      <c r="I10" s="56">
        <v>2288</v>
      </c>
      <c r="J10" s="96">
        <f t="shared" si="0"/>
        <v>-5.063291139240505</v>
      </c>
      <c r="K10" s="97">
        <f t="shared" si="1"/>
        <v>-19.224555735056555</v>
      </c>
      <c r="L10" s="96">
        <f t="shared" si="2"/>
        <v>38.46153846153845</v>
      </c>
      <c r="M10" s="98">
        <f t="shared" si="3"/>
        <v>-1.66083916083916</v>
      </c>
      <c r="N10" s="99">
        <f t="shared" si="4"/>
        <v>3000</v>
      </c>
      <c r="O10" s="100">
        <f t="shared" si="5"/>
        <v>2056.9620253164558</v>
      </c>
      <c r="P10" s="100">
        <f t="shared" si="6"/>
        <v>2464.189553042542</v>
      </c>
    </row>
    <row r="11" spans="1:16" ht="13.5">
      <c r="A11" s="101" t="s">
        <v>17</v>
      </c>
      <c r="B11" s="92">
        <v>3</v>
      </c>
      <c r="C11" s="93">
        <v>1700</v>
      </c>
      <c r="D11" s="67">
        <v>2028</v>
      </c>
      <c r="E11" s="53">
        <v>1915</v>
      </c>
      <c r="F11" s="94">
        <v>4</v>
      </c>
      <c r="G11" s="94">
        <v>3400</v>
      </c>
      <c r="H11" s="95">
        <v>3300</v>
      </c>
      <c r="I11" s="56">
        <v>2708.75</v>
      </c>
      <c r="J11" s="96">
        <f t="shared" si="0"/>
        <v>-16.17357001972387</v>
      </c>
      <c r="K11" s="97">
        <f t="shared" si="1"/>
        <v>-11.227154046997384</v>
      </c>
      <c r="L11" s="96">
        <f t="shared" si="2"/>
        <v>3.030303030303031</v>
      </c>
      <c r="M11" s="98">
        <f t="shared" si="3"/>
        <v>25.519150899861557</v>
      </c>
      <c r="N11" s="99">
        <f t="shared" si="4"/>
        <v>2000</v>
      </c>
      <c r="O11" s="100">
        <f t="shared" si="5"/>
        <v>1627.2189349112427</v>
      </c>
      <c r="P11" s="100">
        <f t="shared" si="6"/>
        <v>1414.490861618799</v>
      </c>
    </row>
    <row r="12" spans="1:16" ht="13.5">
      <c r="A12" s="101" t="s">
        <v>18</v>
      </c>
      <c r="B12" s="92">
        <v>3</v>
      </c>
      <c r="C12" s="93">
        <v>80</v>
      </c>
      <c r="D12" s="67">
        <v>86</v>
      </c>
      <c r="E12" s="53">
        <v>12.505</v>
      </c>
      <c r="F12" s="94">
        <v>4</v>
      </c>
      <c r="G12" s="94">
        <v>56</v>
      </c>
      <c r="H12" s="95">
        <v>43</v>
      </c>
      <c r="I12" s="56">
        <v>13.005</v>
      </c>
      <c r="J12" s="96">
        <f t="shared" si="0"/>
        <v>-6.976744186046517</v>
      </c>
      <c r="K12" s="97">
        <f t="shared" si="1"/>
        <v>539.7441023590563</v>
      </c>
      <c r="L12" s="96">
        <f t="shared" si="2"/>
        <v>30.232558139534888</v>
      </c>
      <c r="M12" s="98">
        <f t="shared" si="3"/>
        <v>330.60361399461743</v>
      </c>
      <c r="N12" s="99">
        <f t="shared" si="4"/>
        <v>700</v>
      </c>
      <c r="O12" s="100">
        <f t="shared" si="5"/>
        <v>500</v>
      </c>
      <c r="P12" s="100">
        <f t="shared" si="6"/>
        <v>1039.9840063974411</v>
      </c>
    </row>
    <row r="13" spans="1:16" ht="13.5">
      <c r="A13" s="102" t="s">
        <v>19</v>
      </c>
      <c r="B13" s="92">
        <v>3</v>
      </c>
      <c r="C13" s="105">
        <v>6700</v>
      </c>
      <c r="D13" s="141">
        <v>7005</v>
      </c>
      <c r="E13" s="53">
        <v>4645.25</v>
      </c>
      <c r="F13" s="94">
        <v>4</v>
      </c>
      <c r="G13" s="94">
        <v>20770</v>
      </c>
      <c r="H13" s="95">
        <v>21753</v>
      </c>
      <c r="I13" s="56">
        <v>12053.25</v>
      </c>
      <c r="J13" s="96">
        <f t="shared" si="0"/>
        <v>-4.354032833690226</v>
      </c>
      <c r="K13" s="97">
        <f t="shared" si="1"/>
        <v>44.233356654647224</v>
      </c>
      <c r="L13" s="96"/>
      <c r="M13" s="98"/>
      <c r="N13" s="99">
        <f t="shared" si="4"/>
        <v>3100</v>
      </c>
      <c r="O13" s="100">
        <f t="shared" si="5"/>
        <v>3105.353319057816</v>
      </c>
      <c r="P13" s="100">
        <f t="shared" si="6"/>
        <v>2594.7473225337712</v>
      </c>
    </row>
    <row r="14" spans="1:16" ht="13.5">
      <c r="A14" s="101" t="s">
        <v>20</v>
      </c>
      <c r="B14" s="92">
        <v>4</v>
      </c>
      <c r="C14" s="93">
        <v>26</v>
      </c>
      <c r="D14" s="67">
        <v>27</v>
      </c>
      <c r="E14" s="53">
        <v>25.75</v>
      </c>
      <c r="F14" s="94"/>
      <c r="G14" s="94"/>
      <c r="H14" s="95">
        <v>257</v>
      </c>
      <c r="I14" s="56">
        <v>227.25</v>
      </c>
      <c r="J14" s="96">
        <f t="shared" si="0"/>
        <v>-3.7037037037037095</v>
      </c>
      <c r="K14" s="97">
        <f t="shared" si="1"/>
        <v>0.9708737864077648</v>
      </c>
      <c r="L14" s="96"/>
      <c r="M14" s="98"/>
      <c r="N14" s="99">
        <f t="shared" si="4"/>
        <v>0</v>
      </c>
      <c r="O14" s="100">
        <f t="shared" si="5"/>
        <v>9518.518518518518</v>
      </c>
      <c r="P14" s="100">
        <f t="shared" si="6"/>
        <v>8825.242718446601</v>
      </c>
    </row>
    <row r="15" spans="1:16" ht="13.5">
      <c r="A15" s="101" t="s">
        <v>21</v>
      </c>
      <c r="B15" s="92">
        <v>4</v>
      </c>
      <c r="C15" s="93">
        <v>80</v>
      </c>
      <c r="D15" s="67">
        <v>92</v>
      </c>
      <c r="E15" s="53">
        <v>182.25</v>
      </c>
      <c r="F15" s="94"/>
      <c r="G15" s="94"/>
      <c r="H15" s="95">
        <v>966</v>
      </c>
      <c r="I15" s="56">
        <v>1873</v>
      </c>
      <c r="J15" s="96">
        <f t="shared" si="0"/>
        <v>-13.043478260869563</v>
      </c>
      <c r="K15" s="97">
        <f t="shared" si="1"/>
        <v>-56.104252400548695</v>
      </c>
      <c r="L15" s="96"/>
      <c r="M15" s="98"/>
      <c r="N15" s="99">
        <f t="shared" si="4"/>
        <v>0</v>
      </c>
      <c r="O15" s="100">
        <f t="shared" si="5"/>
        <v>10500</v>
      </c>
      <c r="P15" s="100">
        <f t="shared" si="6"/>
        <v>10277.091906721536</v>
      </c>
    </row>
    <row r="16" spans="1:16" ht="13.5">
      <c r="A16" s="101" t="s">
        <v>22</v>
      </c>
      <c r="B16" s="92"/>
      <c r="C16" s="93">
        <v>0.01</v>
      </c>
      <c r="D16" s="67">
        <v>0.01</v>
      </c>
      <c r="E16" s="53">
        <v>1.5025</v>
      </c>
      <c r="F16" s="94"/>
      <c r="G16" s="94"/>
      <c r="H16" s="95">
        <v>0.01</v>
      </c>
      <c r="I16" s="56">
        <v>9.2525</v>
      </c>
      <c r="J16" s="96">
        <f t="shared" si="0"/>
        <v>0</v>
      </c>
      <c r="K16" s="97">
        <f t="shared" si="1"/>
        <v>-99.33444259567388</v>
      </c>
      <c r="L16" s="96"/>
      <c r="M16" s="98"/>
      <c r="N16" s="100">
        <f t="shared" si="4"/>
        <v>0</v>
      </c>
      <c r="O16" s="100"/>
      <c r="P16" s="100">
        <f t="shared" si="6"/>
        <v>6158.069883527454</v>
      </c>
    </row>
    <row r="17" spans="1:16" ht="13.5">
      <c r="A17" s="82" t="s">
        <v>23</v>
      </c>
      <c r="B17" s="106"/>
      <c r="C17" s="107"/>
      <c r="D17" s="142"/>
      <c r="E17" s="63"/>
      <c r="F17" s="108"/>
      <c r="G17" s="107"/>
      <c r="H17" s="142"/>
      <c r="I17" s="59"/>
      <c r="J17" s="109"/>
      <c r="K17" s="110"/>
      <c r="L17" s="109"/>
      <c r="M17" s="111"/>
      <c r="N17" s="112"/>
      <c r="O17" s="113"/>
      <c r="P17" s="113"/>
    </row>
    <row r="18" spans="1:16" ht="13.5">
      <c r="A18" s="101" t="s">
        <v>24</v>
      </c>
      <c r="B18" s="92"/>
      <c r="C18" s="93">
        <v>0.01</v>
      </c>
      <c r="D18" s="67">
        <v>0.01</v>
      </c>
      <c r="E18" s="53">
        <v>0.2575</v>
      </c>
      <c r="F18" s="94"/>
      <c r="G18" s="94"/>
      <c r="H18" s="95">
        <v>0.01</v>
      </c>
      <c r="I18" s="56">
        <v>0.5075</v>
      </c>
      <c r="J18" s="96"/>
      <c r="K18" s="97"/>
      <c r="L18" s="96"/>
      <c r="M18" s="98"/>
      <c r="N18" s="99"/>
      <c r="O18" s="100"/>
      <c r="P18" s="100">
        <f aca="true" t="shared" si="7" ref="N18:P19">(I18/E18)*1000</f>
        <v>1970.8737864077668</v>
      </c>
    </row>
    <row r="19" spans="1:16" ht="13.5">
      <c r="A19" s="101" t="s">
        <v>25</v>
      </c>
      <c r="B19" s="92">
        <v>4</v>
      </c>
      <c r="C19" s="93">
        <v>500</v>
      </c>
      <c r="D19" s="67">
        <v>383</v>
      </c>
      <c r="E19" s="53">
        <v>118</v>
      </c>
      <c r="F19" s="94">
        <v>4</v>
      </c>
      <c r="G19" s="94">
        <v>650</v>
      </c>
      <c r="H19" s="95">
        <v>556</v>
      </c>
      <c r="I19" s="56">
        <v>130</v>
      </c>
      <c r="J19" s="96">
        <f aca="true" t="shared" si="8" ref="J19:J25">IF(OR(D19=0,C19=0),"",C19/D19*100-100)</f>
        <v>30.548302872062663</v>
      </c>
      <c r="K19" s="97">
        <f aca="true" t="shared" si="9" ref="K19:K25">IF(OR(E19=0,C19=0),"",C19/E19*100-100)</f>
        <v>323.7288135593221</v>
      </c>
      <c r="L19" s="96">
        <f aca="true" t="shared" si="10" ref="L19:L25">IF(OR(H19=0,G19=0),"",G19/H19*100-100)</f>
        <v>16.906474820143885</v>
      </c>
      <c r="M19" s="98">
        <f aca="true" t="shared" si="11" ref="M19:M25">IF(OR(I19=0,G19=0),"",G19/I19*100-100)</f>
        <v>400</v>
      </c>
      <c r="N19" s="99">
        <f t="shared" si="7"/>
        <v>1300</v>
      </c>
      <c r="O19" s="100">
        <f t="shared" si="7"/>
        <v>1451.6971279373367</v>
      </c>
      <c r="P19" s="100">
        <f t="shared" si="7"/>
        <v>1101.6949152542372</v>
      </c>
    </row>
    <row r="20" spans="1:16" ht="13.5">
      <c r="A20" s="101" t="s">
        <v>26</v>
      </c>
      <c r="B20" s="92"/>
      <c r="C20" s="93">
        <v>0.01</v>
      </c>
      <c r="D20" s="67">
        <v>0.01</v>
      </c>
      <c r="E20" s="53">
        <v>0.01</v>
      </c>
      <c r="F20" s="94"/>
      <c r="G20" s="94">
        <v>0.01</v>
      </c>
      <c r="H20" s="95">
        <v>0.01</v>
      </c>
      <c r="I20" s="56">
        <v>0.01</v>
      </c>
      <c r="J20" s="96">
        <f t="shared" si="8"/>
        <v>0</v>
      </c>
      <c r="K20" s="97">
        <f t="shared" si="9"/>
        <v>0</v>
      </c>
      <c r="L20" s="96">
        <f t="shared" si="10"/>
        <v>0</v>
      </c>
      <c r="M20" s="98">
        <f t="shared" si="11"/>
        <v>0</v>
      </c>
      <c r="N20" s="99"/>
      <c r="O20" s="100"/>
      <c r="P20" s="100"/>
    </row>
    <row r="21" spans="1:16" ht="13.5">
      <c r="A21" s="101" t="s">
        <v>27</v>
      </c>
      <c r="B21" s="92">
        <v>2</v>
      </c>
      <c r="C21" s="93">
        <v>1000</v>
      </c>
      <c r="D21" s="67">
        <v>408</v>
      </c>
      <c r="E21" s="53">
        <v>168.5</v>
      </c>
      <c r="F21" s="94">
        <v>4</v>
      </c>
      <c r="G21" s="94">
        <v>1200</v>
      </c>
      <c r="H21" s="95">
        <v>486</v>
      </c>
      <c r="I21" s="56">
        <v>166.75</v>
      </c>
      <c r="J21" s="96">
        <f t="shared" si="8"/>
        <v>145.0980392156863</v>
      </c>
      <c r="K21" s="97">
        <f t="shared" si="9"/>
        <v>493.4718100890208</v>
      </c>
      <c r="L21" s="96">
        <f t="shared" si="10"/>
        <v>146.91358024691357</v>
      </c>
      <c r="M21" s="98">
        <f t="shared" si="11"/>
        <v>619.6401799100449</v>
      </c>
      <c r="N21" s="99">
        <f aca="true" t="shared" si="12" ref="N21:P24">(G21/C21)*1000</f>
        <v>1200</v>
      </c>
      <c r="O21" s="100">
        <f t="shared" si="12"/>
        <v>1191.1764705882354</v>
      </c>
      <c r="P21" s="100">
        <f t="shared" si="12"/>
        <v>989.6142433234421</v>
      </c>
    </row>
    <row r="22" spans="1:16" ht="13.5">
      <c r="A22" s="101" t="s">
        <v>28</v>
      </c>
      <c r="B22" s="92">
        <v>4</v>
      </c>
      <c r="C22" s="93">
        <v>300</v>
      </c>
      <c r="D22" s="67">
        <v>161</v>
      </c>
      <c r="E22" s="53">
        <v>241.5</v>
      </c>
      <c r="F22" s="94">
        <v>4</v>
      </c>
      <c r="G22" s="94">
        <v>360</v>
      </c>
      <c r="H22" s="95">
        <v>196</v>
      </c>
      <c r="I22" s="56">
        <v>311</v>
      </c>
      <c r="J22" s="96">
        <f t="shared" si="8"/>
        <v>86.33540372670808</v>
      </c>
      <c r="K22" s="97">
        <f t="shared" si="9"/>
        <v>24.22360248447204</v>
      </c>
      <c r="L22" s="96"/>
      <c r="M22" s="98"/>
      <c r="N22" s="99">
        <f t="shared" si="12"/>
        <v>1200</v>
      </c>
      <c r="O22" s="100">
        <f t="shared" si="12"/>
        <v>1217.3913043478262</v>
      </c>
      <c r="P22" s="100">
        <f t="shared" si="12"/>
        <v>1287.784679089027</v>
      </c>
    </row>
    <row r="23" spans="1:16" ht="13.5">
      <c r="A23" s="101" t="s">
        <v>29</v>
      </c>
      <c r="B23" s="92">
        <v>2</v>
      </c>
      <c r="C23" s="93">
        <v>30</v>
      </c>
      <c r="D23" s="67">
        <v>29</v>
      </c>
      <c r="E23" s="53">
        <v>43</v>
      </c>
      <c r="F23" s="94">
        <v>4</v>
      </c>
      <c r="G23" s="94">
        <v>38</v>
      </c>
      <c r="H23" s="95">
        <v>29</v>
      </c>
      <c r="I23" s="56">
        <v>38.5</v>
      </c>
      <c r="J23" s="96">
        <f t="shared" si="8"/>
        <v>3.448275862068968</v>
      </c>
      <c r="K23" s="97">
        <f t="shared" si="9"/>
        <v>-30.232558139534888</v>
      </c>
      <c r="L23" s="96">
        <f t="shared" si="10"/>
        <v>31.034482758620697</v>
      </c>
      <c r="M23" s="98">
        <f t="shared" si="11"/>
        <v>-1.2987012987013031</v>
      </c>
      <c r="N23" s="99">
        <f t="shared" si="12"/>
        <v>1266.6666666666665</v>
      </c>
      <c r="O23" s="100">
        <f aca="true" t="shared" si="13" ref="O23:P25">(H23/D23)*1000</f>
        <v>1000</v>
      </c>
      <c r="P23" s="100">
        <f t="shared" si="13"/>
        <v>895.3488372093024</v>
      </c>
    </row>
    <row r="24" spans="1:16" ht="13.5">
      <c r="A24" s="101" t="s">
        <v>30</v>
      </c>
      <c r="B24" s="92"/>
      <c r="C24" s="93">
        <v>0.01</v>
      </c>
      <c r="D24" s="67">
        <v>0.01</v>
      </c>
      <c r="E24" s="53">
        <v>0.01</v>
      </c>
      <c r="F24" s="94"/>
      <c r="G24" s="94">
        <v>0.01</v>
      </c>
      <c r="H24" s="95">
        <v>0.01</v>
      </c>
      <c r="I24" s="56">
        <v>0.01</v>
      </c>
      <c r="J24" s="96">
        <f t="shared" si="8"/>
        <v>0</v>
      </c>
      <c r="K24" s="97">
        <f t="shared" si="9"/>
        <v>0</v>
      </c>
      <c r="L24" s="96">
        <f t="shared" si="10"/>
        <v>0</v>
      </c>
      <c r="M24" s="98">
        <f t="shared" si="11"/>
        <v>0</v>
      </c>
      <c r="N24" s="99">
        <f t="shared" si="12"/>
        <v>1000</v>
      </c>
      <c r="O24" s="100"/>
      <c r="P24" s="100"/>
    </row>
    <row r="25" spans="1:16" ht="13.5">
      <c r="A25" s="101" t="s">
        <v>31</v>
      </c>
      <c r="B25" s="92">
        <v>4</v>
      </c>
      <c r="C25" s="93">
        <v>500</v>
      </c>
      <c r="D25" s="67">
        <v>200</v>
      </c>
      <c r="E25" s="53">
        <v>299</v>
      </c>
      <c r="F25" s="94">
        <v>4</v>
      </c>
      <c r="G25" s="94">
        <v>550</v>
      </c>
      <c r="H25" s="95">
        <v>232</v>
      </c>
      <c r="I25" s="56">
        <v>219</v>
      </c>
      <c r="J25" s="96">
        <f t="shared" si="8"/>
        <v>150</v>
      </c>
      <c r="K25" s="97">
        <f t="shared" si="9"/>
        <v>67.22408026755852</v>
      </c>
      <c r="L25" s="96">
        <f t="shared" si="10"/>
        <v>137.06896551724137</v>
      </c>
      <c r="M25" s="98">
        <f t="shared" si="11"/>
        <v>151.1415525114155</v>
      </c>
      <c r="N25" s="99">
        <f>(G25/C25)*1000</f>
        <v>1100</v>
      </c>
      <c r="O25" s="100">
        <f t="shared" si="13"/>
        <v>1160</v>
      </c>
      <c r="P25" s="100">
        <f t="shared" si="13"/>
        <v>732.4414715719063</v>
      </c>
    </row>
    <row r="26" spans="1:16" ht="13.5">
      <c r="A26" s="82" t="s">
        <v>32</v>
      </c>
      <c r="B26" s="106"/>
      <c r="C26" s="107"/>
      <c r="D26" s="142"/>
      <c r="E26" s="63"/>
      <c r="F26" s="108"/>
      <c r="G26" s="107"/>
      <c r="H26" s="142"/>
      <c r="I26" s="59"/>
      <c r="J26" s="109"/>
      <c r="K26" s="110"/>
      <c r="L26" s="109"/>
      <c r="M26" s="111"/>
      <c r="N26" s="112"/>
      <c r="O26" s="113"/>
      <c r="P26" s="113"/>
    </row>
    <row r="27" spans="1:16" ht="13.5">
      <c r="A27" s="91" t="s">
        <v>33</v>
      </c>
      <c r="B27" s="92">
        <v>4</v>
      </c>
      <c r="C27" s="93">
        <f>IF(OR(C28=0,C29=0,C30=0,C31=0),"",SUM(C28:C31))</f>
        <v>510</v>
      </c>
      <c r="D27" s="67">
        <f>IF(OR(D28=0,D29=0,D30=0,D31=0),"",SUM(D28:D31))</f>
        <v>466</v>
      </c>
      <c r="E27" s="67">
        <f>IF(OR(E28=0,E29=0,E30=0,E31=0),"",SUM(E28:E31))</f>
        <v>545.5</v>
      </c>
      <c r="F27" s="94"/>
      <c r="G27" s="94"/>
      <c r="H27" s="95">
        <f>IF(OR(H28=0,H29=0,H30=0,H31=0),"",SUM(H28:H31))</f>
        <v>14032</v>
      </c>
      <c r="I27" s="115">
        <f>IF(OR(I28=0,I29=0,I30=0,I31=0),"",SUM(I28:I31))</f>
        <v>9902.25</v>
      </c>
      <c r="J27" s="96">
        <f>IF(OR(D27=0,C27=0),"",C27/D27*100-100)</f>
        <v>9.4420600858369</v>
      </c>
      <c r="K27" s="148">
        <f>IF(OR(E27=0,C27=0),"",C27/E27*100-100)</f>
        <v>-6.507791017415215</v>
      </c>
      <c r="L27" s="96">
        <f>IF(OR(H27=0,G27=0),"",G27/H27*100-100)</f>
      </c>
      <c r="M27" s="96">
        <f>IF(OR(I27=0,G27=0),"",G27/I27*100-100)</f>
      </c>
      <c r="N27" s="99">
        <f aca="true" t="shared" si="14" ref="N27:P31">(G27/C27)*1000</f>
        <v>0</v>
      </c>
      <c r="O27" s="100">
        <f t="shared" si="14"/>
        <v>30111.587982832618</v>
      </c>
      <c r="P27" s="100">
        <f t="shared" si="14"/>
        <v>18152.61228230981</v>
      </c>
    </row>
    <row r="28" spans="1:16" ht="13.5">
      <c r="A28" s="101" t="s">
        <v>34</v>
      </c>
      <c r="B28" s="92">
        <v>4</v>
      </c>
      <c r="C28" s="93">
        <v>30</v>
      </c>
      <c r="D28" s="67">
        <v>25</v>
      </c>
      <c r="E28" s="53">
        <v>20.25</v>
      </c>
      <c r="F28" s="94">
        <v>4</v>
      </c>
      <c r="G28" s="94">
        <v>915</v>
      </c>
      <c r="H28" s="95">
        <v>450</v>
      </c>
      <c r="I28" s="56">
        <v>336.75</v>
      </c>
      <c r="J28" s="96">
        <f>IF(OR(D28=0,C28=0),"",C28/D28*100-100)</f>
        <v>20</v>
      </c>
      <c r="K28" s="97">
        <f>IF(OR(E28=0,C28=0),"",C28/E28*100-100)</f>
        <v>48.14814814814815</v>
      </c>
      <c r="L28" s="96">
        <f>IF(OR(H28=0,G28=0),"",G28/H28*100-100)</f>
        <v>103.33333333333331</v>
      </c>
      <c r="M28" s="98">
        <f>IF(OR(I28=0,G28=0),"",G28/I28*100-100)</f>
        <v>171.71492204899778</v>
      </c>
      <c r="N28" s="99">
        <f t="shared" si="14"/>
        <v>30500</v>
      </c>
      <c r="O28" s="100">
        <f t="shared" si="14"/>
        <v>18000</v>
      </c>
      <c r="P28" s="100">
        <f t="shared" si="14"/>
        <v>16629.62962962963</v>
      </c>
    </row>
    <row r="29" spans="1:16" ht="13.5">
      <c r="A29" s="101" t="s">
        <v>35</v>
      </c>
      <c r="B29" s="92">
        <v>4</v>
      </c>
      <c r="C29" s="93">
        <v>250</v>
      </c>
      <c r="D29" s="67">
        <v>225</v>
      </c>
      <c r="E29" s="53">
        <v>138.75</v>
      </c>
      <c r="F29" s="94">
        <v>4</v>
      </c>
      <c r="G29" s="94">
        <v>8250</v>
      </c>
      <c r="H29" s="95">
        <v>7650</v>
      </c>
      <c r="I29" s="56">
        <v>2401.25</v>
      </c>
      <c r="J29" s="96">
        <f>IF(OR(D29=0,C29=0),"",C29/D29*100-100)</f>
        <v>11.111111111111114</v>
      </c>
      <c r="K29" s="97">
        <f>IF(OR(E29=0,C29=0),"",C29/E29*100-100)</f>
        <v>80.18018018018017</v>
      </c>
      <c r="L29" s="96">
        <f>IF(OR(H29=0,G29=0),"",G29/H29*100-100)</f>
        <v>7.843137254901961</v>
      </c>
      <c r="M29" s="98">
        <f>IF(OR(I29=0,G29=0),"",G29/I29*100-100)</f>
        <v>243.5710567412806</v>
      </c>
      <c r="N29" s="99">
        <f t="shared" si="14"/>
        <v>33000</v>
      </c>
      <c r="O29" s="100">
        <f t="shared" si="14"/>
        <v>34000</v>
      </c>
      <c r="P29" s="100">
        <f t="shared" si="14"/>
        <v>17306.30630630631</v>
      </c>
    </row>
    <row r="30" spans="1:16" ht="13.5">
      <c r="A30" s="101" t="s">
        <v>36</v>
      </c>
      <c r="B30" s="92">
        <v>4</v>
      </c>
      <c r="C30" s="93">
        <v>150</v>
      </c>
      <c r="D30" s="67">
        <v>136</v>
      </c>
      <c r="E30" s="53">
        <v>232.75</v>
      </c>
      <c r="F30" s="94"/>
      <c r="G30" s="94"/>
      <c r="H30" s="95">
        <v>4012</v>
      </c>
      <c r="I30" s="56">
        <v>4199.25</v>
      </c>
      <c r="J30" s="96">
        <f>IF(OR(D30=0,C30=0),"",C30/D30*100-100)</f>
        <v>10.294117647058826</v>
      </c>
      <c r="K30" s="97">
        <f>IF(OR(E30=0,C30=0),"",C30/E30*100-100)</f>
        <v>-35.553168635875394</v>
      </c>
      <c r="L30" s="96"/>
      <c r="M30" s="98"/>
      <c r="N30" s="99">
        <f t="shared" si="14"/>
        <v>0</v>
      </c>
      <c r="O30" s="100">
        <f t="shared" si="14"/>
        <v>29500</v>
      </c>
      <c r="P30" s="100">
        <f t="shared" si="14"/>
        <v>18041.89044038668</v>
      </c>
    </row>
    <row r="31" spans="1:16" ht="13.5">
      <c r="A31" s="101" t="s">
        <v>37</v>
      </c>
      <c r="B31" s="92">
        <v>4</v>
      </c>
      <c r="C31" s="93">
        <v>80</v>
      </c>
      <c r="D31" s="67">
        <v>80</v>
      </c>
      <c r="E31" s="53">
        <v>153.75</v>
      </c>
      <c r="F31" s="94"/>
      <c r="G31" s="94"/>
      <c r="H31" s="95">
        <v>1920</v>
      </c>
      <c r="I31" s="56">
        <v>2965</v>
      </c>
      <c r="J31" s="96">
        <f>IF(OR(D31=0,C31=0),"",C31/D31*100-100)</f>
        <v>0</v>
      </c>
      <c r="K31" s="97">
        <f>IF(OR(E31=0,C31=0),"",C31/E31*100-100)</f>
        <v>-47.96747967479674</v>
      </c>
      <c r="L31" s="96"/>
      <c r="M31" s="98"/>
      <c r="N31" s="99">
        <f t="shared" si="14"/>
        <v>0</v>
      </c>
      <c r="O31" s="100">
        <f t="shared" si="14"/>
        <v>24000</v>
      </c>
      <c r="P31" s="100">
        <f t="shared" si="14"/>
        <v>19284.552845528455</v>
      </c>
    </row>
    <row r="32" spans="1:16" ht="13.5">
      <c r="A32" s="82" t="s">
        <v>38</v>
      </c>
      <c r="B32" s="106"/>
      <c r="C32" s="107"/>
      <c r="D32" s="142"/>
      <c r="E32" s="63"/>
      <c r="F32" s="108"/>
      <c r="G32" s="107"/>
      <c r="H32" s="142"/>
      <c r="I32" s="59"/>
      <c r="J32" s="109"/>
      <c r="K32" s="110"/>
      <c r="L32" s="109"/>
      <c r="M32" s="111"/>
      <c r="N32" s="112"/>
      <c r="O32" s="113"/>
      <c r="P32" s="113"/>
    </row>
    <row r="33" spans="1:16" ht="13.5">
      <c r="A33" s="101" t="s">
        <v>39</v>
      </c>
      <c r="B33" s="92"/>
      <c r="C33" s="93">
        <v>0.01</v>
      </c>
      <c r="D33" s="67">
        <v>10</v>
      </c>
      <c r="E33" s="53">
        <v>23.25</v>
      </c>
      <c r="F33" s="94"/>
      <c r="G33" s="94">
        <v>0.01</v>
      </c>
      <c r="H33" s="95">
        <v>600</v>
      </c>
      <c r="I33" s="56">
        <v>1438</v>
      </c>
      <c r="J33" s="96">
        <f aca="true" t="shared" si="15" ref="J33:J39">IF(OR(D33=0,C33=0),"",C33/D33*100-100)</f>
        <v>-99.9</v>
      </c>
      <c r="K33" s="97">
        <f aca="true" t="shared" si="16" ref="K33:K39">IF(OR(E33=0,C33=0),"",C33/E33*100-100)</f>
        <v>-99.95698924731182</v>
      </c>
      <c r="L33" s="96">
        <f>IF(OR(H33=0,G33=0),"",G33/H33*100-100)</f>
        <v>-99.99833333333333</v>
      </c>
      <c r="M33" s="98">
        <f>IF(OR(I33=0,G33=0),"",G33/I33*100-100)</f>
        <v>-99.99930458970793</v>
      </c>
      <c r="N33" s="99">
        <f aca="true" t="shared" si="17" ref="N33:P35">(G33/C33)*1000</f>
        <v>1000</v>
      </c>
      <c r="O33" s="100">
        <f t="shared" si="17"/>
        <v>60000</v>
      </c>
      <c r="P33" s="100">
        <f t="shared" si="17"/>
        <v>61849.4623655914</v>
      </c>
    </row>
    <row r="34" spans="1:16" ht="13.5">
      <c r="A34" s="101" t="s">
        <v>40</v>
      </c>
      <c r="B34" s="92">
        <v>4</v>
      </c>
      <c r="C34" s="93">
        <v>400</v>
      </c>
      <c r="D34" s="67">
        <v>435</v>
      </c>
      <c r="E34" s="53">
        <v>599.5</v>
      </c>
      <c r="F34" s="94"/>
      <c r="G34" s="94"/>
      <c r="H34" s="95">
        <v>1128</v>
      </c>
      <c r="I34" s="56">
        <v>1195.5</v>
      </c>
      <c r="J34" s="96">
        <f t="shared" si="15"/>
        <v>-8.045977011494259</v>
      </c>
      <c r="K34" s="97">
        <f t="shared" si="16"/>
        <v>-33.27773144286907</v>
      </c>
      <c r="L34" s="96"/>
      <c r="M34" s="98"/>
      <c r="N34" s="99">
        <f t="shared" si="17"/>
        <v>0</v>
      </c>
      <c r="O34" s="100">
        <f t="shared" si="17"/>
        <v>2593.103448275862</v>
      </c>
      <c r="P34" s="100">
        <f t="shared" si="17"/>
        <v>1994.161801501251</v>
      </c>
    </row>
    <row r="35" spans="1:16" ht="13.5">
      <c r="A35" s="101" t="s">
        <v>41</v>
      </c>
      <c r="B35" s="92">
        <v>4</v>
      </c>
      <c r="C35" s="93">
        <v>15800</v>
      </c>
      <c r="D35" s="67">
        <v>16876</v>
      </c>
      <c r="E35" s="53">
        <v>17905.25</v>
      </c>
      <c r="F35" s="94"/>
      <c r="G35" s="94"/>
      <c r="H35" s="95">
        <v>27015</v>
      </c>
      <c r="I35" s="56">
        <v>21605.5</v>
      </c>
      <c r="J35" s="96">
        <f t="shared" si="15"/>
        <v>-6.375918464091015</v>
      </c>
      <c r="K35" s="97">
        <f t="shared" si="16"/>
        <v>-11.757724689685986</v>
      </c>
      <c r="L35" s="96"/>
      <c r="M35" s="98"/>
      <c r="N35" s="99">
        <f t="shared" si="17"/>
        <v>0</v>
      </c>
      <c r="O35" s="100">
        <f t="shared" si="17"/>
        <v>1600.794027020621</v>
      </c>
      <c r="P35" s="100">
        <f t="shared" si="17"/>
        <v>1206.6572653272085</v>
      </c>
    </row>
    <row r="36" spans="1:16" ht="13.5">
      <c r="A36" s="101" t="s">
        <v>42</v>
      </c>
      <c r="B36" s="92"/>
      <c r="C36" s="93"/>
      <c r="D36" s="67">
        <v>0.01</v>
      </c>
      <c r="E36" s="53">
        <v>0.01</v>
      </c>
      <c r="F36" s="94"/>
      <c r="G36" s="94"/>
      <c r="H36" s="95">
        <v>0.01</v>
      </c>
      <c r="I36" s="56">
        <v>0.01</v>
      </c>
      <c r="J36" s="96"/>
      <c r="K36" s="97"/>
      <c r="L36" s="96"/>
      <c r="M36" s="98"/>
      <c r="N36" s="99"/>
      <c r="O36" s="100"/>
      <c r="P36" s="100"/>
    </row>
    <row r="37" spans="1:16" ht="13.5">
      <c r="A37" s="101" t="s">
        <v>43</v>
      </c>
      <c r="B37" s="92"/>
      <c r="C37" s="93"/>
      <c r="D37" s="67">
        <v>0.01</v>
      </c>
      <c r="E37" s="53">
        <v>0.01</v>
      </c>
      <c r="F37" s="94"/>
      <c r="G37" s="94"/>
      <c r="H37" s="95">
        <v>0.01</v>
      </c>
      <c r="I37" s="56">
        <v>0.01</v>
      </c>
      <c r="J37" s="96"/>
      <c r="K37" s="97"/>
      <c r="L37" s="96"/>
      <c r="M37" s="98"/>
      <c r="N37" s="99"/>
      <c r="O37" s="100"/>
      <c r="P37" s="100"/>
    </row>
    <row r="38" spans="1:16" ht="13.5">
      <c r="A38" s="101" t="s">
        <v>44</v>
      </c>
      <c r="B38" s="92">
        <v>2</v>
      </c>
      <c r="C38" s="93">
        <v>50</v>
      </c>
      <c r="D38" s="67">
        <v>46</v>
      </c>
      <c r="E38" s="53">
        <v>22.0025</v>
      </c>
      <c r="F38" s="94">
        <v>4</v>
      </c>
      <c r="G38" s="94">
        <v>75</v>
      </c>
      <c r="H38" s="95">
        <v>70</v>
      </c>
      <c r="I38" s="56">
        <v>22.0025</v>
      </c>
      <c r="J38" s="96">
        <f t="shared" si="15"/>
        <v>8.695652173913032</v>
      </c>
      <c r="K38" s="97">
        <f t="shared" si="16"/>
        <v>127.24690376093625</v>
      </c>
      <c r="L38" s="96">
        <f>IF(OR(H38=0,G38=0),"",G38/H38*100-100)</f>
        <v>7.142857142857139</v>
      </c>
      <c r="M38" s="98">
        <f>IF(OR(I38=0,G38=0),"",G38/I38*100-100)</f>
        <v>240.8703556414044</v>
      </c>
      <c r="N38" s="99">
        <f>(G38/C38)*1000</f>
        <v>1500</v>
      </c>
      <c r="O38" s="100">
        <f>(H38/D38)*1000</f>
        <v>1521.7391304347827</v>
      </c>
      <c r="P38" s="100">
        <f>(I38/E38)*1000</f>
        <v>1000</v>
      </c>
    </row>
    <row r="39" spans="1:16" ht="13.5">
      <c r="A39" s="101" t="s">
        <v>45</v>
      </c>
      <c r="B39" s="92"/>
      <c r="C39" s="93"/>
      <c r="D39" s="67">
        <v>0.01</v>
      </c>
      <c r="E39" s="53">
        <v>0.01</v>
      </c>
      <c r="F39" s="94"/>
      <c r="G39" s="94"/>
      <c r="H39" s="95">
        <v>0.01</v>
      </c>
      <c r="I39" s="56">
        <v>0.01</v>
      </c>
      <c r="J39" s="96"/>
      <c r="K39" s="97"/>
      <c r="L39" s="96"/>
      <c r="M39" s="98"/>
      <c r="N39" s="99"/>
      <c r="O39" s="100"/>
      <c r="P39" s="100"/>
    </row>
    <row r="40" spans="1:16" ht="13.5">
      <c r="A40" s="82" t="s">
        <v>46</v>
      </c>
      <c r="B40" s="106"/>
      <c r="C40" s="107"/>
      <c r="D40" s="142"/>
      <c r="E40" s="63"/>
      <c r="F40" s="108"/>
      <c r="G40" s="107"/>
      <c r="H40" s="142"/>
      <c r="I40" s="59"/>
      <c r="J40" s="109"/>
      <c r="K40" s="110"/>
      <c r="L40" s="109"/>
      <c r="M40" s="111"/>
      <c r="N40" s="112"/>
      <c r="O40" s="113"/>
      <c r="P40" s="113"/>
    </row>
    <row r="41" spans="1:16" ht="13.5">
      <c r="A41" s="101" t="s">
        <v>47</v>
      </c>
      <c r="B41" s="92"/>
      <c r="C41" s="93"/>
      <c r="D41" s="67">
        <v>130</v>
      </c>
      <c r="E41" s="53">
        <v>144.2525</v>
      </c>
      <c r="F41" s="94"/>
      <c r="G41" s="94"/>
      <c r="H41" s="95">
        <v>6890</v>
      </c>
      <c r="I41" s="56">
        <v>9031.252499999999</v>
      </c>
      <c r="J41" s="96"/>
      <c r="K41" s="97"/>
      <c r="L41" s="96"/>
      <c r="M41" s="98"/>
      <c r="N41" s="99" t="e">
        <f>(G41/C41)*1000</f>
        <v>#DIV/0!</v>
      </c>
      <c r="O41" s="100">
        <f>(H41/D41)*1000</f>
        <v>53000</v>
      </c>
      <c r="P41" s="100">
        <f aca="true" t="shared" si="18" ref="O41:P43">(I41/E41)*1000</f>
        <v>62607.251174156416</v>
      </c>
    </row>
    <row r="42" spans="1:16" ht="13.5">
      <c r="A42" s="101" t="s">
        <v>48</v>
      </c>
      <c r="B42" s="92">
        <v>3</v>
      </c>
      <c r="C42" s="93">
        <v>105</v>
      </c>
      <c r="D42" s="67">
        <v>105</v>
      </c>
      <c r="E42" s="53">
        <v>58</v>
      </c>
      <c r="F42" s="94"/>
      <c r="G42" s="94"/>
      <c r="H42" s="95">
        <v>1575</v>
      </c>
      <c r="I42" s="56">
        <v>2577.25</v>
      </c>
      <c r="J42" s="96">
        <f>IF(OR(D42=0,C42=0),"",C42/D42*100-100)</f>
        <v>0</v>
      </c>
      <c r="K42" s="97">
        <f>IF(OR(E42=0,C42=0),"",C42/E42*100-100)</f>
        <v>81.0344827586207</v>
      </c>
      <c r="L42" s="96"/>
      <c r="M42" s="98"/>
      <c r="N42" s="99">
        <f>(G42/C42)*1000</f>
        <v>0</v>
      </c>
      <c r="O42" s="100">
        <f t="shared" si="18"/>
        <v>15000</v>
      </c>
      <c r="P42" s="100">
        <f t="shared" si="18"/>
        <v>44435.3448275862</v>
      </c>
    </row>
    <row r="43" spans="1:16" ht="13.5">
      <c r="A43" s="101" t="s">
        <v>49</v>
      </c>
      <c r="B43" s="92">
        <v>2</v>
      </c>
      <c r="C43" s="93">
        <v>60</v>
      </c>
      <c r="D43" s="67">
        <v>54</v>
      </c>
      <c r="E43" s="53">
        <v>38.5025</v>
      </c>
      <c r="F43" s="94"/>
      <c r="G43" s="94"/>
      <c r="H43" s="95">
        <v>432</v>
      </c>
      <c r="I43" s="56">
        <v>358.7525</v>
      </c>
      <c r="J43" s="96">
        <f>IF(OR(D43=0,C43=0),"",C43/D43*100-100)</f>
        <v>11.111111111111114</v>
      </c>
      <c r="K43" s="97">
        <f>IF(OR(E43=0,C43=0),"",C43/E43*100-100)</f>
        <v>55.83403675086035</v>
      </c>
      <c r="L43" s="96"/>
      <c r="M43" s="98"/>
      <c r="N43" s="99">
        <f>(G43/C43)*1000</f>
        <v>0</v>
      </c>
      <c r="O43" s="100">
        <f t="shared" si="18"/>
        <v>8000</v>
      </c>
      <c r="P43" s="100">
        <f t="shared" si="18"/>
        <v>9317.641711577171</v>
      </c>
    </row>
    <row r="44" spans="1:16" ht="13.5">
      <c r="A44" s="82" t="s">
        <v>50</v>
      </c>
      <c r="B44" s="106"/>
      <c r="C44" s="107"/>
      <c r="D44" s="142"/>
      <c r="E44" s="63"/>
      <c r="F44" s="108"/>
      <c r="G44" s="107"/>
      <c r="H44" s="142"/>
      <c r="I44" s="59"/>
      <c r="J44" s="109"/>
      <c r="K44" s="110"/>
      <c r="L44" s="109"/>
      <c r="M44" s="111"/>
      <c r="N44" s="112"/>
      <c r="O44" s="113"/>
      <c r="P44" s="113"/>
    </row>
    <row r="45" spans="1:16" ht="13.5">
      <c r="A45" s="101" t="s">
        <v>51</v>
      </c>
      <c r="B45" s="92"/>
      <c r="C45" s="93"/>
      <c r="D45" s="67">
        <v>6</v>
      </c>
      <c r="E45" s="53">
        <v>39.25</v>
      </c>
      <c r="F45" s="94"/>
      <c r="G45" s="94"/>
      <c r="H45" s="95">
        <v>132</v>
      </c>
      <c r="I45" s="56">
        <v>932.5</v>
      </c>
      <c r="J45" s="96"/>
      <c r="K45" s="97"/>
      <c r="L45" s="96"/>
      <c r="M45" s="98"/>
      <c r="N45" s="99" t="e">
        <f aca="true" t="shared" si="19" ref="N45:P47">(G45/C45)*1000</f>
        <v>#DIV/0!</v>
      </c>
      <c r="O45" s="100">
        <f t="shared" si="19"/>
        <v>22000</v>
      </c>
      <c r="P45" s="100">
        <f t="shared" si="19"/>
        <v>23757.961783439492</v>
      </c>
    </row>
    <row r="46" spans="1:16" ht="13.5">
      <c r="A46" s="101" t="s">
        <v>52</v>
      </c>
      <c r="B46" s="92"/>
      <c r="C46" s="93"/>
      <c r="D46" s="67">
        <v>3</v>
      </c>
      <c r="E46" s="53">
        <v>8.5025</v>
      </c>
      <c r="F46" s="94"/>
      <c r="G46" s="94"/>
      <c r="H46" s="95">
        <v>53</v>
      </c>
      <c r="I46" s="56">
        <v>135.7525</v>
      </c>
      <c r="J46" s="96"/>
      <c r="K46" s="97"/>
      <c r="L46" s="96"/>
      <c r="M46" s="98"/>
      <c r="N46" s="99" t="e">
        <f t="shared" si="19"/>
        <v>#DIV/0!</v>
      </c>
      <c r="O46" s="100">
        <f t="shared" si="19"/>
        <v>17666.666666666668</v>
      </c>
      <c r="P46" s="100">
        <f t="shared" si="19"/>
        <v>15966.18641576007</v>
      </c>
    </row>
    <row r="47" spans="1:16" ht="13.5">
      <c r="A47" s="101" t="s">
        <v>53</v>
      </c>
      <c r="B47" s="92">
        <v>3</v>
      </c>
      <c r="C47" s="93">
        <v>4</v>
      </c>
      <c r="D47" s="67">
        <v>4</v>
      </c>
      <c r="E47" s="53">
        <v>17.0025</v>
      </c>
      <c r="F47" s="94">
        <v>4</v>
      </c>
      <c r="G47" s="94">
        <v>16</v>
      </c>
      <c r="H47" s="95">
        <v>16</v>
      </c>
      <c r="I47" s="56">
        <v>56.7525</v>
      </c>
      <c r="J47" s="96">
        <f aca="true" t="shared" si="20" ref="J45:J55">IF(OR(D47=0,C47=0),"",C47/D47*100-100)</f>
        <v>0</v>
      </c>
      <c r="K47" s="97">
        <f aca="true" t="shared" si="21" ref="K45:K88">IF(OR(E47=0,C47=0),"",C47/E47*100-100)</f>
        <v>-76.47404793412734</v>
      </c>
      <c r="L47" s="96">
        <f>IF(OR(H47=0,G47=0),"",G47/H47*100-100)</f>
        <v>0</v>
      </c>
      <c r="M47" s="98">
        <f>IF(OR(I47=0,G47=0),"",G47/I47*100-100)</f>
        <v>-71.80740936522619</v>
      </c>
      <c r="N47" s="99">
        <f t="shared" si="19"/>
        <v>4000</v>
      </c>
      <c r="O47" s="100">
        <f t="shared" si="19"/>
        <v>4000</v>
      </c>
      <c r="P47" s="100">
        <f t="shared" si="19"/>
        <v>3337.8914865460956</v>
      </c>
    </row>
    <row r="48" spans="1:16" ht="13.5">
      <c r="A48" s="101" t="s">
        <v>54</v>
      </c>
      <c r="B48" s="92"/>
      <c r="C48" s="93"/>
      <c r="D48" s="67">
        <v>3</v>
      </c>
      <c r="E48" s="53">
        <v>3.75</v>
      </c>
      <c r="F48" s="94"/>
      <c r="G48" s="94"/>
      <c r="H48" s="95">
        <v>30</v>
      </c>
      <c r="I48" s="56">
        <v>91.75</v>
      </c>
      <c r="J48" s="96"/>
      <c r="K48" s="97"/>
      <c r="L48" s="96"/>
      <c r="M48" s="98"/>
      <c r="N48" s="99" t="e">
        <f aca="true" t="shared" si="22" ref="N48:O52">(G48/C48)*1000</f>
        <v>#DIV/0!</v>
      </c>
      <c r="O48" s="99">
        <f t="shared" si="22"/>
        <v>10000</v>
      </c>
      <c r="P48" s="100">
        <f aca="true" t="shared" si="23" ref="P48:P56">(I48/E48)*1000</f>
        <v>24466.666666666664</v>
      </c>
    </row>
    <row r="49" spans="1:16" ht="13.5">
      <c r="A49" s="102" t="s">
        <v>55</v>
      </c>
      <c r="B49" s="92">
        <v>2</v>
      </c>
      <c r="C49" s="93">
        <v>100</v>
      </c>
      <c r="D49" s="67">
        <v>75</v>
      </c>
      <c r="E49" s="53">
        <v>102.5</v>
      </c>
      <c r="F49" s="94"/>
      <c r="G49" s="94"/>
      <c r="H49" s="95">
        <v>1500</v>
      </c>
      <c r="I49" s="56">
        <v>2145.5</v>
      </c>
      <c r="J49" s="96">
        <f t="shared" si="20"/>
        <v>33.333333333333314</v>
      </c>
      <c r="K49" s="97">
        <f t="shared" si="21"/>
        <v>-2.439024390243901</v>
      </c>
      <c r="L49" s="96"/>
      <c r="M49" s="98"/>
      <c r="N49" s="99">
        <f t="shared" si="22"/>
        <v>0</v>
      </c>
      <c r="O49" s="100">
        <f t="shared" si="22"/>
        <v>20000</v>
      </c>
      <c r="P49" s="100">
        <f t="shared" si="23"/>
        <v>20931.70731707317</v>
      </c>
    </row>
    <row r="50" spans="1:16" ht="13.5">
      <c r="A50" s="102" t="s">
        <v>56</v>
      </c>
      <c r="B50" s="92"/>
      <c r="C50" s="93"/>
      <c r="D50" s="67">
        <v>0.01</v>
      </c>
      <c r="E50" s="53">
        <v>0.01</v>
      </c>
      <c r="F50" s="94"/>
      <c r="G50" s="94"/>
      <c r="H50" s="95">
        <v>0.01</v>
      </c>
      <c r="I50" s="56">
        <v>0.01</v>
      </c>
      <c r="J50" s="96"/>
      <c r="K50" s="97"/>
      <c r="L50" s="96"/>
      <c r="M50" s="98"/>
      <c r="N50" s="99" t="e">
        <f t="shared" si="22"/>
        <v>#DIV/0!</v>
      </c>
      <c r="O50" s="100"/>
      <c r="P50" s="100"/>
    </row>
    <row r="51" spans="1:16" ht="13.5">
      <c r="A51" s="102" t="s">
        <v>57</v>
      </c>
      <c r="B51" s="92"/>
      <c r="C51" s="93">
        <v>0.01</v>
      </c>
      <c r="D51" s="67">
        <v>0.01</v>
      </c>
      <c r="E51" s="53">
        <v>3.75</v>
      </c>
      <c r="F51" s="94"/>
      <c r="G51" s="94"/>
      <c r="H51" s="95">
        <v>0.01</v>
      </c>
      <c r="I51" s="56">
        <v>60</v>
      </c>
      <c r="J51" s="96">
        <f t="shared" si="20"/>
        <v>0</v>
      </c>
      <c r="K51" s="97">
        <f t="shared" si="21"/>
        <v>-99.73333333333333</v>
      </c>
      <c r="L51" s="96"/>
      <c r="M51" s="98"/>
      <c r="N51" s="99">
        <f t="shared" si="22"/>
        <v>0</v>
      </c>
      <c r="O51" s="100">
        <f t="shared" si="22"/>
        <v>1000</v>
      </c>
      <c r="P51" s="100">
        <f t="shared" si="23"/>
        <v>16000</v>
      </c>
    </row>
    <row r="52" spans="1:16" ht="13.5">
      <c r="A52" s="102" t="s">
        <v>58</v>
      </c>
      <c r="B52" s="92"/>
      <c r="C52" s="93">
        <v>0.01</v>
      </c>
      <c r="D52" s="67">
        <v>0.01</v>
      </c>
      <c r="E52" s="53">
        <v>0.01</v>
      </c>
      <c r="F52" s="94"/>
      <c r="G52" s="94"/>
      <c r="H52" s="95">
        <v>0.01</v>
      </c>
      <c r="I52" s="56">
        <v>0.01</v>
      </c>
      <c r="J52" s="96">
        <f t="shared" si="20"/>
        <v>0</v>
      </c>
      <c r="K52" s="97">
        <f t="shared" si="21"/>
        <v>0</v>
      </c>
      <c r="L52" s="96"/>
      <c r="M52" s="98"/>
      <c r="N52" s="99">
        <f t="shared" si="22"/>
        <v>0</v>
      </c>
      <c r="O52" s="100"/>
      <c r="P52" s="100">
        <f t="shared" si="23"/>
        <v>1000</v>
      </c>
    </row>
    <row r="53" spans="1:16" ht="13.5">
      <c r="A53" s="101" t="s">
        <v>59</v>
      </c>
      <c r="B53" s="92">
        <v>4</v>
      </c>
      <c r="C53" s="93">
        <v>250</v>
      </c>
      <c r="D53" s="67">
        <v>290</v>
      </c>
      <c r="E53" s="53">
        <v>361.25</v>
      </c>
      <c r="F53" s="94"/>
      <c r="G53" s="94"/>
      <c r="H53" s="95">
        <v>10440</v>
      </c>
      <c r="I53" s="56">
        <v>9706</v>
      </c>
      <c r="J53" s="96">
        <f t="shared" si="20"/>
        <v>-13.793103448275872</v>
      </c>
      <c r="K53" s="97">
        <f t="shared" si="21"/>
        <v>-30.79584775086505</v>
      </c>
      <c r="L53" s="96"/>
      <c r="M53" s="98"/>
      <c r="N53" s="99">
        <f aca="true" t="shared" si="24" ref="N53:O56">(G53/C53)*1000</f>
        <v>0</v>
      </c>
      <c r="O53" s="100">
        <f t="shared" si="24"/>
        <v>36000</v>
      </c>
      <c r="P53" s="100">
        <f t="shared" si="23"/>
        <v>26867.820069204154</v>
      </c>
    </row>
    <row r="54" spans="1:16" ht="12.75" customHeight="1">
      <c r="A54" s="101" t="s">
        <v>60</v>
      </c>
      <c r="B54" s="92">
        <v>4</v>
      </c>
      <c r="C54" s="93">
        <v>200</v>
      </c>
      <c r="D54" s="67">
        <v>220</v>
      </c>
      <c r="E54" s="53">
        <v>296.25</v>
      </c>
      <c r="F54" s="94"/>
      <c r="G54" s="94"/>
      <c r="H54" s="95">
        <v>6380</v>
      </c>
      <c r="I54" s="56">
        <v>5924.75</v>
      </c>
      <c r="J54" s="96">
        <f t="shared" si="20"/>
        <v>-9.090909090909093</v>
      </c>
      <c r="K54" s="97">
        <f t="shared" si="21"/>
        <v>-32.48945147679325</v>
      </c>
      <c r="L54" s="96"/>
      <c r="M54" s="98"/>
      <c r="N54" s="99">
        <f t="shared" si="24"/>
        <v>0</v>
      </c>
      <c r="O54" s="100">
        <f t="shared" si="24"/>
        <v>29000</v>
      </c>
      <c r="P54" s="100">
        <f t="shared" si="23"/>
        <v>19999.15611814346</v>
      </c>
    </row>
    <row r="55" spans="1:16" ht="12.75" customHeight="1">
      <c r="A55" s="101" t="s">
        <v>61</v>
      </c>
      <c r="B55" s="92">
        <v>4</v>
      </c>
      <c r="C55" s="93">
        <v>15</v>
      </c>
      <c r="D55" s="67">
        <v>18</v>
      </c>
      <c r="E55" s="53">
        <v>16.5</v>
      </c>
      <c r="F55" s="94"/>
      <c r="G55" s="94"/>
      <c r="H55" s="95">
        <v>234</v>
      </c>
      <c r="I55" s="56">
        <v>207.5</v>
      </c>
      <c r="J55" s="96"/>
      <c r="K55" s="97"/>
      <c r="L55" s="96"/>
      <c r="M55" s="98"/>
      <c r="N55" s="99">
        <f t="shared" si="24"/>
        <v>0</v>
      </c>
      <c r="O55" s="100">
        <f t="shared" si="24"/>
        <v>13000</v>
      </c>
      <c r="P55" s="100">
        <f t="shared" si="23"/>
        <v>12575.757575757576</v>
      </c>
    </row>
    <row r="56" spans="1:16" ht="13.5">
      <c r="A56" s="91" t="s">
        <v>62</v>
      </c>
      <c r="B56" s="92">
        <v>3</v>
      </c>
      <c r="C56" s="93">
        <f>IF(OR(C57=0,C58=0),"",SUM(C57:C58))</f>
        <v>20.01</v>
      </c>
      <c r="D56" s="67">
        <f>IF(OR(D57=0,D58=0),"",SUM(D57:D58))</f>
        <v>18.01</v>
      </c>
      <c r="E56" s="67">
        <f>IF(OR(E57=0,E58=0),"",SUM(E57:E58))</f>
        <v>20.01</v>
      </c>
      <c r="F56" s="94">
        <v>4</v>
      </c>
      <c r="G56" s="94">
        <f>IF(OR(G57=0,G58=0),"",SUM(G57:G58))</f>
        <v>500.01</v>
      </c>
      <c r="H56" s="95">
        <f>IF(OR(H57=0,H58=0),"",SUM(H57:H58))</f>
        <v>540.01</v>
      </c>
      <c r="I56" s="115">
        <f>IF(OR(I57=0,I58=0),"",SUM(I57:I58))</f>
        <v>570.76</v>
      </c>
      <c r="J56" s="96">
        <f aca="true" t="shared" si="25" ref="J56:J88">IF(OR(D56=0,C56=0),"",C56/D56*100-100)</f>
        <v>11.10494169905607</v>
      </c>
      <c r="K56" s="97">
        <f t="shared" si="21"/>
        <v>0</v>
      </c>
      <c r="L56" s="96">
        <f>IF(OR(H56=0,G56=0),"",G56/H56*100-100)</f>
        <v>-7.407270235736377</v>
      </c>
      <c r="M56" s="98">
        <f>IF(OR(I56=0,G56=0),"",G56/I56*100-100)</f>
        <v>-12.395753031046326</v>
      </c>
      <c r="N56" s="99">
        <f t="shared" si="24"/>
        <v>24988.0059970015</v>
      </c>
      <c r="O56" s="100">
        <f t="shared" si="24"/>
        <v>29983.897834536365</v>
      </c>
      <c r="P56" s="100">
        <f t="shared" si="23"/>
        <v>28523.73813093453</v>
      </c>
    </row>
    <row r="57" spans="1:16" ht="13.5">
      <c r="A57" s="101" t="s">
        <v>63</v>
      </c>
      <c r="B57" s="92"/>
      <c r="C57" s="93">
        <v>0.01</v>
      </c>
      <c r="D57" s="67">
        <v>0.01</v>
      </c>
      <c r="E57" s="53">
        <v>0.01</v>
      </c>
      <c r="F57" s="94"/>
      <c r="G57" s="94">
        <v>0.01</v>
      </c>
      <c r="H57" s="95">
        <v>0.01</v>
      </c>
      <c r="I57" s="56">
        <v>0.01</v>
      </c>
      <c r="J57" s="96"/>
      <c r="K57" s="97">
        <v>0</v>
      </c>
      <c r="L57" s="96"/>
      <c r="M57" s="98">
        <v>0</v>
      </c>
      <c r="N57" s="99"/>
      <c r="O57" s="100"/>
      <c r="P57" s="100"/>
    </row>
    <row r="58" spans="1:16" ht="13.5">
      <c r="A58" s="101" t="s">
        <v>64</v>
      </c>
      <c r="B58" s="92">
        <v>3</v>
      </c>
      <c r="C58" s="93">
        <v>20</v>
      </c>
      <c r="D58" s="67">
        <v>18</v>
      </c>
      <c r="E58" s="53">
        <v>20</v>
      </c>
      <c r="F58" s="94">
        <v>4</v>
      </c>
      <c r="G58" s="94">
        <v>500</v>
      </c>
      <c r="H58" s="95">
        <v>540</v>
      </c>
      <c r="I58" s="56">
        <v>570.75</v>
      </c>
      <c r="J58" s="96">
        <f t="shared" si="25"/>
        <v>11.111111111111114</v>
      </c>
      <c r="K58" s="97">
        <f t="shared" si="21"/>
        <v>0</v>
      </c>
      <c r="L58" s="96">
        <f>IF(OR(H58=0,G58=0),"",G58/H58*100-100)</f>
        <v>-7.407407407407405</v>
      </c>
      <c r="M58" s="98">
        <f>IF(OR(I58=0,G58=0),"",G58/I58*100-100)</f>
        <v>-12.39597021462987</v>
      </c>
      <c r="N58" s="99">
        <f aca="true" t="shared" si="26" ref="N58:P59">(G58/C58)*1000</f>
        <v>25000</v>
      </c>
      <c r="O58" s="100">
        <f t="shared" si="26"/>
        <v>30000</v>
      </c>
      <c r="P58" s="100">
        <f t="shared" si="26"/>
        <v>28537.5</v>
      </c>
    </row>
    <row r="59" spans="1:16" ht="13.5">
      <c r="A59" s="91" t="s">
        <v>65</v>
      </c>
      <c r="B59" s="92">
        <v>3</v>
      </c>
      <c r="C59" s="93">
        <f>IF(OR(C60=0,C61=0),"",SUM(C60:C61))</f>
        <v>4.01</v>
      </c>
      <c r="D59" s="67">
        <f>IF(OR(D60=0,D61=0),"",SUM(D60:D61))</f>
        <v>4.01</v>
      </c>
      <c r="E59" s="67">
        <f>IF(OR(E60=0,E61=0),"",SUM(E60:E61))</f>
        <v>5.51</v>
      </c>
      <c r="F59" s="94">
        <v>3</v>
      </c>
      <c r="G59" s="116">
        <f>IF(OR(G60=0,G61=0),"",SUM(G60:G61))</f>
        <v>100.01</v>
      </c>
      <c r="H59" s="117">
        <f>IF(OR(H60=0,H61=0),"",SUM(H60:H61))</f>
        <v>100.01</v>
      </c>
      <c r="I59" s="118">
        <f>IF(OR(I60=0,I61=0),"",SUM(I60:I61))</f>
        <v>141.26</v>
      </c>
      <c r="J59" s="96">
        <f t="shared" si="25"/>
        <v>0</v>
      </c>
      <c r="K59" s="97">
        <f t="shared" si="21"/>
        <v>-27.223230490018153</v>
      </c>
      <c r="L59" s="96">
        <f>IF(OR(H59=0,G59=0),"",G59/H59*100-100)</f>
        <v>0</v>
      </c>
      <c r="M59" s="98">
        <f>IF(OR(I59=0,G59=0),"",G59/I59*100-100)</f>
        <v>-29.20147246212656</v>
      </c>
      <c r="N59" s="99">
        <f t="shared" si="26"/>
        <v>24940.149625935162</v>
      </c>
      <c r="O59" s="100">
        <f t="shared" si="26"/>
        <v>24940.149625935162</v>
      </c>
      <c r="P59" s="100">
        <f t="shared" si="26"/>
        <v>25637.023593466423</v>
      </c>
    </row>
    <row r="60" spans="1:16" ht="13.5">
      <c r="A60" s="101" t="s">
        <v>66</v>
      </c>
      <c r="B60" s="92"/>
      <c r="C60" s="93">
        <v>0.01</v>
      </c>
      <c r="D60" s="67">
        <v>0.01</v>
      </c>
      <c r="E60" s="53">
        <v>0.01</v>
      </c>
      <c r="F60" s="94"/>
      <c r="G60" s="94">
        <v>0.01</v>
      </c>
      <c r="H60" s="95">
        <v>0.01</v>
      </c>
      <c r="I60" s="56">
        <v>0.01</v>
      </c>
      <c r="J60" s="96">
        <f t="shared" si="25"/>
        <v>0</v>
      </c>
      <c r="K60" s="97">
        <f t="shared" si="21"/>
        <v>0</v>
      </c>
      <c r="L60" s="96">
        <f>IF(OR(H60=0,G60=0),"",G60/H60*100-100)</f>
        <v>0</v>
      </c>
      <c r="M60" s="98">
        <f>IF(OR(I60=0,G60=0),"",G60/I60*100-100)</f>
        <v>0</v>
      </c>
      <c r="N60" s="99"/>
      <c r="O60" s="100"/>
      <c r="P60" s="100"/>
    </row>
    <row r="61" spans="1:16" ht="13.5">
      <c r="A61" s="101" t="s">
        <v>67</v>
      </c>
      <c r="B61" s="92">
        <v>3</v>
      </c>
      <c r="C61" s="93">
        <v>4</v>
      </c>
      <c r="D61" s="67">
        <v>4</v>
      </c>
      <c r="E61" s="53">
        <v>5.5</v>
      </c>
      <c r="F61" s="94">
        <v>3</v>
      </c>
      <c r="G61" s="94">
        <v>100</v>
      </c>
      <c r="H61" s="95">
        <v>100</v>
      </c>
      <c r="I61" s="56">
        <v>141.25</v>
      </c>
      <c r="J61" s="96">
        <f t="shared" si="25"/>
        <v>0</v>
      </c>
      <c r="K61" s="97">
        <f t="shared" si="21"/>
        <v>-27.272727272727266</v>
      </c>
      <c r="L61" s="96">
        <f>IF(OR(H61=0,G61=0),"",G61/H61*100-100)</f>
        <v>0</v>
      </c>
      <c r="M61" s="98">
        <f>IF(OR(I61=0,G61=0),"",G61/I61*100-100)</f>
        <v>-29.203539823008853</v>
      </c>
      <c r="N61" s="99">
        <f aca="true" t="shared" si="27" ref="N61:P64">(G61/C61)*1000</f>
        <v>25000</v>
      </c>
      <c r="O61" s="100">
        <f t="shared" si="27"/>
        <v>25000</v>
      </c>
      <c r="P61" s="100">
        <f t="shared" si="27"/>
        <v>25681.818181818184</v>
      </c>
    </row>
    <row r="62" spans="1:16" ht="13.5">
      <c r="A62" s="101" t="s">
        <v>68</v>
      </c>
      <c r="B62" s="92"/>
      <c r="C62" s="93">
        <v>0.01</v>
      </c>
      <c r="D62" s="67">
        <v>0.01</v>
      </c>
      <c r="E62" s="53">
        <v>0.01</v>
      </c>
      <c r="F62" s="94"/>
      <c r="G62" s="94"/>
      <c r="H62" s="95">
        <v>0.01</v>
      </c>
      <c r="I62" s="56">
        <v>0.01</v>
      </c>
      <c r="J62" s="96">
        <f t="shared" si="25"/>
        <v>0</v>
      </c>
      <c r="K62" s="97">
        <f t="shared" si="21"/>
        <v>0</v>
      </c>
      <c r="L62" s="96"/>
      <c r="M62" s="98"/>
      <c r="N62" s="99"/>
      <c r="O62" s="100"/>
      <c r="P62" s="100"/>
    </row>
    <row r="63" spans="1:16" ht="13.5">
      <c r="A63" s="91" t="s">
        <v>69</v>
      </c>
      <c r="B63" s="92">
        <v>4</v>
      </c>
      <c r="C63" s="93">
        <f>IF(OR(C64=0,C65=0),"",SUM(C64:C65))</f>
        <v>10.01</v>
      </c>
      <c r="D63" s="67">
        <f>IF(OR(D64=0,D65=0),"",SUM(D64:D65))</f>
        <v>6.01</v>
      </c>
      <c r="E63" s="67">
        <f>IF(OR(E64=0,E65=0),"",SUM(E64:E65))</f>
        <v>5.26</v>
      </c>
      <c r="F63" s="94">
        <v>4</v>
      </c>
      <c r="G63" s="94">
        <f>IF(OR(G64=0,G65=0),"",SUM(G64:G65))</f>
        <v>270.01</v>
      </c>
      <c r="H63" s="95">
        <f>IF(OR(H64=0,H65=0),"",SUM(H64:H65))</f>
        <v>150.01</v>
      </c>
      <c r="I63" s="115">
        <f>IF(OR(I64=0,I65=0),"",SUM(I64:I65))</f>
        <v>153.76</v>
      </c>
      <c r="J63" s="96">
        <f t="shared" si="25"/>
        <v>66.55574043261231</v>
      </c>
      <c r="K63" s="97">
        <f t="shared" si="21"/>
        <v>90.30418250950572</v>
      </c>
      <c r="L63" s="96">
        <f>IF(OR(H63=0,G63=0),"",G63/H63*100-100)</f>
        <v>79.99466702219854</v>
      </c>
      <c r="M63" s="98">
        <f>IF(OR(I63=0,G63=0),"",G63/I63*100-100)</f>
        <v>75.60483870967744</v>
      </c>
      <c r="N63" s="99">
        <f t="shared" si="27"/>
        <v>26974.025974025975</v>
      </c>
      <c r="O63" s="100">
        <f t="shared" si="27"/>
        <v>24960.06655574043</v>
      </c>
      <c r="P63" s="100">
        <f t="shared" si="27"/>
        <v>29231.939163498097</v>
      </c>
    </row>
    <row r="64" spans="1:16" ht="13.5">
      <c r="A64" s="101" t="s">
        <v>70</v>
      </c>
      <c r="B64" s="92">
        <v>4</v>
      </c>
      <c r="C64" s="93">
        <v>10</v>
      </c>
      <c r="D64" s="67">
        <v>6</v>
      </c>
      <c r="E64" s="53">
        <v>5.25</v>
      </c>
      <c r="F64" s="94">
        <v>4</v>
      </c>
      <c r="G64" s="94">
        <v>270</v>
      </c>
      <c r="H64" s="95">
        <v>150</v>
      </c>
      <c r="I64" s="60">
        <v>153.75</v>
      </c>
      <c r="J64" s="96">
        <f t="shared" si="25"/>
        <v>66.66666666666669</v>
      </c>
      <c r="K64" s="97">
        <f t="shared" si="21"/>
        <v>90.47619047619045</v>
      </c>
      <c r="L64" s="96">
        <f>IF(OR(H64=0,G64=0),"",G64/H64*100-100)</f>
        <v>80</v>
      </c>
      <c r="M64" s="98">
        <f>IF(OR(I64=0,G64=0),"",G64/I64*100-100)</f>
        <v>75.60975609756099</v>
      </c>
      <c r="N64" s="99">
        <f t="shared" si="27"/>
        <v>27000</v>
      </c>
      <c r="O64" s="100">
        <f t="shared" si="27"/>
        <v>25000</v>
      </c>
      <c r="P64" s="100">
        <f t="shared" si="27"/>
        <v>29285.714285714286</v>
      </c>
    </row>
    <row r="65" spans="1:16" ht="13.5">
      <c r="A65" s="101" t="s">
        <v>71</v>
      </c>
      <c r="B65" s="92"/>
      <c r="C65" s="93">
        <v>0.01</v>
      </c>
      <c r="D65" s="67">
        <v>0.01</v>
      </c>
      <c r="E65" s="53">
        <v>0.01</v>
      </c>
      <c r="F65" s="94"/>
      <c r="G65" s="94">
        <v>0.01</v>
      </c>
      <c r="H65" s="95">
        <v>0.01</v>
      </c>
      <c r="I65" s="56">
        <v>0.01</v>
      </c>
      <c r="J65" s="96">
        <f t="shared" si="25"/>
        <v>0</v>
      </c>
      <c r="K65" s="97">
        <f t="shared" si="21"/>
        <v>0</v>
      </c>
      <c r="L65" s="96">
        <f>IF(OR(H65=0,G65=0),"",G65/H65*100-100)</f>
        <v>0</v>
      </c>
      <c r="M65" s="98">
        <f>IF(OR(I65=0,G65=0),"",G65/I65*100-100)</f>
        <v>0</v>
      </c>
      <c r="N65" s="99"/>
      <c r="O65" s="100"/>
      <c r="P65" s="100"/>
    </row>
    <row r="66" spans="1:16" ht="13.5">
      <c r="A66" s="91" t="s">
        <v>72</v>
      </c>
      <c r="B66" s="92"/>
      <c r="C66" s="119"/>
      <c r="D66" s="120">
        <f>IF(OR(D67=0,D68=0,D69=0),"",SUM(D67:D69))</f>
        <v>163</v>
      </c>
      <c r="E66" s="120">
        <f>IF(OR(E67=0,E68=0,E69=0),"",SUM(E67:E69))</f>
        <v>110</v>
      </c>
      <c r="F66" s="94"/>
      <c r="G66" s="121">
        <f>IF(OR(G67=0,G68=0,G69=0),"",SUM(G67:G69))</f>
      </c>
      <c r="H66" s="122">
        <f>IF(OR(H67=0,H68=0,H69=0),"",SUM(H67:H69))</f>
        <v>7049</v>
      </c>
      <c r="I66" s="123">
        <f>IF(OR(I67=0,I68=0,I69=0),"",SUM(I67:I69))</f>
        <v>5600.5</v>
      </c>
      <c r="J66" s="96">
        <f t="shared" si="25"/>
      </c>
      <c r="K66" s="97">
        <f t="shared" si="21"/>
      </c>
      <c r="L66" s="96" t="e">
        <f>IF(OR(H66=0,G66=0),"",G66/H66*100-100)</f>
        <v>#VALUE!</v>
      </c>
      <c r="M66" s="98" t="e">
        <f>IF(OR(I66=0,G66=0),"",G66/I66*100-100)</f>
        <v>#VALUE!</v>
      </c>
      <c r="N66" s="99" t="e">
        <f aca="true" t="shared" si="28" ref="N66:P69">(G66/C66)*1000</f>
        <v>#VALUE!</v>
      </c>
      <c r="O66" s="100">
        <f t="shared" si="28"/>
        <v>43245.398773006134</v>
      </c>
      <c r="P66" s="100">
        <f t="shared" si="28"/>
        <v>50913.63636363637</v>
      </c>
    </row>
    <row r="67" spans="1:16" ht="13.5">
      <c r="A67" s="101" t="s">
        <v>73</v>
      </c>
      <c r="B67" s="124">
        <v>3</v>
      </c>
      <c r="C67" s="93">
        <v>5</v>
      </c>
      <c r="D67" s="67">
        <v>5</v>
      </c>
      <c r="E67" s="53">
        <v>9</v>
      </c>
      <c r="F67" s="94">
        <v>3</v>
      </c>
      <c r="G67" s="94">
        <v>200</v>
      </c>
      <c r="H67" s="95">
        <v>200</v>
      </c>
      <c r="I67" s="56">
        <v>534.5</v>
      </c>
      <c r="J67" s="96">
        <f t="shared" si="25"/>
        <v>0</v>
      </c>
      <c r="K67" s="97">
        <f t="shared" si="21"/>
        <v>-44.44444444444444</v>
      </c>
      <c r="L67" s="96">
        <f>IF(OR(H67=0,G67=0),"",G67/H67*100-100)</f>
        <v>0</v>
      </c>
      <c r="M67" s="98">
        <f>IF(OR(I67=0,G67=0),"",G67/I67*100-100)</f>
        <v>-62.581852198316184</v>
      </c>
      <c r="N67" s="99">
        <f t="shared" si="28"/>
        <v>40000</v>
      </c>
      <c r="O67" s="100">
        <f t="shared" si="28"/>
        <v>40000</v>
      </c>
      <c r="P67" s="100">
        <f t="shared" si="28"/>
        <v>59388.88888888888</v>
      </c>
    </row>
    <row r="68" spans="1:16" ht="13.5">
      <c r="A68" s="101" t="s">
        <v>74</v>
      </c>
      <c r="B68" s="92">
        <v>4</v>
      </c>
      <c r="C68" s="93">
        <v>135</v>
      </c>
      <c r="D68" s="67">
        <v>146</v>
      </c>
      <c r="E68" s="53">
        <v>60</v>
      </c>
      <c r="F68" s="94"/>
      <c r="G68" s="94"/>
      <c r="H68" s="95">
        <v>6549</v>
      </c>
      <c r="I68" s="56">
        <v>3225</v>
      </c>
      <c r="J68" s="96">
        <f t="shared" si="25"/>
        <v>-7.534246575342465</v>
      </c>
      <c r="K68" s="97">
        <f t="shared" si="21"/>
        <v>125</v>
      </c>
      <c r="L68" s="96"/>
      <c r="M68" s="98"/>
      <c r="N68" s="99">
        <f t="shared" si="28"/>
        <v>0</v>
      </c>
      <c r="O68" s="100">
        <f t="shared" si="28"/>
        <v>44856.16438356164</v>
      </c>
      <c r="P68" s="100">
        <f t="shared" si="28"/>
        <v>53750</v>
      </c>
    </row>
    <row r="69" spans="1:16" ht="13.5">
      <c r="A69" s="101" t="s">
        <v>75</v>
      </c>
      <c r="B69" s="92"/>
      <c r="C69" s="93"/>
      <c r="D69" s="67">
        <v>12</v>
      </c>
      <c r="E69" s="53">
        <v>41</v>
      </c>
      <c r="F69" s="94"/>
      <c r="G69" s="94"/>
      <c r="H69" s="95">
        <v>300</v>
      </c>
      <c r="I69" s="56">
        <v>1841</v>
      </c>
      <c r="J69" s="96"/>
      <c r="K69" s="97"/>
      <c r="L69" s="96"/>
      <c r="M69" s="98"/>
      <c r="N69" s="99" t="e">
        <f t="shared" si="28"/>
        <v>#DIV/0!</v>
      </c>
      <c r="O69" s="100">
        <f t="shared" si="28"/>
        <v>25000</v>
      </c>
      <c r="P69" s="100">
        <f t="shared" si="28"/>
        <v>44902.439024390245</v>
      </c>
    </row>
    <row r="70" spans="1:16" ht="13.5">
      <c r="A70" s="101" t="s">
        <v>76</v>
      </c>
      <c r="B70" s="92">
        <v>4</v>
      </c>
      <c r="C70" s="93">
        <v>32</v>
      </c>
      <c r="D70" s="67">
        <v>46</v>
      </c>
      <c r="E70" s="53">
        <v>0.01</v>
      </c>
      <c r="F70" s="94"/>
      <c r="G70" s="94"/>
      <c r="H70" s="95">
        <v>3749</v>
      </c>
      <c r="I70" s="56">
        <v>0.01</v>
      </c>
      <c r="J70" s="96"/>
      <c r="K70" s="97"/>
      <c r="L70" s="96"/>
      <c r="M70" s="98"/>
      <c r="N70" s="99">
        <f>(G70/C70)*1000</f>
        <v>0</v>
      </c>
      <c r="O70" s="100"/>
      <c r="P70" s="100"/>
    </row>
    <row r="71" spans="1:16" ht="13.5">
      <c r="A71" s="101" t="s">
        <v>77</v>
      </c>
      <c r="B71" s="92"/>
      <c r="C71" s="93"/>
      <c r="D71" s="67">
        <v>65</v>
      </c>
      <c r="E71" s="53">
        <v>166.25</v>
      </c>
      <c r="F71" s="94"/>
      <c r="G71" s="94"/>
      <c r="H71" s="95">
        <v>1690</v>
      </c>
      <c r="I71" s="56">
        <v>5825</v>
      </c>
      <c r="J71" s="96"/>
      <c r="K71" s="97"/>
      <c r="L71" s="96"/>
      <c r="M71" s="98"/>
      <c r="N71" s="99" t="e">
        <f aca="true" t="shared" si="29" ref="N71:N86">(G71/C71)*1000</f>
        <v>#DIV/0!</v>
      </c>
      <c r="O71" s="100">
        <f aca="true" t="shared" si="30" ref="O71:O86">(H71/D71)*1000</f>
        <v>26000</v>
      </c>
      <c r="P71" s="100">
        <f aca="true" t="shared" si="31" ref="P71:P86">(I71/E71)*1000</f>
        <v>35037.593984962405</v>
      </c>
    </row>
    <row r="72" spans="1:16" ht="13.5">
      <c r="A72" s="101" t="s">
        <v>78</v>
      </c>
      <c r="B72" s="92">
        <v>4</v>
      </c>
      <c r="C72" s="93">
        <v>7050</v>
      </c>
      <c r="D72" s="67">
        <v>7330</v>
      </c>
      <c r="E72" s="53">
        <v>6891.25</v>
      </c>
      <c r="F72" s="94">
        <v>4</v>
      </c>
      <c r="G72" s="94">
        <v>270650</v>
      </c>
      <c r="H72" s="95">
        <v>281398</v>
      </c>
      <c r="I72" s="56">
        <v>274733.25</v>
      </c>
      <c r="J72" s="125">
        <f t="shared" si="25"/>
        <v>-3.8199181446111936</v>
      </c>
      <c r="K72" s="97">
        <f t="shared" si="21"/>
        <v>2.303645927807011</v>
      </c>
      <c r="L72" s="125">
        <f>IF(OR(H72=0,G72=0),"",G72/H72*100-100)</f>
        <v>-3.8195012046993924</v>
      </c>
      <c r="M72" s="98">
        <f>IF(OR(I72=0,G72=0),"",G72/I72*100-100)</f>
        <v>-1.4862598538764331</v>
      </c>
      <c r="N72" s="99">
        <f t="shared" si="29"/>
        <v>38390.07092198582</v>
      </c>
      <c r="O72" s="100">
        <f t="shared" si="30"/>
        <v>38389.90450204638</v>
      </c>
      <c r="P72" s="100">
        <f t="shared" si="31"/>
        <v>39866.968982405226</v>
      </c>
    </row>
    <row r="73" spans="1:16" ht="13.5">
      <c r="A73" s="101" t="s">
        <v>79</v>
      </c>
      <c r="B73" s="92">
        <v>1</v>
      </c>
      <c r="C73" s="93">
        <v>15</v>
      </c>
      <c r="D73" s="67">
        <v>20</v>
      </c>
      <c r="E73" s="53">
        <v>21.25</v>
      </c>
      <c r="F73" s="94">
        <v>3</v>
      </c>
      <c r="G73" s="94">
        <v>188</v>
      </c>
      <c r="H73" s="95">
        <v>240</v>
      </c>
      <c r="I73" s="56">
        <v>236</v>
      </c>
      <c r="J73" s="96">
        <f t="shared" si="25"/>
        <v>-25</v>
      </c>
      <c r="K73" s="97">
        <f t="shared" si="21"/>
        <v>-29.411764705882348</v>
      </c>
      <c r="L73" s="96">
        <f>IF(OR(H73=0,G73=0),"",G73/H73*100-100)</f>
        <v>-21.66666666666667</v>
      </c>
      <c r="M73" s="98">
        <f>IF(OR(I73=0,G73=0),"",G73/I73*100-100)</f>
        <v>-20.33898305084746</v>
      </c>
      <c r="N73" s="99">
        <f t="shared" si="29"/>
        <v>12533.333333333334</v>
      </c>
      <c r="O73" s="100">
        <f t="shared" si="30"/>
        <v>12000</v>
      </c>
      <c r="P73" s="100">
        <f t="shared" si="31"/>
        <v>11105.882352941177</v>
      </c>
    </row>
    <row r="74" spans="1:16" ht="13.5">
      <c r="A74" s="101" t="s">
        <v>80</v>
      </c>
      <c r="B74" s="92">
        <v>1</v>
      </c>
      <c r="C74" s="93">
        <v>15</v>
      </c>
      <c r="D74" s="67">
        <v>23</v>
      </c>
      <c r="E74" s="53">
        <v>23.5</v>
      </c>
      <c r="F74" s="94">
        <v>1</v>
      </c>
      <c r="G74" s="94">
        <v>375</v>
      </c>
      <c r="H74" s="95">
        <v>632</v>
      </c>
      <c r="I74" s="56">
        <v>335</v>
      </c>
      <c r="J74" s="96">
        <f t="shared" si="25"/>
        <v>-34.78260869565217</v>
      </c>
      <c r="K74" s="97">
        <f t="shared" si="21"/>
        <v>-36.170212765957444</v>
      </c>
      <c r="L74" s="96">
        <f>IF(OR(H74=0,G74=0),"",G74/H74*100-100)</f>
        <v>-40.66455696202531</v>
      </c>
      <c r="M74" s="98">
        <f>IF(OR(I74=0,G74=0),"",G74/I74*100-100)</f>
        <v>11.940298507462671</v>
      </c>
      <c r="N74" s="99">
        <f t="shared" si="29"/>
        <v>25000</v>
      </c>
      <c r="O74" s="100">
        <f t="shared" si="30"/>
        <v>27478.26086956522</v>
      </c>
      <c r="P74" s="100">
        <f t="shared" si="31"/>
        <v>14255.31914893617</v>
      </c>
    </row>
    <row r="75" spans="1:16" ht="13.5">
      <c r="A75" s="101" t="s">
        <v>81</v>
      </c>
      <c r="B75" s="92">
        <v>1</v>
      </c>
      <c r="C75" s="93">
        <v>10</v>
      </c>
      <c r="D75" s="67">
        <v>20</v>
      </c>
      <c r="E75" s="53">
        <v>72.5</v>
      </c>
      <c r="F75" s="94"/>
      <c r="G75" s="94"/>
      <c r="H75" s="95">
        <v>190</v>
      </c>
      <c r="I75" s="56">
        <v>362.5</v>
      </c>
      <c r="J75" s="96">
        <f t="shared" si="25"/>
        <v>-50</v>
      </c>
      <c r="K75" s="97">
        <f t="shared" si="21"/>
        <v>-86.20689655172414</v>
      </c>
      <c r="L75" s="96"/>
      <c r="M75" s="98"/>
      <c r="N75" s="99">
        <f t="shared" si="29"/>
        <v>0</v>
      </c>
      <c r="O75" s="100">
        <f t="shared" si="30"/>
        <v>9500</v>
      </c>
      <c r="P75" s="100">
        <f t="shared" si="31"/>
        <v>5000</v>
      </c>
    </row>
    <row r="76" spans="1:16" ht="13.5">
      <c r="A76" s="91" t="s">
        <v>82</v>
      </c>
      <c r="B76" s="92">
        <v>4</v>
      </c>
      <c r="C76" s="93">
        <f>IF(OR(C77=0,C78=0,C79=0),"",SUM(C77:C79))</f>
        <v>75.01</v>
      </c>
      <c r="D76" s="67">
        <f>IF(OR(D77=0,D78=0,D79=0),"",SUM(D77:D79))</f>
        <v>60.01</v>
      </c>
      <c r="E76" s="67">
        <f>IF(OR(E77=0,E78=0,E79=0),"",SUM(E77:E79))</f>
        <v>87.75</v>
      </c>
      <c r="F76" s="94"/>
      <c r="G76" s="94"/>
      <c r="H76" s="95">
        <f>IF(OR(H77=0,H78=0,H79=0),"",SUM(H77:H79))</f>
        <v>1580.01</v>
      </c>
      <c r="I76" s="115">
        <f>IF(OR(I77=0,I78=0,I79=0),"",SUM(I77:I79))</f>
        <v>1958.25</v>
      </c>
      <c r="J76" s="96">
        <f t="shared" si="25"/>
        <v>24.995834027662085</v>
      </c>
      <c r="K76" s="97">
        <f t="shared" si="21"/>
        <v>-14.518518518518505</v>
      </c>
      <c r="L76" s="96">
        <f>IF(OR(H76=0,G76=0),"",G76/H76*100-100)</f>
      </c>
      <c r="M76" s="98">
        <f>IF(OR(I76=0,G76=0),"",G76/I76*100-100)</f>
      </c>
      <c r="N76" s="99">
        <f t="shared" si="29"/>
        <v>0</v>
      </c>
      <c r="O76" s="100">
        <f t="shared" si="30"/>
        <v>26329.11181469755</v>
      </c>
      <c r="P76" s="100">
        <f t="shared" si="31"/>
        <v>22316.239316239316</v>
      </c>
    </row>
    <row r="77" spans="1:16" ht="13.5">
      <c r="A77" s="101" t="s">
        <v>83</v>
      </c>
      <c r="B77" s="92">
        <v>4</v>
      </c>
      <c r="C77" s="93">
        <v>25</v>
      </c>
      <c r="D77" s="67">
        <v>20</v>
      </c>
      <c r="E77" s="53">
        <v>24.5</v>
      </c>
      <c r="F77" s="94">
        <v>3</v>
      </c>
      <c r="G77" s="94">
        <v>625</v>
      </c>
      <c r="H77" s="95">
        <v>500</v>
      </c>
      <c r="I77" s="56">
        <v>525.75</v>
      </c>
      <c r="J77" s="96">
        <f t="shared" si="25"/>
        <v>25</v>
      </c>
      <c r="K77" s="97">
        <f t="shared" si="21"/>
        <v>2.040816326530617</v>
      </c>
      <c r="L77" s="96">
        <f>IF(OR(H77=0,G77=0),"",G77/H77*100-100)</f>
        <v>25</v>
      </c>
      <c r="M77" s="98">
        <f>IF(OR(I77=0,G77=0),"",G77/I77*100-100)</f>
        <v>18.877793628150258</v>
      </c>
      <c r="N77" s="99">
        <f t="shared" si="29"/>
        <v>25000</v>
      </c>
      <c r="O77" s="100">
        <f t="shared" si="30"/>
        <v>25000</v>
      </c>
      <c r="P77" s="100">
        <f t="shared" si="31"/>
        <v>21459.183673469386</v>
      </c>
    </row>
    <row r="78" spans="1:16" ht="13.5">
      <c r="A78" s="101" t="s">
        <v>84</v>
      </c>
      <c r="B78" s="92">
        <v>4</v>
      </c>
      <c r="C78" s="93">
        <v>50</v>
      </c>
      <c r="D78" s="67">
        <v>40</v>
      </c>
      <c r="E78" s="53">
        <v>33.75</v>
      </c>
      <c r="F78" s="94"/>
      <c r="G78" s="94"/>
      <c r="H78" s="95">
        <v>1080</v>
      </c>
      <c r="I78" s="56">
        <v>824.25</v>
      </c>
      <c r="J78" s="96">
        <f t="shared" si="25"/>
        <v>25</v>
      </c>
      <c r="K78" s="97">
        <f t="shared" si="21"/>
        <v>48.14814814814815</v>
      </c>
      <c r="L78" s="96"/>
      <c r="M78" s="98"/>
      <c r="N78" s="99">
        <f t="shared" si="29"/>
        <v>0</v>
      </c>
      <c r="O78" s="100">
        <f t="shared" si="30"/>
        <v>27000</v>
      </c>
      <c r="P78" s="100">
        <f t="shared" si="31"/>
        <v>24422.22222222222</v>
      </c>
    </row>
    <row r="79" spans="1:16" ht="13.5">
      <c r="A79" s="101" t="s">
        <v>140</v>
      </c>
      <c r="B79" s="92"/>
      <c r="C79" s="93">
        <v>0.01</v>
      </c>
      <c r="D79" s="67">
        <v>0.01</v>
      </c>
      <c r="E79" s="53">
        <v>29.5</v>
      </c>
      <c r="F79" s="94"/>
      <c r="G79" s="94"/>
      <c r="H79" s="95">
        <v>0.01</v>
      </c>
      <c r="I79" s="56">
        <v>608.25</v>
      </c>
      <c r="J79" s="96">
        <f t="shared" si="25"/>
        <v>0</v>
      </c>
      <c r="K79" s="97">
        <f t="shared" si="21"/>
        <v>-99.96610169491525</v>
      </c>
      <c r="L79" s="96"/>
      <c r="M79" s="98"/>
      <c r="N79" s="99">
        <f t="shared" si="29"/>
        <v>0</v>
      </c>
      <c r="O79" s="100">
        <f t="shared" si="30"/>
        <v>1000</v>
      </c>
      <c r="P79" s="100">
        <f t="shared" si="31"/>
        <v>20618.64406779661</v>
      </c>
    </row>
    <row r="80" spans="1:16" ht="13.5">
      <c r="A80" s="126" t="s">
        <v>86</v>
      </c>
      <c r="B80" s="92"/>
      <c r="C80" s="93">
        <v>0.01</v>
      </c>
      <c r="D80" s="67">
        <v>16</v>
      </c>
      <c r="E80" s="53">
        <v>46</v>
      </c>
      <c r="F80" s="94"/>
      <c r="G80" s="94">
        <v>0.01</v>
      </c>
      <c r="H80" s="95">
        <v>400</v>
      </c>
      <c r="I80" s="56">
        <v>1126.25</v>
      </c>
      <c r="J80" s="96">
        <f t="shared" si="25"/>
        <v>-99.9375</v>
      </c>
      <c r="K80" s="97">
        <f t="shared" si="21"/>
        <v>-99.97826086956522</v>
      </c>
      <c r="L80" s="96">
        <f>IF(OR(H80=0,G80=0),"",G80/H80*100-100)</f>
        <v>-99.9975</v>
      </c>
      <c r="M80" s="98">
        <f>IF(OR(I80=0,G80=0),"",G80/I80*100-100)</f>
        <v>-99.99911209766925</v>
      </c>
      <c r="N80" s="99"/>
      <c r="O80" s="100">
        <f t="shared" si="30"/>
        <v>25000</v>
      </c>
      <c r="P80" s="100">
        <f t="shared" si="31"/>
        <v>24483.695652173916</v>
      </c>
    </row>
    <row r="81" spans="1:16" ht="13.5">
      <c r="A81" s="126" t="s">
        <v>87</v>
      </c>
      <c r="B81" s="92">
        <v>4</v>
      </c>
      <c r="C81" s="93">
        <v>2</v>
      </c>
      <c r="D81" s="67">
        <v>2</v>
      </c>
      <c r="E81" s="53">
        <v>5.5</v>
      </c>
      <c r="F81" s="94"/>
      <c r="G81" s="94"/>
      <c r="H81" s="95">
        <v>60</v>
      </c>
      <c r="I81" s="56">
        <v>55</v>
      </c>
      <c r="J81" s="96">
        <f t="shared" si="25"/>
        <v>0</v>
      </c>
      <c r="K81" s="97">
        <f t="shared" si="21"/>
        <v>-63.63636363636363</v>
      </c>
      <c r="L81" s="96"/>
      <c r="M81" s="98"/>
      <c r="N81" s="99">
        <f t="shared" si="29"/>
        <v>0</v>
      </c>
      <c r="O81" s="100">
        <f t="shared" si="30"/>
        <v>30000</v>
      </c>
      <c r="P81" s="100">
        <f t="shared" si="31"/>
        <v>10000</v>
      </c>
    </row>
    <row r="82" spans="1:16" ht="13.5">
      <c r="A82" s="126" t="s">
        <v>88</v>
      </c>
      <c r="B82" s="92"/>
      <c r="C82" s="93"/>
      <c r="D82" s="67">
        <v>4</v>
      </c>
      <c r="E82" s="53">
        <v>2.2525</v>
      </c>
      <c r="F82" s="94"/>
      <c r="G82" s="94"/>
      <c r="H82" s="95">
        <v>72</v>
      </c>
      <c r="I82" s="56">
        <v>32.5025</v>
      </c>
      <c r="J82" s="96"/>
      <c r="K82" s="97"/>
      <c r="L82" s="96"/>
      <c r="M82" s="98"/>
      <c r="N82" s="99" t="e">
        <f t="shared" si="29"/>
        <v>#DIV/0!</v>
      </c>
      <c r="O82" s="100">
        <f t="shared" si="30"/>
        <v>18000</v>
      </c>
      <c r="P82" s="100">
        <f t="shared" si="31"/>
        <v>14429.522752497223</v>
      </c>
    </row>
    <row r="83" spans="1:16" ht="13.5">
      <c r="A83" s="126" t="s">
        <v>89</v>
      </c>
      <c r="B83" s="92"/>
      <c r="C83" s="93"/>
      <c r="D83" s="67">
        <v>4</v>
      </c>
      <c r="E83" s="53">
        <v>2.75</v>
      </c>
      <c r="F83" s="94"/>
      <c r="G83" s="94"/>
      <c r="H83" s="95">
        <v>69</v>
      </c>
      <c r="I83" s="56">
        <v>43</v>
      </c>
      <c r="J83" s="96"/>
      <c r="K83" s="97"/>
      <c r="L83" s="96"/>
      <c r="M83" s="98"/>
      <c r="N83" s="99" t="e">
        <f t="shared" si="29"/>
        <v>#DIV/0!</v>
      </c>
      <c r="O83" s="100">
        <f t="shared" si="30"/>
        <v>17250</v>
      </c>
      <c r="P83" s="100">
        <f t="shared" si="31"/>
        <v>15636.363636363636</v>
      </c>
    </row>
    <row r="84" spans="1:16" ht="13.5">
      <c r="A84" s="101" t="s">
        <v>90</v>
      </c>
      <c r="B84" s="92"/>
      <c r="C84" s="93"/>
      <c r="D84" s="67">
        <v>7</v>
      </c>
      <c r="E84" s="53">
        <v>56</v>
      </c>
      <c r="F84" s="94"/>
      <c r="G84" s="94"/>
      <c r="H84" s="95">
        <v>98</v>
      </c>
      <c r="I84" s="56">
        <v>350.5</v>
      </c>
      <c r="J84" s="96"/>
      <c r="K84" s="97"/>
      <c r="L84" s="96"/>
      <c r="M84" s="98"/>
      <c r="N84" s="99" t="e">
        <f t="shared" si="29"/>
        <v>#DIV/0!</v>
      </c>
      <c r="O84" s="100">
        <f t="shared" si="30"/>
        <v>14000</v>
      </c>
      <c r="P84" s="100">
        <f t="shared" si="31"/>
        <v>6258.928571428572</v>
      </c>
    </row>
    <row r="85" spans="1:16" ht="13.5">
      <c r="A85" s="101" t="s">
        <v>91</v>
      </c>
      <c r="B85" s="92">
        <v>3</v>
      </c>
      <c r="C85" s="93">
        <v>5</v>
      </c>
      <c r="D85" s="67">
        <v>5</v>
      </c>
      <c r="E85" s="53">
        <v>25</v>
      </c>
      <c r="F85" s="94">
        <v>3</v>
      </c>
      <c r="G85" s="94">
        <v>43</v>
      </c>
      <c r="H85" s="95">
        <v>45</v>
      </c>
      <c r="I85" s="56">
        <v>125</v>
      </c>
      <c r="J85" s="96">
        <f t="shared" si="25"/>
        <v>0</v>
      </c>
      <c r="K85" s="97">
        <f t="shared" si="21"/>
        <v>-80</v>
      </c>
      <c r="L85" s="96">
        <f>IF(OR(H85=0,G85=0),"",G85/H85*100-100)</f>
        <v>-4.444444444444443</v>
      </c>
      <c r="M85" s="98">
        <f>IF(OR(I85=0,G85=0),"",G85/I85*100-100)</f>
        <v>-65.6</v>
      </c>
      <c r="N85" s="99">
        <f t="shared" si="29"/>
        <v>8600</v>
      </c>
      <c r="O85" s="100">
        <f t="shared" si="30"/>
        <v>9000</v>
      </c>
      <c r="P85" s="100">
        <f t="shared" si="31"/>
        <v>5000</v>
      </c>
    </row>
    <row r="86" spans="1:16" ht="13.5">
      <c r="A86" s="101" t="s">
        <v>92</v>
      </c>
      <c r="B86" s="92">
        <v>3</v>
      </c>
      <c r="C86" s="93">
        <v>110</v>
      </c>
      <c r="D86" s="67">
        <v>100</v>
      </c>
      <c r="E86" s="53">
        <v>141.25</v>
      </c>
      <c r="F86" s="94">
        <v>3</v>
      </c>
      <c r="G86" s="94">
        <v>825</v>
      </c>
      <c r="H86" s="95">
        <v>700</v>
      </c>
      <c r="I86" s="56">
        <v>845</v>
      </c>
      <c r="J86" s="96">
        <f t="shared" si="25"/>
        <v>10.000000000000014</v>
      </c>
      <c r="K86" s="97">
        <f t="shared" si="21"/>
        <v>-22.123893805309734</v>
      </c>
      <c r="L86" s="96">
        <f>IF(OR(H86=0,G86=0),"",G86/H86*100-100)</f>
        <v>17.85714285714286</v>
      </c>
      <c r="M86" s="98">
        <f>IF(OR(I86=0,G86=0),"",G86/I86*100-100)</f>
        <v>-2.366863905325445</v>
      </c>
      <c r="N86" s="99">
        <f t="shared" si="29"/>
        <v>7500</v>
      </c>
      <c r="O86" s="100">
        <f t="shared" si="30"/>
        <v>7000</v>
      </c>
      <c r="P86" s="100">
        <f t="shared" si="31"/>
        <v>5982.300884955753</v>
      </c>
    </row>
    <row r="87" spans="1:16" ht="13.5">
      <c r="A87" s="101" t="s">
        <v>93</v>
      </c>
      <c r="B87" s="92"/>
      <c r="C87" s="93"/>
      <c r="D87" s="67">
        <v>0.01</v>
      </c>
      <c r="E87" s="53">
        <v>0.01</v>
      </c>
      <c r="F87" s="94"/>
      <c r="G87" s="94"/>
      <c r="H87" s="95">
        <v>0.01</v>
      </c>
      <c r="I87" s="56">
        <v>0.01</v>
      </c>
      <c r="J87" s="96"/>
      <c r="K87" s="97"/>
      <c r="L87" s="96">
        <f>IF(OR(H87=0,G87=0),"",G87/H87*100-100)</f>
      </c>
      <c r="M87" s="98">
        <f>IF(OR(I87=0,G87=0),"",G87/I87*100-100)</f>
      </c>
      <c r="N87" s="99" t="e">
        <f>(G87/C87)*1000</f>
        <v>#DIV/0!</v>
      </c>
      <c r="O87" s="100"/>
      <c r="P87" s="100"/>
    </row>
    <row r="88" spans="1:16" ht="13.5">
      <c r="A88" s="101" t="s">
        <v>94</v>
      </c>
      <c r="B88" s="92"/>
      <c r="C88" s="93"/>
      <c r="D88" s="67">
        <v>0.01</v>
      </c>
      <c r="E88" s="53">
        <v>0.01</v>
      </c>
      <c r="F88" s="94"/>
      <c r="G88" s="94"/>
      <c r="H88" s="95">
        <v>0.01</v>
      </c>
      <c r="I88" s="56">
        <v>0.01</v>
      </c>
      <c r="J88" s="96"/>
      <c r="K88" s="97"/>
      <c r="L88" s="96"/>
      <c r="M88" s="98"/>
      <c r="N88" s="99" t="e">
        <f>(G88/C88)*1000</f>
        <v>#DIV/0!</v>
      </c>
      <c r="O88" s="100"/>
      <c r="P88" s="100"/>
    </row>
    <row r="89" spans="1:16" ht="13.5">
      <c r="A89" s="82" t="s">
        <v>95</v>
      </c>
      <c r="B89" s="106"/>
      <c r="C89" s="107"/>
      <c r="D89" s="107"/>
      <c r="E89" s="153"/>
      <c r="F89" s="108"/>
      <c r="G89" s="107"/>
      <c r="H89" s="142"/>
      <c r="I89" s="59"/>
      <c r="J89" s="109"/>
      <c r="K89" s="110"/>
      <c r="L89" s="109"/>
      <c r="M89" s="111"/>
      <c r="N89" s="112"/>
      <c r="O89" s="113"/>
      <c r="P89" s="113"/>
    </row>
    <row r="90" spans="1:16" ht="13.5">
      <c r="A90" s="101" t="s">
        <v>96</v>
      </c>
      <c r="B90" s="92">
        <v>3</v>
      </c>
      <c r="C90" s="93">
        <v>32</v>
      </c>
      <c r="D90" s="93">
        <v>32</v>
      </c>
      <c r="E90" s="54">
        <v>65.5025</v>
      </c>
      <c r="F90" s="94">
        <v>3</v>
      </c>
      <c r="G90" s="127">
        <f>800*12</f>
        <v>9600</v>
      </c>
      <c r="H90" s="145">
        <f>800*12</f>
        <v>9600</v>
      </c>
      <c r="I90" s="56">
        <v>60070.0025</v>
      </c>
      <c r="J90" s="96"/>
      <c r="K90" s="97"/>
      <c r="L90" s="96"/>
      <c r="M90" s="98"/>
      <c r="N90" s="99">
        <f aca="true" t="shared" si="32" ref="N90:P91">(G90/C90)*1000</f>
        <v>300000</v>
      </c>
      <c r="O90" s="100">
        <f t="shared" si="32"/>
        <v>300000</v>
      </c>
      <c r="P90" s="100">
        <f t="shared" si="32"/>
        <v>917064.272356017</v>
      </c>
    </row>
    <row r="91" spans="1:16" ht="13.5">
      <c r="A91" s="101" t="s">
        <v>97</v>
      </c>
      <c r="B91" s="92">
        <v>3</v>
      </c>
      <c r="C91" s="128">
        <v>17</v>
      </c>
      <c r="D91" s="128">
        <v>50</v>
      </c>
      <c r="E91" s="54">
        <v>44</v>
      </c>
      <c r="F91" s="94">
        <v>2</v>
      </c>
      <c r="G91" s="127">
        <f>124*12</f>
        <v>1488</v>
      </c>
      <c r="H91" s="145">
        <v>3500</v>
      </c>
      <c r="I91" s="56">
        <v>3301</v>
      </c>
      <c r="J91" s="96">
        <f>IF(OR(D91=0,C91=0),"",C91/D91*100-100)</f>
        <v>-66</v>
      </c>
      <c r="K91" s="97">
        <f>IF(OR(E91=0,C91=0),"",C91/E91*100-100)</f>
        <v>-61.36363636363637</v>
      </c>
      <c r="L91" s="96">
        <f>IF(OR(H91=0,G91=0),"",G91/H91*100-100)</f>
        <v>-57.48571428571429</v>
      </c>
      <c r="M91" s="98">
        <f>IF(OR(I91=0,G91=0),"",G91/I91*100-100)</f>
        <v>-54.92275068161163</v>
      </c>
      <c r="N91" s="100">
        <f t="shared" si="32"/>
        <v>87529.41176470589</v>
      </c>
      <c r="O91" s="100">
        <f t="shared" si="32"/>
        <v>70000</v>
      </c>
      <c r="P91" s="100">
        <f t="shared" si="32"/>
        <v>75022.72727272726</v>
      </c>
    </row>
    <row r="92" spans="1:16" ht="13.5">
      <c r="A92" s="82" t="s">
        <v>98</v>
      </c>
      <c r="B92" s="106"/>
      <c r="C92" s="107"/>
      <c r="D92" s="107"/>
      <c r="E92" s="153"/>
      <c r="F92" s="108"/>
      <c r="G92" s="107"/>
      <c r="H92" s="142"/>
      <c r="I92" s="59"/>
      <c r="J92" s="109"/>
      <c r="K92" s="110"/>
      <c r="L92" s="109"/>
      <c r="M92" s="111"/>
      <c r="N92" s="113"/>
      <c r="O92" s="113"/>
      <c r="P92" s="113"/>
    </row>
    <row r="93" spans="1:16" ht="13.5">
      <c r="A93" s="101" t="s">
        <v>99</v>
      </c>
      <c r="B93" s="92"/>
      <c r="C93" s="93"/>
      <c r="D93" s="93"/>
      <c r="E93" s="54">
        <v>12465</v>
      </c>
      <c r="F93" s="94"/>
      <c r="G93" s="94"/>
      <c r="H93" s="95">
        <v>321905</v>
      </c>
      <c r="I93" s="56">
        <v>279216.25</v>
      </c>
      <c r="J93" s="96"/>
      <c r="K93" s="97"/>
      <c r="L93" s="96"/>
      <c r="M93" s="98"/>
      <c r="N93" s="99" t="e">
        <f aca="true" t="shared" si="33" ref="N93:P98">(G93/C93)*1000</f>
        <v>#DIV/0!</v>
      </c>
      <c r="O93" s="100" t="e">
        <f t="shared" si="33"/>
        <v>#DIV/0!</v>
      </c>
      <c r="P93" s="100">
        <f t="shared" si="33"/>
        <v>22400.020056157242</v>
      </c>
    </row>
    <row r="94" spans="1:16" ht="13.5">
      <c r="A94" s="91" t="s">
        <v>100</v>
      </c>
      <c r="B94" s="92"/>
      <c r="C94" s="94"/>
      <c r="D94" s="94"/>
      <c r="E94" s="20">
        <f>IF(OR(E95=0,E96=0,E97=0),"",SUM(E95:E97))</f>
        <v>7733</v>
      </c>
      <c r="F94" s="94"/>
      <c r="G94" s="94">
        <f>IF(OR(G95=0,G96=0,G97=0),"",SUM(G95:G97))</f>
      </c>
      <c r="H94" s="95">
        <f>IF(OR(H95=0,H96=0,H97=0),"",SUM(H95:H97))</f>
        <v>221074</v>
      </c>
      <c r="I94" s="115">
        <f>IF(OR(I95=0,I96=0,I97=0),"",SUM(I95:I97))</f>
        <v>175567.5</v>
      </c>
      <c r="J94" s="96"/>
      <c r="K94" s="97"/>
      <c r="L94" s="96"/>
      <c r="M94" s="98"/>
      <c r="N94" s="99" t="e">
        <f t="shared" si="33"/>
        <v>#VALUE!</v>
      </c>
      <c r="O94" s="100" t="e">
        <f t="shared" si="33"/>
        <v>#DIV/0!</v>
      </c>
      <c r="P94" s="100">
        <f t="shared" si="33"/>
        <v>22703.672572093623</v>
      </c>
    </row>
    <row r="95" spans="1:16" ht="13.5">
      <c r="A95" s="101" t="s">
        <v>101</v>
      </c>
      <c r="B95" s="92"/>
      <c r="C95" s="93"/>
      <c r="D95" s="93"/>
      <c r="E95" s="20">
        <v>207.75</v>
      </c>
      <c r="F95" s="94"/>
      <c r="G95" s="94"/>
      <c r="H95" s="95">
        <v>8184</v>
      </c>
      <c r="I95" s="56">
        <v>3907.5</v>
      </c>
      <c r="J95" s="96"/>
      <c r="K95" s="97"/>
      <c r="L95" s="96"/>
      <c r="M95" s="98"/>
      <c r="N95" s="99" t="e">
        <f t="shared" si="33"/>
        <v>#DIV/0!</v>
      </c>
      <c r="O95" s="100" t="e">
        <f t="shared" si="33"/>
        <v>#DIV/0!</v>
      </c>
      <c r="P95" s="100">
        <f t="shared" si="33"/>
        <v>18808.6642599278</v>
      </c>
    </row>
    <row r="96" spans="1:16" ht="13.5">
      <c r="A96" s="101" t="s">
        <v>102</v>
      </c>
      <c r="B96" s="92"/>
      <c r="C96" s="93"/>
      <c r="D96" s="93"/>
      <c r="E96" s="20">
        <v>4256</v>
      </c>
      <c r="F96" s="94"/>
      <c r="G96" s="94"/>
      <c r="H96" s="95">
        <v>128179</v>
      </c>
      <c r="I96" s="56">
        <v>98049.75</v>
      </c>
      <c r="J96" s="96"/>
      <c r="K96" s="97"/>
      <c r="L96" s="96"/>
      <c r="M96" s="98"/>
      <c r="N96" s="99" t="e">
        <f t="shared" si="33"/>
        <v>#DIV/0!</v>
      </c>
      <c r="O96" s="100" t="e">
        <f t="shared" si="33"/>
        <v>#DIV/0!</v>
      </c>
      <c r="P96" s="100">
        <f t="shared" si="33"/>
        <v>23038.005169172935</v>
      </c>
    </row>
    <row r="97" spans="1:16" ht="13.5">
      <c r="A97" s="101" t="s">
        <v>103</v>
      </c>
      <c r="B97" s="92"/>
      <c r="C97" s="93"/>
      <c r="D97" s="93"/>
      <c r="E97" s="20">
        <v>3269.25</v>
      </c>
      <c r="F97" s="94"/>
      <c r="G97" s="94"/>
      <c r="H97" s="95">
        <v>84711</v>
      </c>
      <c r="I97" s="56">
        <v>73610.25</v>
      </c>
      <c r="J97" s="96"/>
      <c r="K97" s="97"/>
      <c r="L97" s="96"/>
      <c r="M97" s="98"/>
      <c r="N97" s="99" t="e">
        <f t="shared" si="33"/>
        <v>#DIV/0!</v>
      </c>
      <c r="O97" s="100" t="e">
        <f t="shared" si="33"/>
        <v>#DIV/0!</v>
      </c>
      <c r="P97" s="100">
        <f t="shared" si="33"/>
        <v>22515.944023858683</v>
      </c>
    </row>
    <row r="98" spans="1:16" ht="13.5">
      <c r="A98" s="101" t="s">
        <v>104</v>
      </c>
      <c r="B98" s="92"/>
      <c r="C98" s="93"/>
      <c r="D98" s="93"/>
      <c r="E98" s="20">
        <v>26.5</v>
      </c>
      <c r="F98" s="94"/>
      <c r="G98" s="94"/>
      <c r="H98" s="95">
        <v>880</v>
      </c>
      <c r="I98" s="56">
        <v>391.25</v>
      </c>
      <c r="J98" s="96"/>
      <c r="K98" s="97"/>
      <c r="L98" s="96"/>
      <c r="M98" s="98"/>
      <c r="N98" s="99" t="e">
        <f t="shared" si="33"/>
        <v>#DIV/0!</v>
      </c>
      <c r="O98" s="100" t="e">
        <f t="shared" si="33"/>
        <v>#DIV/0!</v>
      </c>
      <c r="P98" s="100">
        <f t="shared" si="33"/>
        <v>14764.150943396226</v>
      </c>
    </row>
    <row r="99" spans="1:16" ht="13.5">
      <c r="A99" s="101" t="s">
        <v>105</v>
      </c>
      <c r="B99" s="92"/>
      <c r="C99" s="93"/>
      <c r="D99" s="93"/>
      <c r="E99" s="20">
        <v>107.5</v>
      </c>
      <c r="F99" s="94"/>
      <c r="G99" s="94"/>
      <c r="H99" s="95">
        <v>4997</v>
      </c>
      <c r="I99" s="56">
        <v>2422.75</v>
      </c>
      <c r="J99" s="96"/>
      <c r="K99" s="97"/>
      <c r="L99" s="96"/>
      <c r="M99" s="98"/>
      <c r="N99" s="99" t="e">
        <f>(G99/C99)*1000</f>
        <v>#DIV/0!</v>
      </c>
      <c r="O99" s="100" t="e">
        <f>(H99/D99)*1000</f>
        <v>#DIV/0!</v>
      </c>
      <c r="P99" s="100">
        <f>(I99/E99)*1000</f>
        <v>22537.209302325584</v>
      </c>
    </row>
    <row r="100" spans="1:16" ht="13.5">
      <c r="A100" s="82" t="s">
        <v>106</v>
      </c>
      <c r="B100" s="106"/>
      <c r="C100" s="107"/>
      <c r="D100" s="107"/>
      <c r="E100" s="22"/>
      <c r="F100" s="108"/>
      <c r="G100" s="107"/>
      <c r="H100" s="142"/>
      <c r="I100" s="59"/>
      <c r="J100" s="109"/>
      <c r="K100" s="110"/>
      <c r="L100" s="109"/>
      <c r="M100" s="111"/>
      <c r="N100" s="112"/>
      <c r="O100" s="113"/>
      <c r="P100" s="113"/>
    </row>
    <row r="101" spans="1:16" ht="13.5">
      <c r="A101" s="101" t="s">
        <v>107</v>
      </c>
      <c r="B101" s="92"/>
      <c r="C101" s="93"/>
      <c r="D101" s="93"/>
      <c r="E101" s="20">
        <v>25</v>
      </c>
      <c r="F101" s="94"/>
      <c r="G101" s="94"/>
      <c r="H101" s="95">
        <v>325</v>
      </c>
      <c r="I101" s="56">
        <v>300</v>
      </c>
      <c r="J101" s="96"/>
      <c r="K101" s="97"/>
      <c r="L101" s="96"/>
      <c r="M101" s="98"/>
      <c r="N101" s="99" t="e">
        <f aca="true" t="shared" si="34" ref="N101:N112">(G101/C101)*1000</f>
        <v>#DIV/0!</v>
      </c>
      <c r="O101" s="100" t="e">
        <f aca="true" t="shared" si="35" ref="O101:O112">(H101/D101)*1000</f>
        <v>#DIV/0!</v>
      </c>
      <c r="P101" s="100">
        <f aca="true" t="shared" si="36" ref="P101:P112">(I101/E101)*1000</f>
        <v>12000</v>
      </c>
    </row>
    <row r="102" spans="1:16" ht="13.5">
      <c r="A102" s="101" t="s">
        <v>108</v>
      </c>
      <c r="B102" s="92"/>
      <c r="C102" s="93"/>
      <c r="D102" s="93"/>
      <c r="E102" s="20">
        <v>34.75</v>
      </c>
      <c r="F102" s="94"/>
      <c r="G102" s="94"/>
      <c r="H102" s="95">
        <v>510</v>
      </c>
      <c r="I102" s="56">
        <v>484</v>
      </c>
      <c r="J102" s="96"/>
      <c r="K102" s="97"/>
      <c r="L102" s="96"/>
      <c r="M102" s="98"/>
      <c r="N102" s="99" t="e">
        <f t="shared" si="34"/>
        <v>#DIV/0!</v>
      </c>
      <c r="O102" s="100" t="e">
        <f t="shared" si="35"/>
        <v>#DIV/0!</v>
      </c>
      <c r="P102" s="100">
        <f t="shared" si="36"/>
        <v>13928.057553956834</v>
      </c>
    </row>
    <row r="103" spans="1:16" ht="13.5">
      <c r="A103" s="101" t="s">
        <v>109</v>
      </c>
      <c r="B103" s="92"/>
      <c r="C103" s="93"/>
      <c r="D103" s="93"/>
      <c r="E103" s="20">
        <v>0.01</v>
      </c>
      <c r="F103" s="94"/>
      <c r="G103" s="94">
        <v>0.01</v>
      </c>
      <c r="H103" s="95">
        <v>0.01</v>
      </c>
      <c r="I103" s="56">
        <v>0.01</v>
      </c>
      <c r="J103" s="96"/>
      <c r="K103" s="97"/>
      <c r="L103" s="96">
        <f>IF(OR(H103=0,G103=0),"",G103/H103*100-100)</f>
        <v>0</v>
      </c>
      <c r="M103" s="98">
        <f>IF(OR(I103=0,G103=0),"",G103/I103*100-100)</f>
        <v>0</v>
      </c>
      <c r="N103" s="99" t="e">
        <f t="shared" si="34"/>
        <v>#DIV/0!</v>
      </c>
      <c r="O103" s="100" t="e">
        <f t="shared" si="35"/>
        <v>#DIV/0!</v>
      </c>
      <c r="P103" s="100"/>
    </row>
    <row r="104" spans="1:16" ht="13.5">
      <c r="A104" s="101" t="s">
        <v>110</v>
      </c>
      <c r="B104" s="92"/>
      <c r="C104" s="93"/>
      <c r="D104" s="93"/>
      <c r="E104" s="20">
        <v>9.25</v>
      </c>
      <c r="F104" s="94">
        <v>4</v>
      </c>
      <c r="G104" s="94">
        <v>216</v>
      </c>
      <c r="H104" s="95">
        <v>204</v>
      </c>
      <c r="I104" s="56">
        <v>88.75</v>
      </c>
      <c r="J104" s="96"/>
      <c r="K104" s="97"/>
      <c r="L104" s="96">
        <f>IF(OR(H104=0,G104=0),"",G104/H104*100-100)</f>
        <v>5.882352941176478</v>
      </c>
      <c r="M104" s="98">
        <f>IF(OR(I104=0,G104=0),"",G104/I104*100-100)</f>
        <v>143.38028169014083</v>
      </c>
      <c r="N104" s="99" t="e">
        <f t="shared" si="34"/>
        <v>#DIV/0!</v>
      </c>
      <c r="O104" s="100" t="e">
        <f t="shared" si="35"/>
        <v>#DIV/0!</v>
      </c>
      <c r="P104" s="100">
        <f t="shared" si="36"/>
        <v>9594.594594594595</v>
      </c>
    </row>
    <row r="105" spans="1:16" ht="13.5">
      <c r="A105" s="101" t="s">
        <v>111</v>
      </c>
      <c r="B105" s="92"/>
      <c r="C105" s="93"/>
      <c r="D105" s="93"/>
      <c r="E105" s="20">
        <v>2.5</v>
      </c>
      <c r="F105" s="94"/>
      <c r="G105" s="94">
        <v>0.01</v>
      </c>
      <c r="H105" s="95">
        <v>0.01</v>
      </c>
      <c r="I105" s="56">
        <v>15.5</v>
      </c>
      <c r="J105" s="96"/>
      <c r="K105" s="97"/>
      <c r="L105" s="96">
        <f>IF(OR(H105=0,G105=0),"",G105/H105*100-100)</f>
        <v>0</v>
      </c>
      <c r="M105" s="98">
        <f>IF(OR(I105=0,G105=0),"",G105/I105*100-100)</f>
        <v>-99.93548387096774</v>
      </c>
      <c r="N105" s="99" t="e">
        <f t="shared" si="34"/>
        <v>#DIV/0!</v>
      </c>
      <c r="O105" s="100" t="e">
        <f t="shared" si="35"/>
        <v>#DIV/0!</v>
      </c>
      <c r="P105" s="100">
        <f t="shared" si="36"/>
        <v>6200</v>
      </c>
    </row>
    <row r="106" spans="1:16" ht="13.5">
      <c r="A106" s="91" t="s">
        <v>112</v>
      </c>
      <c r="B106" s="92"/>
      <c r="C106" s="93">
        <f>IF(OR(C107=0,C108=0),"",SUM(C107:C108))</f>
      </c>
      <c r="D106" s="93">
        <f>IF(OR(D107=0,D108=0),"",SUM(D107:D108))</f>
      </c>
      <c r="E106" s="20">
        <f>IF(OR(E107=0,E108=0),"",SUM(E107:E108))</f>
        <v>1401.75</v>
      </c>
      <c r="F106" s="94"/>
      <c r="G106" s="94"/>
      <c r="H106" s="95">
        <f>IF(OR(H107=0,H108=0),"",SUM(H107:H108))</f>
        <v>23579</v>
      </c>
      <c r="I106" s="115">
        <f>IF(OR(I107=0,I108=0),"",SUM(I107:I108))</f>
        <v>24285.5</v>
      </c>
      <c r="J106" s="96"/>
      <c r="K106" s="97"/>
      <c r="L106" s="96"/>
      <c r="M106" s="96">
        <f>IF(OR(I106=0,H106=0),"",H106/I106*100-100)</f>
        <v>-2.909143315970425</v>
      </c>
      <c r="N106" s="99" t="e">
        <f t="shared" si="34"/>
        <v>#VALUE!</v>
      </c>
      <c r="O106" s="100" t="e">
        <f t="shared" si="35"/>
        <v>#VALUE!</v>
      </c>
      <c r="P106" s="100">
        <f t="shared" si="36"/>
        <v>17325.12930265739</v>
      </c>
    </row>
    <row r="107" spans="1:16" ht="13.5">
      <c r="A107" s="101" t="s">
        <v>113</v>
      </c>
      <c r="B107" s="92"/>
      <c r="C107" s="93"/>
      <c r="D107" s="93"/>
      <c r="E107" s="20">
        <v>1028.75</v>
      </c>
      <c r="F107" s="94">
        <v>4</v>
      </c>
      <c r="G107" s="94">
        <v>11000</v>
      </c>
      <c r="H107" s="95">
        <v>10939</v>
      </c>
      <c r="I107" s="56">
        <v>18803.5</v>
      </c>
      <c r="J107" s="96"/>
      <c r="K107" s="97"/>
      <c r="L107" s="96">
        <f>IF(OR(H107=0,G107=0),"",G107/H107*100-100)</f>
        <v>0.5576378096718173</v>
      </c>
      <c r="M107" s="98">
        <f>IF(OR(I107=0,G107=0),"",G107/I107*100-100)</f>
        <v>-41.50025261254554</v>
      </c>
      <c r="N107" s="99" t="e">
        <f t="shared" si="34"/>
        <v>#DIV/0!</v>
      </c>
      <c r="O107" s="100" t="e">
        <f t="shared" si="35"/>
        <v>#DIV/0!</v>
      </c>
      <c r="P107" s="100">
        <f t="shared" si="36"/>
        <v>18278.007290400972</v>
      </c>
    </row>
    <row r="108" spans="1:16" ht="13.5">
      <c r="A108" s="101" t="s">
        <v>114</v>
      </c>
      <c r="B108" s="92"/>
      <c r="C108" s="93"/>
      <c r="D108" s="93"/>
      <c r="E108" s="20">
        <v>373</v>
      </c>
      <c r="F108" s="94"/>
      <c r="G108" s="94"/>
      <c r="H108" s="95">
        <v>12640</v>
      </c>
      <c r="I108" s="56">
        <v>5482</v>
      </c>
      <c r="J108" s="96"/>
      <c r="K108" s="97"/>
      <c r="L108" s="96"/>
      <c r="M108" s="98"/>
      <c r="N108" s="99" t="e">
        <f t="shared" si="34"/>
        <v>#DIV/0!</v>
      </c>
      <c r="O108" s="100" t="e">
        <f t="shared" si="35"/>
        <v>#DIV/0!</v>
      </c>
      <c r="P108" s="100">
        <f t="shared" si="36"/>
        <v>14697.050938337801</v>
      </c>
    </row>
    <row r="109" spans="1:16" ht="13.5">
      <c r="A109" s="101" t="s">
        <v>115</v>
      </c>
      <c r="B109" s="92"/>
      <c r="C109" s="93"/>
      <c r="D109" s="93"/>
      <c r="E109" s="20">
        <v>461.25</v>
      </c>
      <c r="F109" s="94">
        <v>3</v>
      </c>
      <c r="G109" s="94">
        <v>5670</v>
      </c>
      <c r="H109" s="95">
        <v>4568</v>
      </c>
      <c r="I109" s="56">
        <v>5541.5</v>
      </c>
      <c r="J109" s="96"/>
      <c r="K109" s="97"/>
      <c r="L109" s="96">
        <f>IF(OR(H109=0,G109=0),"",G109/H109*100-100)</f>
        <v>24.124343257443087</v>
      </c>
      <c r="M109" s="98">
        <f>IF(OR(I109=0,G109=0),"",G109/I109*100-100)</f>
        <v>2.3188667328340813</v>
      </c>
      <c r="N109" s="99" t="e">
        <f t="shared" si="34"/>
        <v>#DIV/0!</v>
      </c>
      <c r="O109" s="100" t="e">
        <f t="shared" si="35"/>
        <v>#DIV/0!</v>
      </c>
      <c r="P109" s="100">
        <f t="shared" si="36"/>
        <v>12014.09214092141</v>
      </c>
    </row>
    <row r="110" spans="1:16" ht="13.5">
      <c r="A110" s="101" t="s">
        <v>116</v>
      </c>
      <c r="B110" s="92"/>
      <c r="C110" s="93"/>
      <c r="D110" s="93"/>
      <c r="E110" s="20">
        <v>257.5</v>
      </c>
      <c r="F110" s="94"/>
      <c r="G110" s="94"/>
      <c r="H110" s="95">
        <v>77</v>
      </c>
      <c r="I110" s="56">
        <v>370</v>
      </c>
      <c r="J110" s="96"/>
      <c r="K110" s="97"/>
      <c r="L110" s="96"/>
      <c r="M110" s="98"/>
      <c r="N110" s="99" t="e">
        <f t="shared" si="34"/>
        <v>#DIV/0!</v>
      </c>
      <c r="O110" s="100" t="e">
        <f t="shared" si="35"/>
        <v>#DIV/0!</v>
      </c>
      <c r="P110" s="100">
        <f t="shared" si="36"/>
        <v>1436.893203883495</v>
      </c>
    </row>
    <row r="111" spans="1:16" ht="13.5">
      <c r="A111" s="101" t="s">
        <v>117</v>
      </c>
      <c r="B111" s="92"/>
      <c r="C111" s="93"/>
      <c r="D111" s="93"/>
      <c r="E111" s="20">
        <v>0.01</v>
      </c>
      <c r="F111" s="94"/>
      <c r="G111" s="94"/>
      <c r="H111" s="95">
        <v>0.01</v>
      </c>
      <c r="I111" s="56">
        <v>0.01</v>
      </c>
      <c r="J111" s="96"/>
      <c r="K111" s="97"/>
      <c r="L111" s="96"/>
      <c r="M111" s="98"/>
      <c r="N111" s="99" t="e">
        <f t="shared" si="34"/>
        <v>#DIV/0!</v>
      </c>
      <c r="O111" s="100" t="e">
        <f t="shared" si="35"/>
        <v>#DIV/0!</v>
      </c>
      <c r="P111" s="100">
        <f t="shared" si="36"/>
        <v>1000</v>
      </c>
    </row>
    <row r="112" spans="1:16" ht="13.5">
      <c r="A112" s="101" t="s">
        <v>118</v>
      </c>
      <c r="B112" s="92"/>
      <c r="C112" s="93"/>
      <c r="D112" s="93"/>
      <c r="E112" s="20">
        <v>37.25</v>
      </c>
      <c r="F112" s="94"/>
      <c r="G112" s="94"/>
      <c r="H112" s="95">
        <v>278</v>
      </c>
      <c r="I112" s="56">
        <v>150</v>
      </c>
      <c r="J112" s="96"/>
      <c r="K112" s="97"/>
      <c r="L112" s="96"/>
      <c r="M112" s="98"/>
      <c r="N112" s="99" t="e">
        <f t="shared" si="34"/>
        <v>#DIV/0!</v>
      </c>
      <c r="O112" s="100" t="e">
        <f t="shared" si="35"/>
        <v>#DIV/0!</v>
      </c>
      <c r="P112" s="100">
        <f t="shared" si="36"/>
        <v>4026.845637583893</v>
      </c>
    </row>
    <row r="113" spans="1:16" ht="13.5">
      <c r="A113" s="101" t="s">
        <v>119</v>
      </c>
      <c r="B113" s="92"/>
      <c r="C113" s="93"/>
      <c r="D113" s="93"/>
      <c r="E113" s="20">
        <v>0.01</v>
      </c>
      <c r="F113" s="94"/>
      <c r="G113" s="94">
        <v>0.01</v>
      </c>
      <c r="H113" s="95">
        <v>0.01</v>
      </c>
      <c r="I113" s="56">
        <v>0.01</v>
      </c>
      <c r="J113" s="96"/>
      <c r="K113" s="97"/>
      <c r="L113" s="96">
        <f>IF(OR(H113=0,G113=0),"",G113/H113*100-100)</f>
        <v>0</v>
      </c>
      <c r="M113" s="98">
        <f>IF(OR(I113=0,G113=0),"",G113/I113*100-100)</f>
        <v>0</v>
      </c>
      <c r="N113" s="99" t="e">
        <f>(G113/C113)*1000</f>
        <v>#DIV/0!</v>
      </c>
      <c r="O113" s="100" t="e">
        <f>(H113/D113)*1000</f>
        <v>#DIV/0!</v>
      </c>
      <c r="P113" s="100"/>
    </row>
    <row r="114" spans="1:16" ht="13.5">
      <c r="A114" s="101" t="s">
        <v>120</v>
      </c>
      <c r="B114" s="92"/>
      <c r="C114" s="93"/>
      <c r="D114" s="93"/>
      <c r="E114" s="20">
        <v>0.01</v>
      </c>
      <c r="F114" s="94"/>
      <c r="G114" s="94"/>
      <c r="H114" s="95">
        <v>0.01</v>
      </c>
      <c r="I114" s="56">
        <v>0.01</v>
      </c>
      <c r="J114" s="96"/>
      <c r="K114" s="97"/>
      <c r="L114" s="96"/>
      <c r="M114" s="98"/>
      <c r="N114" s="99" t="e">
        <f>(G114/C114)*1000</f>
        <v>#DIV/0!</v>
      </c>
      <c r="O114" s="100" t="e">
        <f>(H114/D114)*1000</f>
        <v>#DIV/0!</v>
      </c>
      <c r="P114" s="100"/>
    </row>
    <row r="115" spans="1:16" ht="13.5">
      <c r="A115" s="101" t="s">
        <v>121</v>
      </c>
      <c r="B115" s="92"/>
      <c r="C115" s="93"/>
      <c r="D115" s="93"/>
      <c r="E115" s="20">
        <v>938.75</v>
      </c>
      <c r="F115" s="94">
        <v>4</v>
      </c>
      <c r="G115" s="94">
        <v>281</v>
      </c>
      <c r="H115" s="95">
        <v>216</v>
      </c>
      <c r="I115" s="56">
        <v>730</v>
      </c>
      <c r="J115" s="96"/>
      <c r="K115" s="97"/>
      <c r="L115" s="96">
        <f>IF(OR(H115=0,G115=0),"",G115/H115*100-100)</f>
        <v>30.09259259259258</v>
      </c>
      <c r="M115" s="98">
        <f>IF(OR(I115=0,G115=0),"",G115/I115*100-100)</f>
        <v>-61.50684931506849</v>
      </c>
      <c r="N115" s="99" t="e">
        <f aca="true" t="shared" si="37" ref="N115:P119">(G115/C115)*1000</f>
        <v>#DIV/0!</v>
      </c>
      <c r="O115" s="100" t="e">
        <f t="shared" si="37"/>
        <v>#DIV/0!</v>
      </c>
      <c r="P115" s="100">
        <f t="shared" si="37"/>
        <v>777.62982689747</v>
      </c>
    </row>
    <row r="116" spans="1:16" ht="13.5">
      <c r="A116" s="101" t="s">
        <v>122</v>
      </c>
      <c r="B116" s="92"/>
      <c r="C116" s="93"/>
      <c r="D116" s="93"/>
      <c r="E116" s="20">
        <v>55.75</v>
      </c>
      <c r="F116" s="94"/>
      <c r="G116" s="94"/>
      <c r="H116" s="95">
        <v>5</v>
      </c>
      <c r="I116" s="56">
        <v>59.0025</v>
      </c>
      <c r="J116" s="96"/>
      <c r="K116" s="97"/>
      <c r="L116" s="96"/>
      <c r="M116" s="98"/>
      <c r="N116" s="99" t="e">
        <f t="shared" si="37"/>
        <v>#DIV/0!</v>
      </c>
      <c r="O116" s="100" t="e">
        <f t="shared" si="37"/>
        <v>#DIV/0!</v>
      </c>
      <c r="P116" s="100">
        <f t="shared" si="37"/>
        <v>1058.340807174888</v>
      </c>
    </row>
    <row r="117" spans="1:16" ht="13.5">
      <c r="A117" s="101" t="s">
        <v>123</v>
      </c>
      <c r="B117" s="92"/>
      <c r="C117" s="93"/>
      <c r="D117" s="93"/>
      <c r="E117" s="20">
        <v>4094</v>
      </c>
      <c r="F117" s="94"/>
      <c r="G117" s="94"/>
      <c r="H117" s="95">
        <v>1500</v>
      </c>
      <c r="I117" s="56">
        <v>1549</v>
      </c>
      <c r="J117" s="96"/>
      <c r="K117" s="97"/>
      <c r="L117" s="96"/>
      <c r="M117" s="98"/>
      <c r="N117" s="99" t="e">
        <f t="shared" si="37"/>
        <v>#DIV/0!</v>
      </c>
      <c r="O117" s="100" t="e">
        <f t="shared" si="37"/>
        <v>#DIV/0!</v>
      </c>
      <c r="P117" s="100">
        <f t="shared" si="37"/>
        <v>378.35857352222763</v>
      </c>
    </row>
    <row r="118" spans="1:16" ht="13.5">
      <c r="A118" s="101" t="s">
        <v>124</v>
      </c>
      <c r="B118" s="92"/>
      <c r="C118" s="93"/>
      <c r="D118" s="93"/>
      <c r="E118" s="20">
        <v>0.01</v>
      </c>
      <c r="F118" s="94"/>
      <c r="G118" s="94"/>
      <c r="H118" s="95">
        <v>0.01</v>
      </c>
      <c r="I118" s="56">
        <v>0.01</v>
      </c>
      <c r="J118" s="96"/>
      <c r="K118" s="97"/>
      <c r="L118" s="96"/>
      <c r="M118" s="98"/>
      <c r="N118" s="99" t="e">
        <f t="shared" si="37"/>
        <v>#DIV/0!</v>
      </c>
      <c r="O118" s="100" t="e">
        <f t="shared" si="37"/>
        <v>#DIV/0!</v>
      </c>
      <c r="P118" s="100"/>
    </row>
    <row r="119" spans="1:16" ht="13.5">
      <c r="A119" s="101" t="s">
        <v>125</v>
      </c>
      <c r="B119" s="92"/>
      <c r="C119" s="93"/>
      <c r="D119" s="93">
        <v>1365</v>
      </c>
      <c r="E119" s="20">
        <v>1093.75</v>
      </c>
      <c r="F119" s="94">
        <v>4</v>
      </c>
      <c r="G119" s="94">
        <v>16976</v>
      </c>
      <c r="H119" s="95">
        <v>13513</v>
      </c>
      <c r="I119" s="56">
        <v>9930</v>
      </c>
      <c r="J119" s="96"/>
      <c r="K119" s="97"/>
      <c r="L119" s="96">
        <f>IF(OR(H119=0,G119=0),"",G119/H119*100-100)</f>
        <v>25.62717383260565</v>
      </c>
      <c r="M119" s="98">
        <f>IF(OR(I119=0,G119=0),"",G119/I119*100-100)</f>
        <v>70.95669687814703</v>
      </c>
      <c r="N119" s="99" t="e">
        <f t="shared" si="37"/>
        <v>#DIV/0!</v>
      </c>
      <c r="O119" s="100">
        <f t="shared" si="37"/>
        <v>9899.6336996337</v>
      </c>
      <c r="P119" s="100">
        <f t="shared" si="37"/>
        <v>9078.857142857143</v>
      </c>
    </row>
    <row r="120" spans="1:16" ht="13.5">
      <c r="A120" s="82" t="s">
        <v>126</v>
      </c>
      <c r="B120" s="106"/>
      <c r="C120" s="107"/>
      <c r="D120" s="107"/>
      <c r="E120" s="22"/>
      <c r="F120" s="108"/>
      <c r="G120" s="107"/>
      <c r="H120" s="142"/>
      <c r="I120" s="59"/>
      <c r="J120" s="109"/>
      <c r="K120" s="110"/>
      <c r="L120" s="109"/>
      <c r="M120" s="111"/>
      <c r="N120" s="112"/>
      <c r="O120" s="113"/>
      <c r="P120" s="113"/>
    </row>
    <row r="121" spans="1:16" ht="13.5">
      <c r="A121" s="101" t="s">
        <v>127</v>
      </c>
      <c r="B121" s="92"/>
      <c r="C121" s="93"/>
      <c r="D121" s="93"/>
      <c r="E121" s="20">
        <v>4148.5</v>
      </c>
      <c r="F121" s="94"/>
      <c r="G121" s="94"/>
      <c r="H121" s="95">
        <v>4580</v>
      </c>
      <c r="I121" s="56">
        <v>4580</v>
      </c>
      <c r="J121" s="96"/>
      <c r="K121" s="97"/>
      <c r="L121" s="96"/>
      <c r="M121" s="98"/>
      <c r="N121" s="99" t="e">
        <f aca="true" t="shared" si="38" ref="N121:P123">(G121/C121)*1000</f>
        <v>#DIV/0!</v>
      </c>
      <c r="O121" s="100" t="e">
        <f t="shared" si="38"/>
        <v>#DIV/0!</v>
      </c>
      <c r="P121" s="100">
        <f t="shared" si="38"/>
        <v>1104.0134988550078</v>
      </c>
    </row>
    <row r="122" spans="1:16" ht="13.5">
      <c r="A122" s="101" t="s">
        <v>128</v>
      </c>
      <c r="B122" s="92"/>
      <c r="C122" s="93"/>
      <c r="D122" s="93"/>
      <c r="E122" s="20">
        <v>29176</v>
      </c>
      <c r="F122" s="94"/>
      <c r="G122" s="94"/>
      <c r="H122" s="95">
        <v>35444</v>
      </c>
      <c r="I122" s="56">
        <v>32350</v>
      </c>
      <c r="J122" s="96"/>
      <c r="K122" s="97"/>
      <c r="L122" s="96"/>
      <c r="M122" s="98"/>
      <c r="N122" s="99" t="e">
        <f t="shared" si="38"/>
        <v>#DIV/0!</v>
      </c>
      <c r="O122" s="100" t="e">
        <f t="shared" si="38"/>
        <v>#DIV/0!</v>
      </c>
      <c r="P122" s="100">
        <f t="shared" si="38"/>
        <v>1108.7880449684674</v>
      </c>
    </row>
    <row r="123" spans="1:16" ht="13.5">
      <c r="A123" s="101" t="s">
        <v>129</v>
      </c>
      <c r="B123" s="92"/>
      <c r="C123" s="93"/>
      <c r="D123" s="93"/>
      <c r="E123" s="20"/>
      <c r="F123" s="94"/>
      <c r="G123" s="94"/>
      <c r="H123" s="95">
        <v>6326</v>
      </c>
      <c r="I123" s="55">
        <v>5800</v>
      </c>
      <c r="J123" s="96"/>
      <c r="K123" s="97"/>
      <c r="L123" s="96"/>
      <c r="M123" s="98"/>
      <c r="N123" s="99" t="e">
        <f t="shared" si="38"/>
        <v>#DIV/0!</v>
      </c>
      <c r="O123" s="100"/>
      <c r="P123" s="100"/>
    </row>
    <row r="124" spans="1:16" ht="13.5">
      <c r="A124" s="82" t="s">
        <v>130</v>
      </c>
      <c r="B124" s="106"/>
      <c r="C124" s="107"/>
      <c r="D124" s="107"/>
      <c r="E124" s="22"/>
      <c r="F124" s="108"/>
      <c r="G124" s="107"/>
      <c r="H124" s="142"/>
      <c r="I124" s="147"/>
      <c r="J124" s="109"/>
      <c r="K124" s="110"/>
      <c r="L124" s="109"/>
      <c r="M124" s="111"/>
      <c r="N124" s="112"/>
      <c r="O124" s="113"/>
      <c r="P124" s="113"/>
    </row>
    <row r="125" spans="1:16" ht="13.5">
      <c r="A125" s="101" t="s">
        <v>131</v>
      </c>
      <c r="B125" s="92"/>
      <c r="C125" s="93"/>
      <c r="D125" s="93"/>
      <c r="E125" s="20">
        <v>231.5</v>
      </c>
      <c r="F125" s="94"/>
      <c r="G125" s="94"/>
      <c r="H125" s="95">
        <v>783</v>
      </c>
      <c r="I125" s="55">
        <v>1786.75</v>
      </c>
      <c r="J125" s="96"/>
      <c r="K125" s="97"/>
      <c r="L125" s="96"/>
      <c r="M125" s="98"/>
      <c r="N125" s="99" t="e">
        <f aca="true" t="shared" si="39" ref="N125:P127">(G125/C125)*1000</f>
        <v>#DIV/0!</v>
      </c>
      <c r="O125" s="100" t="e">
        <f t="shared" si="39"/>
        <v>#DIV/0!</v>
      </c>
      <c r="P125" s="100">
        <f t="shared" si="39"/>
        <v>7718.142548596112</v>
      </c>
    </row>
    <row r="126" spans="1:16" ht="13.5">
      <c r="A126" s="101" t="s">
        <v>132</v>
      </c>
      <c r="B126" s="92"/>
      <c r="C126" s="93"/>
      <c r="D126" s="93"/>
      <c r="E126" s="20">
        <v>3835.25</v>
      </c>
      <c r="F126" s="94"/>
      <c r="G126" s="94"/>
      <c r="H126" s="95">
        <v>31728</v>
      </c>
      <c r="I126" s="55">
        <v>31689.75</v>
      </c>
      <c r="J126" s="96"/>
      <c r="K126" s="97"/>
      <c r="L126" s="96"/>
      <c r="M126" s="98"/>
      <c r="N126" s="99" t="e">
        <f t="shared" si="39"/>
        <v>#DIV/0!</v>
      </c>
      <c r="O126" s="100" t="e">
        <f t="shared" si="39"/>
        <v>#DIV/0!</v>
      </c>
      <c r="P126" s="100">
        <f t="shared" si="39"/>
        <v>8262.759924385633</v>
      </c>
    </row>
    <row r="127" spans="1:16" ht="13.5">
      <c r="A127" s="101" t="s">
        <v>133</v>
      </c>
      <c r="B127" s="92"/>
      <c r="C127" s="93"/>
      <c r="D127" s="93"/>
      <c r="E127" s="20"/>
      <c r="F127" s="94"/>
      <c r="G127" s="94"/>
      <c r="H127" s="95">
        <v>0.01</v>
      </c>
      <c r="I127" s="55">
        <v>0.01</v>
      </c>
      <c r="J127" s="96"/>
      <c r="K127" s="97"/>
      <c r="L127" s="96"/>
      <c r="M127" s="98"/>
      <c r="N127" s="99" t="e">
        <f t="shared" si="39"/>
        <v>#DIV/0!</v>
      </c>
      <c r="O127" s="100"/>
      <c r="P127" s="100"/>
    </row>
    <row r="128" spans="1:16" ht="13.5">
      <c r="A128" s="101" t="s">
        <v>134</v>
      </c>
      <c r="B128" s="92"/>
      <c r="C128" s="93"/>
      <c r="D128" s="93"/>
      <c r="E128" s="20"/>
      <c r="F128" s="94"/>
      <c r="G128" s="94"/>
      <c r="H128" s="95">
        <v>218352</v>
      </c>
      <c r="I128" s="55">
        <v>205183.25</v>
      </c>
      <c r="J128" s="96"/>
      <c r="K128" s="97"/>
      <c r="L128" s="96"/>
      <c r="M128" s="98"/>
      <c r="N128" s="99"/>
      <c r="O128" s="100"/>
      <c r="P128" s="100"/>
    </row>
    <row r="129" spans="1:16" ht="13.5">
      <c r="A129" s="82" t="s">
        <v>135</v>
      </c>
      <c r="B129" s="106"/>
      <c r="C129" s="107"/>
      <c r="D129" s="107"/>
      <c r="E129" s="22"/>
      <c r="F129" s="108"/>
      <c r="G129" s="107"/>
      <c r="H129" s="107"/>
      <c r="I129" s="22"/>
      <c r="J129" s="109"/>
      <c r="K129" s="110"/>
      <c r="L129" s="109"/>
      <c r="M129" s="111"/>
      <c r="N129" s="18"/>
      <c r="O129" s="19"/>
      <c r="P129" s="19"/>
    </row>
    <row r="130" spans="1:16" ht="13.5">
      <c r="A130" s="131" t="s">
        <v>136</v>
      </c>
      <c r="B130" s="132"/>
      <c r="C130" s="133">
        <v>0.01</v>
      </c>
      <c r="D130" s="133">
        <v>0.01</v>
      </c>
      <c r="E130" s="24">
        <v>0.01</v>
      </c>
      <c r="F130" s="134"/>
      <c r="G130" s="134">
        <v>0.01</v>
      </c>
      <c r="H130" s="134">
        <v>0.01</v>
      </c>
      <c r="I130" s="25">
        <v>0.01</v>
      </c>
      <c r="J130" s="135">
        <f>IF(OR(D130=0,C130=0),"",C130/D130*100-100)</f>
        <v>0</v>
      </c>
      <c r="K130" s="136">
        <f>IF(OR(E130=0,D130=0),"",D130/E130*100-100)</f>
        <v>0</v>
      </c>
      <c r="L130" s="135">
        <f>IF(OR(H130=0,G130=0),"",G130/H130*100-100)</f>
        <v>0</v>
      </c>
      <c r="M130" s="137">
        <v>0</v>
      </c>
      <c r="N130" s="3"/>
      <c r="O130" s="4"/>
      <c r="P130" s="4"/>
    </row>
    <row r="131" ht="13.5">
      <c r="A131" s="2" t="s">
        <v>160</v>
      </c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409722222222222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 30   DE ABRIL  DEL AÑO 2.015&amp;C  &amp;"Arial,Normal"&amp;11                   
                     </oddHeader>
    <oddFooter>&amp;L&amp;"Arial,Normal"(*) Mes al que corresponde la última estimación.
Datos de 2.014 provisionales y del 2.015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SheetLayoutView="95" zoomScalePageLayoutView="0" workbookViewId="0" topLeftCell="A1">
      <pane xSplit="1" ySplit="3" topLeftCell="B4" activePane="bottomRight" state="frozen"/>
      <selection pane="topLeft" activeCell="L93" sqref="L93:M102"/>
      <selection pane="topRight" activeCell="L93" sqref="L93:M102"/>
      <selection pane="bottomLeft" activeCell="L93" sqref="L93:M102"/>
      <selection pane="bottomRight" activeCell="L93" sqref="L93:M102"/>
    </sheetView>
  </sheetViews>
  <sheetFormatPr defaultColWidth="11.00390625" defaultRowHeight="13.5"/>
  <cols>
    <col min="1" max="1" width="29.125" style="2" customWidth="1"/>
    <col min="2" max="2" width="3.375" style="2" customWidth="1"/>
    <col min="3" max="4" width="9.125" style="2" customWidth="1"/>
    <col min="5" max="5" width="8.50390625" style="2" customWidth="1"/>
    <col min="6" max="6" width="3.00390625" style="138" customWidth="1"/>
    <col min="7" max="8" width="8.75390625" style="2" customWidth="1"/>
    <col min="9" max="11" width="9.625" style="2" customWidth="1"/>
    <col min="12" max="12" width="9.00390625" style="2" customWidth="1"/>
    <col min="13" max="13" width="10.75390625" style="2" customWidth="1"/>
    <col min="14" max="14" width="12.375" style="2" customWidth="1"/>
    <col min="15" max="15" width="14.25390625" style="2" customWidth="1"/>
    <col min="16" max="16" width="12.75390625" style="2" customWidth="1"/>
    <col min="17" max="16384" width="11.00390625" style="2" customWidth="1"/>
  </cols>
  <sheetData>
    <row r="1" spans="1:16" ht="13.5">
      <c r="A1" s="68" t="s">
        <v>146</v>
      </c>
      <c r="B1" s="177" t="s">
        <v>1</v>
      </c>
      <c r="C1" s="177"/>
      <c r="D1" s="177"/>
      <c r="E1" s="177"/>
      <c r="F1" s="178" t="s">
        <v>2</v>
      </c>
      <c r="G1" s="178"/>
      <c r="H1" s="178"/>
      <c r="I1" s="178"/>
      <c r="J1" s="179" t="s">
        <v>3</v>
      </c>
      <c r="K1" s="179"/>
      <c r="L1" s="179"/>
      <c r="M1" s="179"/>
      <c r="N1" s="3"/>
      <c r="O1" s="4"/>
      <c r="P1" s="4"/>
    </row>
    <row r="2" spans="1:16" ht="13.5">
      <c r="A2" s="69" t="s">
        <v>172</v>
      </c>
      <c r="B2" s="70"/>
      <c r="C2" s="71"/>
      <c r="D2" s="71"/>
      <c r="E2" s="72" t="s">
        <v>4</v>
      </c>
      <c r="F2" s="73"/>
      <c r="G2" s="6"/>
      <c r="H2" s="6"/>
      <c r="I2" s="74" t="s">
        <v>4</v>
      </c>
      <c r="J2" s="180" t="s">
        <v>5</v>
      </c>
      <c r="K2" s="180"/>
      <c r="L2" s="181" t="s">
        <v>6</v>
      </c>
      <c r="M2" s="181"/>
      <c r="N2" s="8" t="s">
        <v>7</v>
      </c>
      <c r="O2" s="9" t="s">
        <v>7</v>
      </c>
      <c r="P2" s="9" t="s">
        <v>7</v>
      </c>
    </row>
    <row r="3" spans="1:16" ht="14.25" thickBot="1">
      <c r="A3" s="75" t="s">
        <v>8</v>
      </c>
      <c r="B3" s="76" t="s">
        <v>9</v>
      </c>
      <c r="C3" s="10">
        <v>2015</v>
      </c>
      <c r="D3" s="10">
        <v>2014</v>
      </c>
      <c r="E3" s="77" t="s">
        <v>169</v>
      </c>
      <c r="F3" s="12" t="s">
        <v>9</v>
      </c>
      <c r="G3" s="13">
        <v>2015</v>
      </c>
      <c r="H3" s="13">
        <v>2014</v>
      </c>
      <c r="I3" s="78" t="s">
        <v>169</v>
      </c>
      <c r="J3" s="79" t="s">
        <v>170</v>
      </c>
      <c r="K3" s="79" t="s">
        <v>171</v>
      </c>
      <c r="L3" s="80" t="s">
        <v>170</v>
      </c>
      <c r="M3" s="81" t="s">
        <v>171</v>
      </c>
      <c r="N3" s="15">
        <v>2015</v>
      </c>
      <c r="O3" s="16">
        <v>2014</v>
      </c>
      <c r="P3" s="52" t="s">
        <v>169</v>
      </c>
    </row>
    <row r="4" spans="1:16" ht="14.25" thickTop="1">
      <c r="A4" s="82" t="s">
        <v>10</v>
      </c>
      <c r="B4" s="83"/>
      <c r="C4" s="84"/>
      <c r="D4" s="151"/>
      <c r="E4" s="154"/>
      <c r="F4" s="17"/>
      <c r="G4" s="84"/>
      <c r="H4" s="84"/>
      <c r="I4" s="86"/>
      <c r="J4" s="87"/>
      <c r="K4" s="88"/>
      <c r="L4" s="89"/>
      <c r="M4" s="90"/>
      <c r="N4" s="18"/>
      <c r="O4" s="19"/>
      <c r="P4" s="19"/>
    </row>
    <row r="5" spans="1:16" ht="13.5">
      <c r="A5" s="91" t="s">
        <v>11</v>
      </c>
      <c r="B5" s="92">
        <v>3</v>
      </c>
      <c r="C5" s="93">
        <f>IF(OR(C6=0,C7=0),"",SUM(C6:C7))</f>
        <v>9717</v>
      </c>
      <c r="D5" s="67">
        <f>IF(OR(D6=0,D7=0),"",SUM(D6:D7))</f>
        <v>9765</v>
      </c>
      <c r="E5" s="67">
        <f>IF(OR(E6=0,E7=0),"",SUM(E6:E7))</f>
        <v>10769.5</v>
      </c>
      <c r="F5" s="94">
        <v>4</v>
      </c>
      <c r="G5" s="94">
        <f>IF(OR(G6=0,G7=0),"",SUM(G6:G7))</f>
        <v>19000</v>
      </c>
      <c r="H5" s="95">
        <f>IF(OR(H6=0,H7=0),"",SUM(H6:H7))</f>
        <v>19485</v>
      </c>
      <c r="I5" s="115">
        <f>IF(OR(I6=0,I7=0),"",SUM(I6:I7))</f>
        <v>19068</v>
      </c>
      <c r="J5" s="96">
        <f aca="true" t="shared" si="0" ref="J5:J28">IF(OR(D5=0,C5=0),"",C5/D5*100-100)</f>
        <v>-0.4915514592933903</v>
      </c>
      <c r="K5" s="97">
        <f aca="true" t="shared" si="1" ref="K5:K28">IF(OR(E5=0,C5=0),"",C5/E5*100-100)</f>
        <v>-9.77296996146525</v>
      </c>
      <c r="L5" s="96">
        <f aca="true" t="shared" si="2" ref="L5:L28">IF(OR(H5=0,G5=0),"",G5/H5*100-100)</f>
        <v>-2.4890941750064144</v>
      </c>
      <c r="M5" s="98">
        <f aca="true" t="shared" si="3" ref="M5:M28">IF(OR(I5=0,G5=0),"",G5/I5*100-100)</f>
        <v>-0.35661841829242746</v>
      </c>
      <c r="N5" s="99">
        <f aca="true" t="shared" si="4" ref="N5:N13">(G5/C5)*1000</f>
        <v>1955.336009056293</v>
      </c>
      <c r="O5" s="100">
        <f aca="true" t="shared" si="5" ref="O5:O13">(H5/D5)*1000</f>
        <v>1995.3917050691243</v>
      </c>
      <c r="P5" s="100">
        <f aca="true" t="shared" si="6" ref="P5:P13">(I5/E5)*1000</f>
        <v>1770.5557361065974</v>
      </c>
    </row>
    <row r="6" spans="1:16" ht="13.5">
      <c r="A6" s="101" t="s">
        <v>12</v>
      </c>
      <c r="B6" s="92">
        <v>3</v>
      </c>
      <c r="C6" s="93">
        <v>3971</v>
      </c>
      <c r="D6" s="67">
        <v>3985</v>
      </c>
      <c r="E6" s="53">
        <v>3074</v>
      </c>
      <c r="F6" s="94">
        <v>4</v>
      </c>
      <c r="G6" s="94">
        <v>8000</v>
      </c>
      <c r="H6" s="95">
        <v>7985</v>
      </c>
      <c r="I6" s="56">
        <v>7334.25</v>
      </c>
      <c r="J6" s="96">
        <f t="shared" si="0"/>
        <v>-0.351317440401516</v>
      </c>
      <c r="K6" s="97">
        <f t="shared" si="1"/>
        <v>29.180221210149654</v>
      </c>
      <c r="L6" s="96">
        <f t="shared" si="2"/>
        <v>0.187852222917968</v>
      </c>
      <c r="M6" s="98">
        <f t="shared" si="3"/>
        <v>9.077274431605133</v>
      </c>
      <c r="N6" s="99">
        <f t="shared" si="4"/>
        <v>2014.6058927222361</v>
      </c>
      <c r="O6" s="100">
        <f t="shared" si="5"/>
        <v>2003.7641154328733</v>
      </c>
      <c r="P6" s="100">
        <f t="shared" si="6"/>
        <v>2385.897852960312</v>
      </c>
    </row>
    <row r="7" spans="1:16" ht="13.5">
      <c r="A7" s="102" t="s">
        <v>13</v>
      </c>
      <c r="B7" s="92">
        <v>3</v>
      </c>
      <c r="C7" s="93">
        <v>5746</v>
      </c>
      <c r="D7" s="67">
        <v>5780</v>
      </c>
      <c r="E7" s="53">
        <v>7695.5</v>
      </c>
      <c r="F7" s="94">
        <v>4</v>
      </c>
      <c r="G7" s="94">
        <v>11000</v>
      </c>
      <c r="H7" s="95">
        <v>11500</v>
      </c>
      <c r="I7" s="56">
        <v>11733.75</v>
      </c>
      <c r="J7" s="96">
        <f t="shared" si="0"/>
        <v>-0.5882352941176521</v>
      </c>
      <c r="K7" s="97">
        <f t="shared" si="1"/>
        <v>-25.332986810473656</v>
      </c>
      <c r="L7" s="96">
        <f t="shared" si="2"/>
        <v>-4.347826086956516</v>
      </c>
      <c r="M7" s="98">
        <f t="shared" si="3"/>
        <v>-6.253329072121019</v>
      </c>
      <c r="N7" s="99">
        <f t="shared" si="4"/>
        <v>1914.3752175426382</v>
      </c>
      <c r="O7" s="100">
        <f t="shared" si="5"/>
        <v>1989.61937716263</v>
      </c>
      <c r="P7" s="100">
        <f t="shared" si="6"/>
        <v>1524.7547267883826</v>
      </c>
    </row>
    <row r="8" spans="1:16" ht="13.5">
      <c r="A8" s="91" t="s">
        <v>14</v>
      </c>
      <c r="B8" s="92">
        <v>4</v>
      </c>
      <c r="C8" s="93">
        <f>IF(OR(C9=0,C10=0),"",SUM(C9:C10))</f>
        <v>8300</v>
      </c>
      <c r="D8" s="67">
        <f>IF(OR(D9=0,D10=0),"",SUM(D9:D10))</f>
        <v>8840</v>
      </c>
      <c r="E8" s="67">
        <f>IF(OR(E9=0,E10=0),"",SUM(E9:E10))</f>
        <v>7444.25</v>
      </c>
      <c r="F8" s="94">
        <v>4</v>
      </c>
      <c r="G8" s="103">
        <f>IF(OR(G9=0,G10=0),"",SUM(G9:G10))</f>
        <v>17000</v>
      </c>
      <c r="H8" s="104">
        <f>IF(OR(H9=0,H10=0),"",SUM(H9:H10))</f>
        <v>15020</v>
      </c>
      <c r="I8" s="140">
        <f>IF(OR(I9=0,I10=0),"",SUM(I9:I10))</f>
        <v>13137.25</v>
      </c>
      <c r="J8" s="96">
        <f t="shared" si="0"/>
        <v>-6.108597285067873</v>
      </c>
      <c r="K8" s="97">
        <f t="shared" si="1"/>
        <v>11.495449508009543</v>
      </c>
      <c r="L8" s="96">
        <f t="shared" si="2"/>
        <v>13.182423435419437</v>
      </c>
      <c r="M8" s="98">
        <f t="shared" si="3"/>
        <v>29.40303335934081</v>
      </c>
      <c r="N8" s="99">
        <f t="shared" si="4"/>
        <v>2048.1927710843374</v>
      </c>
      <c r="O8" s="100">
        <f t="shared" si="5"/>
        <v>1699.0950226244343</v>
      </c>
      <c r="P8" s="100">
        <f t="shared" si="6"/>
        <v>1764.751318131444</v>
      </c>
    </row>
    <row r="9" spans="1:16" ht="13.5">
      <c r="A9" s="101" t="s">
        <v>15</v>
      </c>
      <c r="B9" s="92">
        <v>4</v>
      </c>
      <c r="C9" s="93">
        <v>4800</v>
      </c>
      <c r="D9" s="67">
        <v>5350</v>
      </c>
      <c r="E9" s="53">
        <v>4433.5</v>
      </c>
      <c r="F9" s="94">
        <v>4</v>
      </c>
      <c r="G9" s="94">
        <v>9000</v>
      </c>
      <c r="H9" s="95">
        <v>9160</v>
      </c>
      <c r="I9" s="56">
        <v>7870</v>
      </c>
      <c r="J9" s="96">
        <f t="shared" si="0"/>
        <v>-10.280373831775705</v>
      </c>
      <c r="K9" s="97">
        <f t="shared" si="1"/>
        <v>8.266606518551939</v>
      </c>
      <c r="L9" s="96">
        <f t="shared" si="2"/>
        <v>-1.7467248908296966</v>
      </c>
      <c r="M9" s="98">
        <f t="shared" si="3"/>
        <v>14.358322744599732</v>
      </c>
      <c r="N9" s="99">
        <f t="shared" si="4"/>
        <v>1875</v>
      </c>
      <c r="O9" s="100">
        <f t="shared" si="5"/>
        <v>1712.1495327102805</v>
      </c>
      <c r="P9" s="100">
        <f t="shared" si="6"/>
        <v>1775.1212360437578</v>
      </c>
    </row>
    <row r="10" spans="1:16" ht="13.5">
      <c r="A10" s="102" t="s">
        <v>16</v>
      </c>
      <c r="B10" s="92">
        <v>3</v>
      </c>
      <c r="C10" s="93">
        <v>3500</v>
      </c>
      <c r="D10" s="67">
        <v>3490</v>
      </c>
      <c r="E10" s="53">
        <v>3010.75</v>
      </c>
      <c r="F10" s="94">
        <v>4</v>
      </c>
      <c r="G10" s="94">
        <v>8000</v>
      </c>
      <c r="H10" s="95">
        <v>5860</v>
      </c>
      <c r="I10" s="56">
        <v>5267.25</v>
      </c>
      <c r="J10" s="96">
        <f t="shared" si="0"/>
        <v>0.28653295128940215</v>
      </c>
      <c r="K10" s="97">
        <f t="shared" si="1"/>
        <v>16.250103794735523</v>
      </c>
      <c r="L10" s="96">
        <f t="shared" si="2"/>
        <v>36.51877133105802</v>
      </c>
      <c r="M10" s="98">
        <f t="shared" si="3"/>
        <v>51.881911813564955</v>
      </c>
      <c r="N10" s="99">
        <f t="shared" si="4"/>
        <v>2285.714285714286</v>
      </c>
      <c r="O10" s="100">
        <f t="shared" si="5"/>
        <v>1679.083094555874</v>
      </c>
      <c r="P10" s="100">
        <f t="shared" si="6"/>
        <v>1749.481026322345</v>
      </c>
    </row>
    <row r="11" spans="1:16" ht="13.5">
      <c r="A11" s="101" t="s">
        <v>17</v>
      </c>
      <c r="B11" s="92">
        <v>3</v>
      </c>
      <c r="C11" s="93">
        <v>3921</v>
      </c>
      <c r="D11" s="67">
        <v>4420</v>
      </c>
      <c r="E11" s="53">
        <v>3933</v>
      </c>
      <c r="F11" s="94">
        <v>4</v>
      </c>
      <c r="G11" s="94">
        <v>5900</v>
      </c>
      <c r="H11" s="95">
        <v>5980</v>
      </c>
      <c r="I11" s="56">
        <v>5873.5</v>
      </c>
      <c r="J11" s="96">
        <f t="shared" si="0"/>
        <v>-11.289592760180994</v>
      </c>
      <c r="K11" s="97">
        <f t="shared" si="1"/>
        <v>-0.30511060259344447</v>
      </c>
      <c r="L11" s="96">
        <f t="shared" si="2"/>
        <v>-1.337792642140471</v>
      </c>
      <c r="M11" s="98">
        <f t="shared" si="3"/>
        <v>0.4511790244317666</v>
      </c>
      <c r="N11" s="99">
        <f t="shared" si="4"/>
        <v>1504.7181841366998</v>
      </c>
      <c r="O11" s="100">
        <f t="shared" si="5"/>
        <v>1352.9411764705883</v>
      </c>
      <c r="P11" s="100">
        <f t="shared" si="6"/>
        <v>1493.389270277142</v>
      </c>
    </row>
    <row r="12" spans="1:16" ht="13.5">
      <c r="A12" s="101" t="s">
        <v>18</v>
      </c>
      <c r="B12" s="92">
        <v>2</v>
      </c>
      <c r="C12" s="93">
        <v>144</v>
      </c>
      <c r="D12" s="67">
        <v>9</v>
      </c>
      <c r="E12" s="53">
        <v>45.75</v>
      </c>
      <c r="F12" s="94">
        <v>4</v>
      </c>
      <c r="G12" s="94">
        <v>200</v>
      </c>
      <c r="H12" s="95">
        <v>10</v>
      </c>
      <c r="I12" s="56">
        <v>80</v>
      </c>
      <c r="J12" s="96">
        <f t="shared" si="0"/>
        <v>1500</v>
      </c>
      <c r="K12" s="97">
        <f t="shared" si="1"/>
        <v>214.75409836065575</v>
      </c>
      <c r="L12" s="96">
        <f t="shared" si="2"/>
        <v>1900</v>
      </c>
      <c r="M12" s="98">
        <f t="shared" si="3"/>
        <v>150</v>
      </c>
      <c r="N12" s="99">
        <f t="shared" si="4"/>
        <v>1388.888888888889</v>
      </c>
      <c r="O12" s="100">
        <f t="shared" si="5"/>
        <v>1111.111111111111</v>
      </c>
      <c r="P12" s="100">
        <f t="shared" si="6"/>
        <v>1748.6338797814208</v>
      </c>
    </row>
    <row r="13" spans="1:16" ht="13.5">
      <c r="A13" s="102" t="s">
        <v>19</v>
      </c>
      <c r="B13" s="92">
        <v>2</v>
      </c>
      <c r="C13" s="105">
        <v>844</v>
      </c>
      <c r="D13" s="141">
        <v>971</v>
      </c>
      <c r="E13" s="53">
        <v>222</v>
      </c>
      <c r="F13" s="94">
        <v>3</v>
      </c>
      <c r="G13" s="94">
        <v>1082</v>
      </c>
      <c r="H13" s="95">
        <v>790</v>
      </c>
      <c r="I13" s="56">
        <v>335.5</v>
      </c>
      <c r="J13" s="96">
        <f t="shared" si="0"/>
        <v>-13.079299691040163</v>
      </c>
      <c r="K13" s="97">
        <f t="shared" si="1"/>
        <v>280.1801801801802</v>
      </c>
      <c r="L13" s="96"/>
      <c r="M13" s="98"/>
      <c r="N13" s="99">
        <f t="shared" si="4"/>
        <v>1281.9905213270142</v>
      </c>
      <c r="O13" s="100">
        <f t="shared" si="5"/>
        <v>813.5942327497426</v>
      </c>
      <c r="P13" s="100">
        <f t="shared" si="6"/>
        <v>1511.2612612612613</v>
      </c>
    </row>
    <row r="14" spans="1:16" ht="13.5">
      <c r="A14" s="101" t="s">
        <v>20</v>
      </c>
      <c r="B14" s="92"/>
      <c r="C14" s="93">
        <v>0.01</v>
      </c>
      <c r="D14" s="67">
        <v>0.01</v>
      </c>
      <c r="E14" s="53">
        <v>0.01</v>
      </c>
      <c r="F14" s="94"/>
      <c r="G14" s="94"/>
      <c r="H14" s="95">
        <v>0.01</v>
      </c>
      <c r="I14" s="56">
        <v>0.01</v>
      </c>
      <c r="J14" s="96">
        <f t="shared" si="0"/>
        <v>0</v>
      </c>
      <c r="K14" s="97">
        <f t="shared" si="1"/>
        <v>0</v>
      </c>
      <c r="L14" s="96"/>
      <c r="M14" s="98"/>
      <c r="N14" s="99"/>
      <c r="O14" s="100"/>
      <c r="P14" s="100"/>
    </row>
    <row r="15" spans="1:16" ht="13.5">
      <c r="A15" s="101" t="s">
        <v>21</v>
      </c>
      <c r="B15" s="92">
        <v>4</v>
      </c>
      <c r="C15" s="93">
        <v>1750</v>
      </c>
      <c r="D15" s="67">
        <v>1733</v>
      </c>
      <c r="E15" s="53">
        <v>1428.25</v>
      </c>
      <c r="F15" s="94"/>
      <c r="G15" s="94"/>
      <c r="H15" s="95">
        <v>19200</v>
      </c>
      <c r="I15" s="56">
        <v>15930.25</v>
      </c>
      <c r="J15" s="96">
        <f t="shared" si="0"/>
        <v>0.980957876514708</v>
      </c>
      <c r="K15" s="97">
        <f t="shared" si="1"/>
        <v>22.52756870295815</v>
      </c>
      <c r="L15" s="96"/>
      <c r="M15" s="98"/>
      <c r="N15" s="99">
        <f aca="true" t="shared" si="7" ref="N15:P16">(G15/C15)*1000</f>
        <v>0</v>
      </c>
      <c r="O15" s="100">
        <f t="shared" si="7"/>
        <v>11079.053664166186</v>
      </c>
      <c r="P15" s="100">
        <f t="shared" si="7"/>
        <v>11153.684579030281</v>
      </c>
    </row>
    <row r="16" spans="1:16" ht="13.5">
      <c r="A16" s="101" t="s">
        <v>22</v>
      </c>
      <c r="B16" s="92">
        <v>4</v>
      </c>
      <c r="C16" s="93">
        <v>15</v>
      </c>
      <c r="D16" s="67">
        <v>10</v>
      </c>
      <c r="E16" s="53">
        <v>2.505</v>
      </c>
      <c r="F16" s="94"/>
      <c r="G16" s="94"/>
      <c r="H16" s="95">
        <v>19</v>
      </c>
      <c r="I16" s="56">
        <v>6.255</v>
      </c>
      <c r="J16" s="96">
        <f t="shared" si="0"/>
        <v>50</v>
      </c>
      <c r="K16" s="97">
        <f t="shared" si="1"/>
        <v>498.8023952095808</v>
      </c>
      <c r="L16" s="96"/>
      <c r="M16" s="98"/>
      <c r="N16" s="99">
        <f t="shared" si="7"/>
        <v>0</v>
      </c>
      <c r="O16" s="100">
        <f t="shared" si="7"/>
        <v>1900</v>
      </c>
      <c r="P16" s="100">
        <f t="shared" si="7"/>
        <v>2497.0059880239523</v>
      </c>
    </row>
    <row r="17" spans="1:16" ht="13.5">
      <c r="A17" s="82" t="s">
        <v>23</v>
      </c>
      <c r="B17" s="106"/>
      <c r="C17" s="107"/>
      <c r="D17" s="142"/>
      <c r="E17" s="63"/>
      <c r="F17" s="108"/>
      <c r="G17" s="107"/>
      <c r="H17" s="142"/>
      <c r="I17" s="59"/>
      <c r="J17" s="109">
        <f t="shared" si="0"/>
      </c>
      <c r="K17" s="110">
        <f t="shared" si="1"/>
      </c>
      <c r="L17" s="109"/>
      <c r="M17" s="111"/>
      <c r="N17" s="112"/>
      <c r="O17" s="113"/>
      <c r="P17" s="113"/>
    </row>
    <row r="18" spans="1:16" ht="13.5">
      <c r="A18" s="101" t="s">
        <v>24</v>
      </c>
      <c r="B18" s="92">
        <v>4</v>
      </c>
      <c r="C18" s="93">
        <v>2</v>
      </c>
      <c r="D18" s="67">
        <v>3</v>
      </c>
      <c r="E18" s="53">
        <v>1.505</v>
      </c>
      <c r="F18" s="94"/>
      <c r="G18" s="94"/>
      <c r="H18" s="95">
        <v>4</v>
      </c>
      <c r="I18" s="56">
        <v>2.255</v>
      </c>
      <c r="J18" s="96"/>
      <c r="K18" s="97">
        <f t="shared" si="1"/>
        <v>32.89036544850498</v>
      </c>
      <c r="L18" s="96"/>
      <c r="M18" s="98"/>
      <c r="N18" s="99">
        <f>(G18/C18)*1000</f>
        <v>0</v>
      </c>
      <c r="O18" s="100">
        <f>(H18/D18)*1000</f>
        <v>1333.3333333333333</v>
      </c>
      <c r="P18" s="100">
        <f aca="true" t="shared" si="8" ref="P18:P24">(I18/E18)*1000</f>
        <v>1498.3388704318936</v>
      </c>
    </row>
    <row r="19" spans="1:16" ht="13.5">
      <c r="A19" s="101" t="s">
        <v>25</v>
      </c>
      <c r="B19" s="92">
        <v>4</v>
      </c>
      <c r="C19" s="93">
        <v>400</v>
      </c>
      <c r="D19" s="67">
        <v>465</v>
      </c>
      <c r="E19" s="53">
        <v>239.25</v>
      </c>
      <c r="F19" s="94">
        <v>4</v>
      </c>
      <c r="G19" s="94">
        <v>260</v>
      </c>
      <c r="H19" s="95">
        <v>210</v>
      </c>
      <c r="I19" s="56">
        <v>187</v>
      </c>
      <c r="J19" s="96">
        <f t="shared" si="0"/>
        <v>-13.97849462365592</v>
      </c>
      <c r="K19" s="97">
        <f t="shared" si="1"/>
        <v>67.18913270637407</v>
      </c>
      <c r="L19" s="96">
        <f t="shared" si="2"/>
        <v>23.80952380952381</v>
      </c>
      <c r="M19" s="98">
        <f t="shared" si="3"/>
        <v>39.03743315508021</v>
      </c>
      <c r="N19" s="99">
        <f>(G19/C19)*1000</f>
        <v>650</v>
      </c>
      <c r="O19" s="100">
        <f>(H19/D19)*1000</f>
        <v>451.61290322580646</v>
      </c>
      <c r="P19" s="100">
        <f t="shared" si="8"/>
        <v>781.609195402299</v>
      </c>
    </row>
    <row r="20" spans="1:16" ht="13.5">
      <c r="A20" s="101" t="s">
        <v>26</v>
      </c>
      <c r="B20" s="92"/>
      <c r="C20" s="93">
        <v>0.01</v>
      </c>
      <c r="D20" s="67">
        <v>0.01</v>
      </c>
      <c r="E20" s="53">
        <v>1.005</v>
      </c>
      <c r="F20" s="94"/>
      <c r="G20" s="94">
        <v>0.01</v>
      </c>
      <c r="H20" s="95">
        <v>0.01</v>
      </c>
      <c r="I20" s="56">
        <v>0.755</v>
      </c>
      <c r="J20" s="96">
        <f t="shared" si="0"/>
        <v>0</v>
      </c>
      <c r="K20" s="97">
        <f t="shared" si="1"/>
        <v>-99.0049751243781</v>
      </c>
      <c r="L20" s="96">
        <f t="shared" si="2"/>
        <v>0</v>
      </c>
      <c r="M20" s="98">
        <f t="shared" si="3"/>
        <v>-98.67549668874172</v>
      </c>
      <c r="N20" s="99"/>
      <c r="O20" s="100"/>
      <c r="P20" s="100">
        <f t="shared" si="8"/>
        <v>751.2437810945275</v>
      </c>
    </row>
    <row r="21" spans="1:16" ht="13.5">
      <c r="A21" s="101" t="s">
        <v>27</v>
      </c>
      <c r="B21" s="92">
        <v>2</v>
      </c>
      <c r="C21" s="93">
        <v>200</v>
      </c>
      <c r="D21" s="67">
        <v>181</v>
      </c>
      <c r="E21" s="53">
        <v>295.25</v>
      </c>
      <c r="F21" s="94">
        <v>4</v>
      </c>
      <c r="G21" s="94">
        <v>340</v>
      </c>
      <c r="H21" s="95">
        <v>225</v>
      </c>
      <c r="I21" s="56">
        <v>402</v>
      </c>
      <c r="J21" s="96">
        <f t="shared" si="0"/>
        <v>10.497237569060786</v>
      </c>
      <c r="K21" s="97">
        <f t="shared" si="1"/>
        <v>-32.260795935647764</v>
      </c>
      <c r="L21" s="96">
        <f t="shared" si="2"/>
        <v>51.111111111111114</v>
      </c>
      <c r="M21" s="98">
        <f t="shared" si="3"/>
        <v>-15.422885572139293</v>
      </c>
      <c r="N21" s="99">
        <f aca="true" t="shared" si="9" ref="N21:O24">(G21/C21)*1000</f>
        <v>1700</v>
      </c>
      <c r="O21" s="100">
        <f t="shared" si="9"/>
        <v>1243.0939226519338</v>
      </c>
      <c r="P21" s="100">
        <f t="shared" si="8"/>
        <v>1361.55800169348</v>
      </c>
    </row>
    <row r="22" spans="1:16" ht="13.5">
      <c r="A22" s="101" t="s">
        <v>28</v>
      </c>
      <c r="B22" s="92">
        <v>4</v>
      </c>
      <c r="C22" s="93">
        <v>133</v>
      </c>
      <c r="D22" s="67">
        <v>122</v>
      </c>
      <c r="E22" s="53">
        <v>246</v>
      </c>
      <c r="F22" s="94"/>
      <c r="G22" s="94"/>
      <c r="H22" s="95">
        <v>87</v>
      </c>
      <c r="I22" s="56">
        <v>202</v>
      </c>
      <c r="J22" s="96">
        <f t="shared" si="0"/>
        <v>9.016393442622956</v>
      </c>
      <c r="K22" s="97">
        <f t="shared" si="1"/>
        <v>-45.9349593495935</v>
      </c>
      <c r="L22" s="96"/>
      <c r="M22" s="98"/>
      <c r="N22" s="99">
        <f t="shared" si="9"/>
        <v>0</v>
      </c>
      <c r="O22" s="100">
        <f t="shared" si="9"/>
        <v>713.1147540983607</v>
      </c>
      <c r="P22" s="100">
        <f t="shared" si="8"/>
        <v>821.1382113821138</v>
      </c>
    </row>
    <row r="23" spans="1:16" ht="13.5">
      <c r="A23" s="101" t="s">
        <v>29</v>
      </c>
      <c r="B23" s="92">
        <v>2</v>
      </c>
      <c r="C23" s="93">
        <v>399</v>
      </c>
      <c r="D23" s="67">
        <v>216</v>
      </c>
      <c r="E23" s="53">
        <v>398.5</v>
      </c>
      <c r="F23" s="94">
        <v>4</v>
      </c>
      <c r="G23" s="94">
        <v>380</v>
      </c>
      <c r="H23" s="95">
        <v>200</v>
      </c>
      <c r="I23" s="56">
        <v>428.25</v>
      </c>
      <c r="J23" s="96">
        <f t="shared" si="0"/>
        <v>84.72222222222223</v>
      </c>
      <c r="K23" s="97">
        <f t="shared" si="1"/>
        <v>0.12547051442911084</v>
      </c>
      <c r="L23" s="96">
        <f t="shared" si="2"/>
        <v>90</v>
      </c>
      <c r="M23" s="98">
        <f t="shared" si="3"/>
        <v>-11.266783420899003</v>
      </c>
      <c r="N23" s="99">
        <f t="shared" si="9"/>
        <v>952.3809523809523</v>
      </c>
      <c r="O23" s="100">
        <f t="shared" si="9"/>
        <v>925.925925925926</v>
      </c>
      <c r="P23" s="100">
        <f t="shared" si="8"/>
        <v>1074.65495608532</v>
      </c>
    </row>
    <row r="24" spans="1:17" ht="13.5">
      <c r="A24" s="101" t="s">
        <v>30</v>
      </c>
      <c r="B24" s="92">
        <v>2</v>
      </c>
      <c r="C24" s="93">
        <v>53</v>
      </c>
      <c r="D24" s="67">
        <v>18</v>
      </c>
      <c r="E24" s="53">
        <v>28.755</v>
      </c>
      <c r="F24" s="94">
        <v>4</v>
      </c>
      <c r="G24" s="94">
        <v>21</v>
      </c>
      <c r="H24" s="95">
        <v>7</v>
      </c>
      <c r="I24" s="56">
        <v>8.255</v>
      </c>
      <c r="J24" s="96">
        <f t="shared" si="0"/>
        <v>194.44444444444446</v>
      </c>
      <c r="K24" s="97">
        <f t="shared" si="1"/>
        <v>84.31577117023127</v>
      </c>
      <c r="L24" s="96">
        <f t="shared" si="2"/>
        <v>200</v>
      </c>
      <c r="M24" s="98">
        <f t="shared" si="3"/>
        <v>154.39127801332523</v>
      </c>
      <c r="N24" s="99">
        <f t="shared" si="9"/>
        <v>396.22641509433964</v>
      </c>
      <c r="O24" s="100">
        <f t="shared" si="9"/>
        <v>388.8888888888889</v>
      </c>
      <c r="P24" s="100">
        <f t="shared" si="8"/>
        <v>287.0805077377848</v>
      </c>
      <c r="Q24" s="155"/>
    </row>
    <row r="25" spans="1:16" ht="13.5">
      <c r="A25" s="101" t="s">
        <v>31</v>
      </c>
      <c r="B25" s="92"/>
      <c r="C25" s="93">
        <v>0.01</v>
      </c>
      <c r="D25" s="67">
        <v>0.01</v>
      </c>
      <c r="E25" s="53">
        <v>2.0075</v>
      </c>
      <c r="F25" s="94"/>
      <c r="G25" s="94">
        <v>0.01</v>
      </c>
      <c r="H25" s="95">
        <v>0.01</v>
      </c>
      <c r="I25" s="56">
        <v>2.0075</v>
      </c>
      <c r="J25" s="96">
        <f t="shared" si="0"/>
        <v>0</v>
      </c>
      <c r="K25" s="97">
        <f t="shared" si="1"/>
        <v>-99.50186799501869</v>
      </c>
      <c r="L25" s="96">
        <f t="shared" si="2"/>
        <v>0</v>
      </c>
      <c r="M25" s="98">
        <f t="shared" si="3"/>
        <v>-99.50186799501869</v>
      </c>
      <c r="N25" s="99"/>
      <c r="O25" s="100"/>
      <c r="P25" s="100">
        <f>(I25/E25)*1000</f>
        <v>1000</v>
      </c>
    </row>
    <row r="26" spans="1:16" ht="13.5">
      <c r="A26" s="82" t="s">
        <v>32</v>
      </c>
      <c r="B26" s="106"/>
      <c r="C26" s="107"/>
      <c r="D26" s="142"/>
      <c r="E26" s="63"/>
      <c r="F26" s="108"/>
      <c r="G26" s="107"/>
      <c r="H26" s="142"/>
      <c r="I26" s="59"/>
      <c r="J26" s="109">
        <f t="shared" si="0"/>
      </c>
      <c r="K26" s="110">
        <f t="shared" si="1"/>
      </c>
      <c r="L26" s="109">
        <f t="shared" si="2"/>
      </c>
      <c r="M26" s="111">
        <f t="shared" si="3"/>
      </c>
      <c r="N26" s="112"/>
      <c r="O26" s="113"/>
      <c r="P26" s="113"/>
    </row>
    <row r="27" spans="1:16" ht="13.5">
      <c r="A27" s="91" t="s">
        <v>33</v>
      </c>
      <c r="B27" s="92">
        <v>4</v>
      </c>
      <c r="C27" s="93">
        <f>IF(OR(C28=0,C29=0,C30=0,C31=0),"",SUM(C28:C31))</f>
        <v>213.01</v>
      </c>
      <c r="D27" s="67">
        <f>IF(OR(D28=0,D29=0,D30=0,D31=0),"",SUM(D28:D31))</f>
        <v>280.01</v>
      </c>
      <c r="E27" s="67">
        <f>IF(OR(E28=0,E29=0,E30=0,E31=0),"",SUM(E28:E31))</f>
        <v>340.25775</v>
      </c>
      <c r="F27" s="94"/>
      <c r="G27" s="94"/>
      <c r="H27" s="95">
        <f>IF(OR(H29=0,H30=0,H31=0),"",SUM(H29:H31))</f>
        <v>6110</v>
      </c>
      <c r="I27" s="115">
        <f>IF(OR(I29=0,I30=0,I31=0),"",SUM(I29:I31))</f>
        <v>7791</v>
      </c>
      <c r="J27" s="96">
        <f t="shared" si="0"/>
        <v>-23.927716867254745</v>
      </c>
      <c r="K27" s="97">
        <f t="shared" si="1"/>
        <v>-37.397458250399886</v>
      </c>
      <c r="L27" s="96">
        <f t="shared" si="2"/>
      </c>
      <c r="M27" s="96">
        <f t="shared" si="3"/>
      </c>
      <c r="N27" s="99">
        <f>(G27/C27)*1000</f>
        <v>0</v>
      </c>
      <c r="O27" s="100">
        <f>(H27/D27)*1000</f>
        <v>21820.649262526338</v>
      </c>
      <c r="P27" s="100">
        <f>(I27/E27)*1000</f>
        <v>22897.34767246301</v>
      </c>
    </row>
    <row r="28" spans="1:16" ht="13.5">
      <c r="A28" s="101" t="s">
        <v>34</v>
      </c>
      <c r="B28" s="92"/>
      <c r="C28" s="93">
        <v>0.01</v>
      </c>
      <c r="D28" s="67">
        <v>0.01</v>
      </c>
      <c r="E28" s="53">
        <v>0.00775</v>
      </c>
      <c r="F28" s="94"/>
      <c r="G28" s="94">
        <v>0.01</v>
      </c>
      <c r="H28" s="95">
        <v>0.01</v>
      </c>
      <c r="I28" s="56">
        <v>0.00775</v>
      </c>
      <c r="J28" s="96">
        <f t="shared" si="0"/>
        <v>0</v>
      </c>
      <c r="K28" s="97">
        <f t="shared" si="1"/>
        <v>29.032258064516128</v>
      </c>
      <c r="L28" s="96">
        <f t="shared" si="2"/>
        <v>0</v>
      </c>
      <c r="M28" s="98">
        <f t="shared" si="3"/>
        <v>29.032258064516128</v>
      </c>
      <c r="N28" s="99"/>
      <c r="O28" s="100"/>
      <c r="P28" s="100"/>
    </row>
    <row r="29" spans="1:16" ht="13.5">
      <c r="A29" s="101" t="s">
        <v>35</v>
      </c>
      <c r="B29" s="92">
        <v>4</v>
      </c>
      <c r="C29" s="93">
        <v>17</v>
      </c>
      <c r="D29" s="67">
        <v>21</v>
      </c>
      <c r="E29" s="53">
        <v>23.25</v>
      </c>
      <c r="F29" s="94">
        <v>3</v>
      </c>
      <c r="G29" s="94">
        <v>420</v>
      </c>
      <c r="H29" s="95">
        <v>440</v>
      </c>
      <c r="I29" s="56">
        <v>500.75</v>
      </c>
      <c r="J29" s="96"/>
      <c r="K29" s="97"/>
      <c r="L29" s="96"/>
      <c r="M29" s="98"/>
      <c r="N29" s="99">
        <f aca="true" t="shared" si="10" ref="N29:P31">(G29/C29)*1000</f>
        <v>24705.88235294118</v>
      </c>
      <c r="O29" s="100">
        <f t="shared" si="10"/>
        <v>20952.380952380954</v>
      </c>
      <c r="P29" s="100">
        <f t="shared" si="10"/>
        <v>21537.634408602153</v>
      </c>
    </row>
    <row r="30" spans="1:16" ht="13.5">
      <c r="A30" s="101" t="s">
        <v>36</v>
      </c>
      <c r="B30" s="92">
        <v>4</v>
      </c>
      <c r="C30" s="93">
        <v>116</v>
      </c>
      <c r="D30" s="67">
        <v>152</v>
      </c>
      <c r="E30" s="53">
        <v>191.75</v>
      </c>
      <c r="F30" s="94"/>
      <c r="G30" s="94"/>
      <c r="H30" s="95">
        <v>3420</v>
      </c>
      <c r="I30" s="56">
        <v>4418.25</v>
      </c>
      <c r="J30" s="96">
        <f aca="true" t="shared" si="11" ref="J30:J55">IF(OR(D30=0,C30=0),"",C30/D30*100-100)</f>
        <v>-23.68421052631578</v>
      </c>
      <c r="K30" s="97">
        <f aca="true" t="shared" si="12" ref="K30:K36">IF(OR(E30=0,C30=0),"",C30/E30*100-100)</f>
        <v>-39.504563233376786</v>
      </c>
      <c r="L30" s="96"/>
      <c r="M30" s="98"/>
      <c r="N30" s="99">
        <f t="shared" si="10"/>
        <v>0</v>
      </c>
      <c r="O30" s="100">
        <f t="shared" si="10"/>
        <v>22500</v>
      </c>
      <c r="P30" s="100">
        <f t="shared" si="10"/>
        <v>23041.72099087353</v>
      </c>
    </row>
    <row r="31" spans="1:16" ht="13.5">
      <c r="A31" s="101" t="s">
        <v>37</v>
      </c>
      <c r="B31" s="92">
        <v>4</v>
      </c>
      <c r="C31" s="93">
        <v>80</v>
      </c>
      <c r="D31" s="67">
        <v>107</v>
      </c>
      <c r="E31" s="53">
        <v>125.25</v>
      </c>
      <c r="F31" s="94"/>
      <c r="G31" s="94"/>
      <c r="H31" s="95">
        <v>2250</v>
      </c>
      <c r="I31" s="56">
        <v>2872</v>
      </c>
      <c r="J31" s="96">
        <f t="shared" si="11"/>
        <v>-25.233644859813083</v>
      </c>
      <c r="K31" s="97">
        <f t="shared" si="12"/>
        <v>-36.12774451097805</v>
      </c>
      <c r="L31" s="96"/>
      <c r="M31" s="98"/>
      <c r="N31" s="99">
        <f t="shared" si="10"/>
        <v>0</v>
      </c>
      <c r="O31" s="100">
        <f>(H31/D31)*1000</f>
        <v>21028.03738317757</v>
      </c>
      <c r="P31" s="100">
        <f>(I31/E31)*1000</f>
        <v>22930.13972055888</v>
      </c>
    </row>
    <row r="32" spans="1:16" ht="13.5">
      <c r="A32" s="82" t="s">
        <v>38</v>
      </c>
      <c r="B32" s="106"/>
      <c r="C32" s="107"/>
      <c r="D32" s="142"/>
      <c r="E32" s="63"/>
      <c r="F32" s="108"/>
      <c r="G32" s="107"/>
      <c r="H32" s="142"/>
      <c r="I32" s="59"/>
      <c r="J32" s="109">
        <f t="shared" si="11"/>
      </c>
      <c r="K32" s="110">
        <f t="shared" si="12"/>
      </c>
      <c r="L32" s="109">
        <f>IF(OR(H32=0,G32=0),"",G32/H32*100-100)</f>
      </c>
      <c r="M32" s="111">
        <f>IF(OR(I32=0,G32=0),"",G32/I32*100-100)</f>
      </c>
      <c r="N32" s="112"/>
      <c r="O32" s="113"/>
      <c r="P32" s="113"/>
    </row>
    <row r="33" spans="1:16" ht="13.5">
      <c r="A33" s="101" t="s">
        <v>39</v>
      </c>
      <c r="B33" s="92"/>
      <c r="C33" s="93">
        <v>0.01</v>
      </c>
      <c r="D33" s="67">
        <v>2</v>
      </c>
      <c r="E33" s="53">
        <v>21.5</v>
      </c>
      <c r="F33" s="94"/>
      <c r="G33" s="94">
        <v>0.01</v>
      </c>
      <c r="H33" s="95">
        <v>88</v>
      </c>
      <c r="I33" s="56">
        <v>1290.75</v>
      </c>
      <c r="J33" s="96">
        <f t="shared" si="11"/>
        <v>-99.5</v>
      </c>
      <c r="K33" s="97">
        <f t="shared" si="12"/>
        <v>-99.95348837209302</v>
      </c>
      <c r="L33" s="96">
        <f>IF(OR(H33=0,G33=0),"",G33/H33*100-100)</f>
        <v>-99.98863636363636</v>
      </c>
      <c r="M33" s="98">
        <f>IF(OR(I33=0,G33=0),"",G33/I33*100-100)</f>
        <v>-99.99922525663374</v>
      </c>
      <c r="N33" s="99"/>
      <c r="O33" s="100">
        <f aca="true" t="shared" si="13" ref="N33:P37">(H33/D33)*1000</f>
        <v>44000</v>
      </c>
      <c r="P33" s="100">
        <f t="shared" si="13"/>
        <v>60034.88372093023</v>
      </c>
    </row>
    <row r="34" spans="1:16" ht="13.5">
      <c r="A34" s="101" t="s">
        <v>40</v>
      </c>
      <c r="B34" s="92">
        <v>4</v>
      </c>
      <c r="C34" s="93">
        <v>5000</v>
      </c>
      <c r="D34" s="67">
        <v>5273</v>
      </c>
      <c r="E34" s="53">
        <v>4802.5</v>
      </c>
      <c r="F34" s="94"/>
      <c r="G34" s="94"/>
      <c r="H34" s="95">
        <v>16300</v>
      </c>
      <c r="I34" s="56">
        <v>11330.5</v>
      </c>
      <c r="J34" s="96">
        <f t="shared" si="11"/>
        <v>-5.177318414564766</v>
      </c>
      <c r="K34" s="97">
        <f t="shared" si="12"/>
        <v>4.112441436751695</v>
      </c>
      <c r="L34" s="96"/>
      <c r="M34" s="98"/>
      <c r="N34" s="99">
        <f t="shared" si="13"/>
        <v>0</v>
      </c>
      <c r="O34" s="100">
        <f t="shared" si="13"/>
        <v>3091.2194196851888</v>
      </c>
      <c r="P34" s="100">
        <f t="shared" si="13"/>
        <v>2359.29203539823</v>
      </c>
    </row>
    <row r="35" spans="1:16" ht="13.5">
      <c r="A35" s="101" t="s">
        <v>41</v>
      </c>
      <c r="B35" s="92">
        <v>4</v>
      </c>
      <c r="C35" s="93">
        <v>2100</v>
      </c>
      <c r="D35" s="67">
        <v>2062</v>
      </c>
      <c r="E35" s="53">
        <v>2384.5</v>
      </c>
      <c r="F35" s="94"/>
      <c r="G35" s="94"/>
      <c r="H35" s="95">
        <v>820</v>
      </c>
      <c r="I35" s="56">
        <v>2399.5</v>
      </c>
      <c r="J35" s="96">
        <f t="shared" si="11"/>
        <v>1.842870999030069</v>
      </c>
      <c r="K35" s="97">
        <f t="shared" si="12"/>
        <v>-11.931222478507024</v>
      </c>
      <c r="L35" s="96"/>
      <c r="M35" s="98"/>
      <c r="N35" s="99">
        <f t="shared" si="13"/>
        <v>0</v>
      </c>
      <c r="O35" s="100">
        <f t="shared" si="13"/>
        <v>397.6721629485936</v>
      </c>
      <c r="P35" s="100">
        <f t="shared" si="13"/>
        <v>1006.2906269658209</v>
      </c>
    </row>
    <row r="36" spans="1:16" ht="13.5">
      <c r="A36" s="101" t="s">
        <v>42</v>
      </c>
      <c r="B36" s="92"/>
      <c r="C36" s="93"/>
      <c r="D36" s="67">
        <v>0.01</v>
      </c>
      <c r="E36" s="53">
        <v>0.01</v>
      </c>
      <c r="F36" s="94"/>
      <c r="G36" s="94"/>
      <c r="H36" s="95">
        <v>0.01</v>
      </c>
      <c r="I36" s="56">
        <v>0.01</v>
      </c>
      <c r="J36" s="96"/>
      <c r="K36" s="97"/>
      <c r="L36" s="96"/>
      <c r="M36" s="98"/>
      <c r="N36" s="99"/>
      <c r="O36" s="100"/>
      <c r="P36" s="100"/>
    </row>
    <row r="37" spans="1:16" ht="13.5">
      <c r="A37" s="101" t="s">
        <v>43</v>
      </c>
      <c r="B37" s="92"/>
      <c r="C37" s="93"/>
      <c r="D37" s="67">
        <v>42</v>
      </c>
      <c r="E37" s="53">
        <v>3.2575</v>
      </c>
      <c r="F37" s="94"/>
      <c r="G37" s="94"/>
      <c r="H37" s="95">
        <v>85</v>
      </c>
      <c r="I37" s="56">
        <v>2.7575</v>
      </c>
      <c r="J37" s="96"/>
      <c r="K37" s="97"/>
      <c r="L37" s="96"/>
      <c r="M37" s="98"/>
      <c r="N37" s="99" t="e">
        <f t="shared" si="13"/>
        <v>#DIV/0!</v>
      </c>
      <c r="O37" s="100"/>
      <c r="P37" s="100"/>
    </row>
    <row r="38" spans="1:16" ht="13.5">
      <c r="A38" s="101" t="s">
        <v>44</v>
      </c>
      <c r="B38" s="92">
        <v>2</v>
      </c>
      <c r="C38" s="93">
        <v>49</v>
      </c>
      <c r="D38" s="67">
        <v>49</v>
      </c>
      <c r="E38" s="53">
        <v>62.7525</v>
      </c>
      <c r="F38" s="94">
        <v>4</v>
      </c>
      <c r="G38" s="94">
        <v>57</v>
      </c>
      <c r="H38" s="95">
        <v>56</v>
      </c>
      <c r="I38" s="56">
        <v>82.7525</v>
      </c>
      <c r="J38" s="96">
        <f t="shared" si="11"/>
        <v>0</v>
      </c>
      <c r="K38" s="97">
        <f aca="true" t="shared" si="14" ref="K38:K45">IF(OR(E38=0,C38=0),"",C38/E38*100-100)</f>
        <v>-21.915461535397</v>
      </c>
      <c r="L38" s="96">
        <f>IF(OR(H38=0,G38=0),"",G38/H38*100-100)</f>
        <v>1.7857142857142776</v>
      </c>
      <c r="M38" s="98">
        <f>IF(OR(I38=0,G38=0),"",G38/I38*100-100)</f>
        <v>-31.11990574302891</v>
      </c>
      <c r="N38" s="99">
        <f>(G38/C38)*1000</f>
        <v>1163.265306122449</v>
      </c>
      <c r="O38" s="100"/>
      <c r="P38" s="100">
        <f>(I38/E38)*1000</f>
        <v>1318.7124018963389</v>
      </c>
    </row>
    <row r="39" spans="1:16" ht="13.5">
      <c r="A39" s="101" t="s">
        <v>45</v>
      </c>
      <c r="B39" s="92"/>
      <c r="C39" s="93"/>
      <c r="D39" s="67">
        <v>0.01</v>
      </c>
      <c r="E39" s="53">
        <v>0.01</v>
      </c>
      <c r="F39" s="94"/>
      <c r="G39" s="94"/>
      <c r="H39" s="95">
        <v>0.01</v>
      </c>
      <c r="I39" s="56">
        <v>0.01</v>
      </c>
      <c r="J39" s="96"/>
      <c r="K39" s="97"/>
      <c r="L39" s="96"/>
      <c r="M39" s="98"/>
      <c r="N39" s="99"/>
      <c r="O39" s="100"/>
      <c r="P39" s="100"/>
    </row>
    <row r="40" spans="1:16" ht="13.5">
      <c r="A40" s="82" t="s">
        <v>46</v>
      </c>
      <c r="B40" s="106"/>
      <c r="C40" s="107"/>
      <c r="D40" s="142"/>
      <c r="E40" s="63"/>
      <c r="F40" s="108"/>
      <c r="G40" s="107"/>
      <c r="H40" s="142"/>
      <c r="I40" s="59"/>
      <c r="J40" s="109"/>
      <c r="K40" s="110"/>
      <c r="L40" s="109"/>
      <c r="M40" s="111"/>
      <c r="N40" s="112"/>
      <c r="O40" s="113"/>
      <c r="P40" s="113"/>
    </row>
    <row r="41" spans="1:16" ht="13.5">
      <c r="A41" s="101" t="s">
        <v>47</v>
      </c>
      <c r="B41" s="92"/>
      <c r="C41" s="93"/>
      <c r="D41" s="67">
        <v>61</v>
      </c>
      <c r="E41" s="53">
        <v>57.75</v>
      </c>
      <c r="F41" s="94"/>
      <c r="G41" s="94"/>
      <c r="H41" s="95">
        <v>2409</v>
      </c>
      <c r="I41" s="56">
        <v>2737.5</v>
      </c>
      <c r="J41" s="96"/>
      <c r="K41" s="97"/>
      <c r="L41" s="96"/>
      <c r="M41" s="98"/>
      <c r="N41" s="99" t="e">
        <f aca="true" t="shared" si="15" ref="N41:P43">(G41/C41)*1000</f>
        <v>#DIV/0!</v>
      </c>
      <c r="O41" s="100">
        <f t="shared" si="15"/>
        <v>39491.80327868852</v>
      </c>
      <c r="P41" s="100">
        <f t="shared" si="15"/>
        <v>47402.5974025974</v>
      </c>
    </row>
    <row r="42" spans="1:16" ht="13.5">
      <c r="A42" s="101" t="s">
        <v>48</v>
      </c>
      <c r="B42" s="92">
        <v>3</v>
      </c>
      <c r="C42" s="93">
        <v>379</v>
      </c>
      <c r="D42" s="67">
        <v>688</v>
      </c>
      <c r="E42" s="53">
        <v>388.75</v>
      </c>
      <c r="F42" s="94"/>
      <c r="G42" s="94"/>
      <c r="H42" s="95">
        <v>37840</v>
      </c>
      <c r="I42" s="56">
        <v>26706.75</v>
      </c>
      <c r="J42" s="96">
        <f t="shared" si="11"/>
        <v>-44.912790697674424</v>
      </c>
      <c r="K42" s="97">
        <f t="shared" si="14"/>
        <v>-2.5080385852090075</v>
      </c>
      <c r="L42" s="96"/>
      <c r="M42" s="98"/>
      <c r="N42" s="99">
        <f t="shared" si="15"/>
        <v>0</v>
      </c>
      <c r="O42" s="100">
        <f t="shared" si="15"/>
        <v>55000</v>
      </c>
      <c r="P42" s="100">
        <f t="shared" si="15"/>
        <v>68699.03536977492</v>
      </c>
    </row>
    <row r="43" spans="1:16" ht="13.5">
      <c r="A43" s="101" t="s">
        <v>49</v>
      </c>
      <c r="B43" s="92">
        <v>2</v>
      </c>
      <c r="C43" s="93">
        <v>104</v>
      </c>
      <c r="D43" s="67">
        <v>106</v>
      </c>
      <c r="E43" s="53">
        <v>191.25</v>
      </c>
      <c r="F43" s="94"/>
      <c r="G43" s="94"/>
      <c r="H43" s="95">
        <v>950</v>
      </c>
      <c r="I43" s="56">
        <v>1890.75</v>
      </c>
      <c r="J43" s="96">
        <f t="shared" si="11"/>
        <v>-1.8867924528301927</v>
      </c>
      <c r="K43" s="97">
        <f t="shared" si="14"/>
        <v>-45.62091503267974</v>
      </c>
      <c r="L43" s="96"/>
      <c r="M43" s="98"/>
      <c r="N43" s="99">
        <f t="shared" si="15"/>
        <v>0</v>
      </c>
      <c r="O43" s="100">
        <f t="shared" si="15"/>
        <v>8962.264150943396</v>
      </c>
      <c r="P43" s="100">
        <f t="shared" si="15"/>
        <v>9886.274509803921</v>
      </c>
    </row>
    <row r="44" spans="1:16" ht="13.5">
      <c r="A44" s="82" t="s">
        <v>50</v>
      </c>
      <c r="B44" s="106"/>
      <c r="C44" s="107"/>
      <c r="D44" s="142"/>
      <c r="E44" s="63"/>
      <c r="F44" s="108"/>
      <c r="G44" s="107"/>
      <c r="H44" s="142"/>
      <c r="I44" s="59"/>
      <c r="J44" s="109">
        <f t="shared" si="11"/>
      </c>
      <c r="K44" s="110">
        <f t="shared" si="14"/>
      </c>
      <c r="L44" s="109"/>
      <c r="M44" s="111"/>
      <c r="N44" s="112"/>
      <c r="O44" s="113"/>
      <c r="P44" s="113"/>
    </row>
    <row r="45" spans="1:16" ht="13.5">
      <c r="A45" s="101" t="s">
        <v>51</v>
      </c>
      <c r="B45" s="92"/>
      <c r="C45" s="93"/>
      <c r="D45" s="67">
        <v>26</v>
      </c>
      <c r="E45" s="53">
        <v>23</v>
      </c>
      <c r="F45" s="94"/>
      <c r="G45" s="94"/>
      <c r="H45" s="95">
        <v>800</v>
      </c>
      <c r="I45" s="56">
        <v>561.5</v>
      </c>
      <c r="J45" s="96"/>
      <c r="K45" s="97"/>
      <c r="L45" s="96"/>
      <c r="M45" s="98"/>
      <c r="N45" s="99" t="e">
        <f>(G45/C45)*1000</f>
        <v>#DIV/0!</v>
      </c>
      <c r="O45" s="100">
        <f>(H45/D45)*1000</f>
        <v>30769.23076923077</v>
      </c>
      <c r="P45" s="100">
        <f>(I45/E45)*1000</f>
        <v>24413.04347826087</v>
      </c>
    </row>
    <row r="46" spans="1:16" ht="13.5">
      <c r="A46" s="101" t="s">
        <v>52</v>
      </c>
      <c r="B46" s="92"/>
      <c r="C46" s="93"/>
      <c r="D46" s="67">
        <v>0.01</v>
      </c>
      <c r="E46" s="53">
        <v>0.01</v>
      </c>
      <c r="F46" s="94"/>
      <c r="G46" s="94"/>
      <c r="H46" s="95">
        <v>0.01</v>
      </c>
      <c r="I46" s="56">
        <v>0.01</v>
      </c>
      <c r="J46" s="96"/>
      <c r="K46" s="97"/>
      <c r="L46" s="96"/>
      <c r="M46" s="98"/>
      <c r="N46" s="99" t="e">
        <f aca="true" t="shared" si="16" ref="N46:N52">(G46/C46)*1000</f>
        <v>#DIV/0!</v>
      </c>
      <c r="O46" s="100"/>
      <c r="P46" s="100"/>
    </row>
    <row r="47" spans="1:16" ht="13.5">
      <c r="A47" s="101" t="s">
        <v>53</v>
      </c>
      <c r="B47" s="92">
        <v>3</v>
      </c>
      <c r="C47" s="93">
        <v>250</v>
      </c>
      <c r="D47" s="67">
        <v>360</v>
      </c>
      <c r="E47" s="53">
        <v>326.25</v>
      </c>
      <c r="F47" s="94">
        <v>3</v>
      </c>
      <c r="G47" s="94">
        <v>775</v>
      </c>
      <c r="H47" s="95">
        <v>1100</v>
      </c>
      <c r="I47" s="56">
        <v>953.25</v>
      </c>
      <c r="J47" s="96">
        <f t="shared" si="11"/>
        <v>-30.555555555555557</v>
      </c>
      <c r="K47" s="97">
        <f aca="true" t="shared" si="17" ref="K47:K55">IF(OR(E47=0,C47=0),"",C47/E47*100-100)</f>
        <v>-23.371647509578537</v>
      </c>
      <c r="L47" s="96">
        <f>IF(OR(H47=0,G47=0),"",G47/H47*100-100)</f>
        <v>-29.545454545454547</v>
      </c>
      <c r="M47" s="98">
        <f>IF(OR(I47=0,G47=0),"",G47/I47*100-100)</f>
        <v>-18.699186991869922</v>
      </c>
      <c r="N47" s="99">
        <f t="shared" si="16"/>
        <v>3100</v>
      </c>
      <c r="O47" s="100">
        <f aca="true" t="shared" si="18" ref="O47:P51">(H47/D47)*1000</f>
        <v>3055.555555555555</v>
      </c>
      <c r="P47" s="100">
        <f t="shared" si="18"/>
        <v>2921.8390804597702</v>
      </c>
    </row>
    <row r="48" spans="1:16" ht="13.5">
      <c r="A48" s="101" t="s">
        <v>54</v>
      </c>
      <c r="B48" s="92"/>
      <c r="C48" s="93"/>
      <c r="D48" s="67">
        <v>1</v>
      </c>
      <c r="E48" s="53">
        <v>1.75</v>
      </c>
      <c r="F48" s="94"/>
      <c r="G48" s="94"/>
      <c r="H48" s="95">
        <v>19</v>
      </c>
      <c r="I48" s="56">
        <v>31.5</v>
      </c>
      <c r="J48" s="96"/>
      <c r="K48" s="97"/>
      <c r="L48" s="96"/>
      <c r="M48" s="98"/>
      <c r="N48" s="99" t="e">
        <f t="shared" si="16"/>
        <v>#DIV/0!</v>
      </c>
      <c r="O48" s="100">
        <f t="shared" si="18"/>
        <v>19000</v>
      </c>
      <c r="P48" s="100">
        <f t="shared" si="18"/>
        <v>18000</v>
      </c>
    </row>
    <row r="49" spans="1:16" ht="13.5">
      <c r="A49" s="102" t="s">
        <v>55</v>
      </c>
      <c r="B49" s="92">
        <v>2</v>
      </c>
      <c r="C49" s="93">
        <v>55</v>
      </c>
      <c r="D49" s="67">
        <v>77</v>
      </c>
      <c r="E49" s="53">
        <v>81.25</v>
      </c>
      <c r="F49" s="94"/>
      <c r="G49" s="94"/>
      <c r="H49" s="95">
        <v>1900</v>
      </c>
      <c r="I49" s="56">
        <v>1961.25</v>
      </c>
      <c r="J49" s="96">
        <f t="shared" si="11"/>
        <v>-28.57142857142857</v>
      </c>
      <c r="K49" s="97">
        <f t="shared" si="17"/>
        <v>-32.30769230769231</v>
      </c>
      <c r="L49" s="96"/>
      <c r="M49" s="98"/>
      <c r="N49" s="99">
        <f t="shared" si="16"/>
        <v>0</v>
      </c>
      <c r="O49" s="100">
        <f t="shared" si="18"/>
        <v>24675.324675324675</v>
      </c>
      <c r="P49" s="100">
        <f t="shared" si="18"/>
        <v>24138.46153846154</v>
      </c>
    </row>
    <row r="50" spans="1:16" ht="13.5">
      <c r="A50" s="102" t="s">
        <v>56</v>
      </c>
      <c r="B50" s="92"/>
      <c r="C50" s="93"/>
      <c r="D50" s="67">
        <v>5</v>
      </c>
      <c r="E50" s="53">
        <v>6</v>
      </c>
      <c r="F50" s="94"/>
      <c r="G50" s="94"/>
      <c r="H50" s="95">
        <v>100</v>
      </c>
      <c r="I50" s="56">
        <v>107.75</v>
      </c>
      <c r="J50" s="96"/>
      <c r="K50" s="97"/>
      <c r="L50" s="96"/>
      <c r="M50" s="98"/>
      <c r="N50" s="99" t="e">
        <f t="shared" si="16"/>
        <v>#DIV/0!</v>
      </c>
      <c r="O50" s="100">
        <f t="shared" si="18"/>
        <v>20000</v>
      </c>
      <c r="P50" s="100">
        <f t="shared" si="18"/>
        <v>17958.333333333332</v>
      </c>
    </row>
    <row r="51" spans="1:16" ht="13.5">
      <c r="A51" s="102" t="s">
        <v>57</v>
      </c>
      <c r="B51" s="92">
        <v>3</v>
      </c>
      <c r="C51" s="93">
        <v>19</v>
      </c>
      <c r="D51" s="67">
        <v>22</v>
      </c>
      <c r="E51" s="53">
        <v>33.5</v>
      </c>
      <c r="F51" s="94">
        <v>4</v>
      </c>
      <c r="G51" s="94">
        <v>265</v>
      </c>
      <c r="H51" s="95">
        <v>345</v>
      </c>
      <c r="I51" s="56">
        <v>483.75</v>
      </c>
      <c r="J51" s="96">
        <f t="shared" si="11"/>
        <v>-13.63636363636364</v>
      </c>
      <c r="K51" s="97">
        <f t="shared" si="17"/>
        <v>-43.28358208955224</v>
      </c>
      <c r="L51" s="96"/>
      <c r="M51" s="98"/>
      <c r="N51" s="99">
        <f t="shared" si="16"/>
        <v>13947.368421052632</v>
      </c>
      <c r="O51" s="100">
        <f t="shared" si="18"/>
        <v>15681.818181818182</v>
      </c>
      <c r="P51" s="100">
        <f t="shared" si="18"/>
        <v>14440.298507462687</v>
      </c>
    </row>
    <row r="52" spans="1:16" ht="13.5">
      <c r="A52" s="102" t="s">
        <v>58</v>
      </c>
      <c r="B52" s="92"/>
      <c r="C52" s="93">
        <v>0.01</v>
      </c>
      <c r="D52" s="67">
        <v>0.01</v>
      </c>
      <c r="E52" s="53">
        <v>0.01</v>
      </c>
      <c r="F52" s="94"/>
      <c r="G52" s="94"/>
      <c r="H52" s="95">
        <v>0.01</v>
      </c>
      <c r="I52" s="56">
        <v>0.01</v>
      </c>
      <c r="J52" s="96">
        <f t="shared" si="11"/>
        <v>0</v>
      </c>
      <c r="K52" s="97">
        <f t="shared" si="17"/>
        <v>0</v>
      </c>
      <c r="L52" s="96"/>
      <c r="M52" s="98"/>
      <c r="N52" s="99">
        <f t="shared" si="16"/>
        <v>0</v>
      </c>
      <c r="O52" s="100"/>
      <c r="P52" s="100"/>
    </row>
    <row r="53" spans="1:16" ht="13.5">
      <c r="A53" s="101" t="s">
        <v>59</v>
      </c>
      <c r="B53" s="92">
        <v>4</v>
      </c>
      <c r="C53" s="93">
        <v>67</v>
      </c>
      <c r="D53" s="67">
        <v>89</v>
      </c>
      <c r="E53" s="53">
        <v>118.75</v>
      </c>
      <c r="F53" s="94"/>
      <c r="G53" s="94"/>
      <c r="H53" s="95">
        <v>2270</v>
      </c>
      <c r="I53" s="56">
        <v>2694.25</v>
      </c>
      <c r="J53" s="96">
        <f t="shared" si="11"/>
        <v>-24.719101123595507</v>
      </c>
      <c r="K53" s="97">
        <f t="shared" si="17"/>
        <v>-43.57894736842105</v>
      </c>
      <c r="L53" s="96"/>
      <c r="M53" s="98"/>
      <c r="N53" s="99">
        <f aca="true" t="shared" si="19" ref="N53:P55">(G53/C53)*1000</f>
        <v>0</v>
      </c>
      <c r="O53" s="100">
        <f t="shared" si="19"/>
        <v>25505.61797752809</v>
      </c>
      <c r="P53" s="100">
        <f t="shared" si="19"/>
        <v>22688.42105263158</v>
      </c>
    </row>
    <row r="54" spans="1:16" ht="12.75" customHeight="1">
      <c r="A54" s="101" t="s">
        <v>60</v>
      </c>
      <c r="B54" s="92">
        <v>4</v>
      </c>
      <c r="C54" s="93">
        <v>92</v>
      </c>
      <c r="D54" s="67">
        <v>105</v>
      </c>
      <c r="E54" s="53">
        <v>121.75</v>
      </c>
      <c r="F54" s="94"/>
      <c r="G54" s="94"/>
      <c r="H54" s="95">
        <v>1970</v>
      </c>
      <c r="I54" s="56">
        <v>2423</v>
      </c>
      <c r="J54" s="96">
        <f t="shared" si="11"/>
        <v>-12.38095238095238</v>
      </c>
      <c r="K54" s="97">
        <f t="shared" si="17"/>
        <v>-24.435318275154003</v>
      </c>
      <c r="L54" s="96"/>
      <c r="M54" s="98"/>
      <c r="N54" s="99">
        <f t="shared" si="19"/>
        <v>0</v>
      </c>
      <c r="O54" s="100">
        <f t="shared" si="19"/>
        <v>18761.904761904763</v>
      </c>
      <c r="P54" s="100">
        <f t="shared" si="19"/>
        <v>19901.437371663247</v>
      </c>
    </row>
    <row r="55" spans="1:16" ht="12.75" customHeight="1">
      <c r="A55" s="101" t="s">
        <v>61</v>
      </c>
      <c r="B55" s="92">
        <v>4</v>
      </c>
      <c r="C55" s="93">
        <v>20</v>
      </c>
      <c r="D55" s="67">
        <v>30</v>
      </c>
      <c r="E55" s="53">
        <v>45.25</v>
      </c>
      <c r="F55" s="94"/>
      <c r="G55" s="94"/>
      <c r="H55" s="95">
        <v>950</v>
      </c>
      <c r="I55" s="56">
        <v>1292.25</v>
      </c>
      <c r="J55" s="96"/>
      <c r="K55" s="97"/>
      <c r="L55" s="96"/>
      <c r="M55" s="98"/>
      <c r="N55" s="99">
        <f t="shared" si="19"/>
        <v>0</v>
      </c>
      <c r="O55" s="100">
        <f t="shared" si="19"/>
        <v>31666.666666666668</v>
      </c>
      <c r="P55" s="100">
        <f t="shared" si="19"/>
        <v>28558.011049723755</v>
      </c>
    </row>
    <row r="56" spans="1:16" ht="13.5">
      <c r="A56" s="91" t="s">
        <v>62</v>
      </c>
      <c r="B56" s="92">
        <v>4</v>
      </c>
      <c r="C56" s="93">
        <v>12</v>
      </c>
      <c r="D56" s="67">
        <f>IF(OR(D57=0,D58=0),"",SUM(D57:D58))</f>
        <v>40.01</v>
      </c>
      <c r="E56" s="67">
        <f>IF(OR(E57=0,E58=0),"",SUM(E57:E58))</f>
        <v>12.515</v>
      </c>
      <c r="F56" s="94">
        <v>4</v>
      </c>
      <c r="G56" s="94">
        <f>IF(OR(G57=0,G58=0),"",SUM(G57:G58))</f>
        <v>400.01</v>
      </c>
      <c r="H56" s="95">
        <f>IF(OR(H57=0,H58=0),"",SUM(H57:H58))</f>
        <v>970.01</v>
      </c>
      <c r="I56" s="115">
        <f>IF(OR(I57=0,I58=0),"",SUM(I57:I58))</f>
        <v>299.765</v>
      </c>
      <c r="J56" s="96"/>
      <c r="K56" s="97"/>
      <c r="L56" s="96"/>
      <c r="M56" s="98"/>
      <c r="N56" s="99">
        <f aca="true" t="shared" si="20" ref="N56:P59">(G56/C56)*1000</f>
        <v>33334.16666666667</v>
      </c>
      <c r="O56" s="100">
        <f t="shared" si="20"/>
        <v>24244.18895276181</v>
      </c>
      <c r="P56" s="100">
        <f t="shared" si="20"/>
        <v>23952.45705153815</v>
      </c>
    </row>
    <row r="57" spans="1:16" ht="13.5">
      <c r="A57" s="101" t="s">
        <v>63</v>
      </c>
      <c r="B57" s="92"/>
      <c r="C57" s="93">
        <v>0.01</v>
      </c>
      <c r="D57" s="67">
        <v>0.01</v>
      </c>
      <c r="E57" s="53">
        <v>0.01</v>
      </c>
      <c r="F57" s="94"/>
      <c r="G57" s="94">
        <v>0.01</v>
      </c>
      <c r="H57" s="95">
        <v>0.01</v>
      </c>
      <c r="I57" s="56">
        <v>0.01</v>
      </c>
      <c r="J57" s="96">
        <f>IF(OR(D57=0,C57=0),"",C57/D57*100-100)</f>
        <v>0</v>
      </c>
      <c r="K57" s="97">
        <f>IF(OR(E57=0,C57=0),"",C57/E57*100-100)</f>
        <v>0</v>
      </c>
      <c r="L57" s="96">
        <f>IF(OR(H57=0,G57=0),"",G57/H57*100-100)</f>
        <v>0</v>
      </c>
      <c r="M57" s="98">
        <f>IF(OR(I57=0,G57=0),"",G57/I57*100-100)</f>
        <v>0</v>
      </c>
      <c r="N57" s="99"/>
      <c r="O57" s="100"/>
      <c r="P57" s="100"/>
    </row>
    <row r="58" spans="1:16" ht="13.5">
      <c r="A58" s="101" t="s">
        <v>64</v>
      </c>
      <c r="B58" s="92">
        <v>4</v>
      </c>
      <c r="C58" s="93">
        <v>17</v>
      </c>
      <c r="D58" s="67">
        <v>40</v>
      </c>
      <c r="E58" s="53">
        <v>12.505</v>
      </c>
      <c r="F58" s="94">
        <v>4</v>
      </c>
      <c r="G58" s="94">
        <v>400</v>
      </c>
      <c r="H58" s="95">
        <v>970</v>
      </c>
      <c r="I58" s="56">
        <v>299.755</v>
      </c>
      <c r="J58" s="96"/>
      <c r="K58" s="97"/>
      <c r="L58" s="96"/>
      <c r="M58" s="98"/>
      <c r="N58" s="99">
        <f t="shared" si="20"/>
        <v>23529.411764705885</v>
      </c>
      <c r="O58" s="100">
        <f t="shared" si="20"/>
        <v>24250</v>
      </c>
      <c r="P58" s="100">
        <f t="shared" si="20"/>
        <v>23970.811675329867</v>
      </c>
    </row>
    <row r="59" spans="1:16" ht="13.5">
      <c r="A59" s="91" t="s">
        <v>65</v>
      </c>
      <c r="B59" s="92">
        <v>3</v>
      </c>
      <c r="C59" s="93">
        <f>IF(OR(C60=0,C61=0),"",SUM(C60:C61))</f>
        <v>77.01</v>
      </c>
      <c r="D59" s="67">
        <f>IF(OR(D60=0,D61=0),"",SUM(D60:D61))</f>
        <v>72.01</v>
      </c>
      <c r="E59" s="67">
        <f>IF(OR(E60=0,E61=0),"",SUM(E60:E61))</f>
        <v>76.76</v>
      </c>
      <c r="F59" s="94">
        <v>2</v>
      </c>
      <c r="G59" s="116">
        <f>IF(OR(G60=0,G61=0),"",SUM(G60:G61))</f>
        <v>1800.01</v>
      </c>
      <c r="H59" s="117">
        <f>IF(OR(H60=0,H61=0),"",SUM(H60:H61))</f>
        <v>1700.01</v>
      </c>
      <c r="I59" s="118">
        <f>IF(OR(I60=0,I61=0),"",SUM(I60:I61))</f>
        <v>1696.26</v>
      </c>
      <c r="J59" s="96">
        <f aca="true" t="shared" si="21" ref="J59:J105">IF(OR(D59=0,C59=0),"",C59/D59*100-100)</f>
        <v>6.943480072212196</v>
      </c>
      <c r="K59" s="97">
        <f aca="true" t="shared" si="22" ref="K59:K105">IF(OR(E59=0,C59=0),"",C59/E59*100-100)</f>
        <v>0.32569046378321787</v>
      </c>
      <c r="L59" s="96">
        <f>IF(OR(H59=0,G59=0),"",G59/H59*100-100)</f>
        <v>5.882318339303879</v>
      </c>
      <c r="M59" s="98">
        <f>IF(OR(I59=0,G59=0),"",G59/I59*100-100)</f>
        <v>6.116397250421528</v>
      </c>
      <c r="N59" s="99">
        <f t="shared" si="20"/>
        <v>23373.717699000128</v>
      </c>
      <c r="O59" s="100">
        <f t="shared" si="20"/>
        <v>23607.9711151229</v>
      </c>
      <c r="P59" s="100">
        <f t="shared" si="20"/>
        <v>22098.228243877016</v>
      </c>
    </row>
    <row r="60" spans="1:16" ht="13.5">
      <c r="A60" s="101" t="s">
        <v>66</v>
      </c>
      <c r="B60" s="92"/>
      <c r="C60" s="93">
        <v>0.01</v>
      </c>
      <c r="D60" s="67">
        <v>0.01</v>
      </c>
      <c r="E60" s="53">
        <v>0.01</v>
      </c>
      <c r="F60" s="94"/>
      <c r="G60" s="94">
        <v>0.01</v>
      </c>
      <c r="H60" s="95">
        <v>0.01</v>
      </c>
      <c r="I60" s="56">
        <v>0.01</v>
      </c>
      <c r="J60" s="96">
        <f t="shared" si="21"/>
        <v>0</v>
      </c>
      <c r="K60" s="97">
        <f t="shared" si="22"/>
        <v>0</v>
      </c>
      <c r="L60" s="96">
        <f>IF(OR(H60=0,G60=0),"",G60/H60*100-100)</f>
        <v>0</v>
      </c>
      <c r="M60" s="98">
        <f>IF(OR(I60=0,G60=0),"",G60/I60*100-100)</f>
        <v>0</v>
      </c>
      <c r="N60" s="99"/>
      <c r="O60" s="100"/>
      <c r="P60" s="100"/>
    </row>
    <row r="61" spans="1:16" ht="13.5">
      <c r="A61" s="101" t="s">
        <v>67</v>
      </c>
      <c r="B61" s="92">
        <v>3</v>
      </c>
      <c r="C61" s="93">
        <v>77</v>
      </c>
      <c r="D61" s="67">
        <v>72</v>
      </c>
      <c r="E61" s="53">
        <v>76.75</v>
      </c>
      <c r="F61" s="94">
        <v>2</v>
      </c>
      <c r="G61" s="94">
        <v>1800</v>
      </c>
      <c r="H61" s="95">
        <v>1700</v>
      </c>
      <c r="I61" s="56">
        <v>1696.25</v>
      </c>
      <c r="J61" s="96">
        <f t="shared" si="21"/>
        <v>6.944444444444443</v>
      </c>
      <c r="K61" s="97">
        <f t="shared" si="22"/>
        <v>0.3257328990227961</v>
      </c>
      <c r="L61" s="96">
        <f>IF(OR(H61=0,G61=0),"",G61/H61*100-100)</f>
        <v>5.882352941176478</v>
      </c>
      <c r="M61" s="98">
        <f>IF(OR(I61=0,G61=0),"",G61/I61*100-100)</f>
        <v>6.116433308769345</v>
      </c>
      <c r="N61" s="99">
        <f aca="true" t="shared" si="23" ref="N61:P64">(G61/C61)*1000</f>
        <v>23376.623376623378</v>
      </c>
      <c r="O61" s="100">
        <f t="shared" si="23"/>
        <v>23611.11111111111</v>
      </c>
      <c r="P61" s="100">
        <f t="shared" si="23"/>
        <v>22100.97719869707</v>
      </c>
    </row>
    <row r="62" spans="1:16" ht="13.5">
      <c r="A62" s="101" t="s">
        <v>68</v>
      </c>
      <c r="B62" s="92">
        <v>4</v>
      </c>
      <c r="C62" s="93">
        <v>1</v>
      </c>
      <c r="D62" s="67">
        <v>2</v>
      </c>
      <c r="E62" s="53">
        <v>8.5</v>
      </c>
      <c r="F62" s="94"/>
      <c r="G62" s="94"/>
      <c r="H62" s="95">
        <v>21</v>
      </c>
      <c r="I62" s="56">
        <v>90.5</v>
      </c>
      <c r="J62" s="96">
        <f t="shared" si="21"/>
        <v>-50</v>
      </c>
      <c r="K62" s="97">
        <f t="shared" si="22"/>
        <v>-88.23529411764706</v>
      </c>
      <c r="L62" s="96"/>
      <c r="M62" s="98"/>
      <c r="N62" s="99">
        <f t="shared" si="23"/>
        <v>0</v>
      </c>
      <c r="O62" s="100">
        <f t="shared" si="23"/>
        <v>10500</v>
      </c>
      <c r="P62" s="100">
        <f t="shared" si="23"/>
        <v>10647.05882352941</v>
      </c>
    </row>
    <row r="63" spans="1:16" ht="13.5">
      <c r="A63" s="91" t="s">
        <v>69</v>
      </c>
      <c r="B63" s="92">
        <v>4</v>
      </c>
      <c r="C63" s="93">
        <f>IF(OR(C64=0,C65=0),"",SUM(C64:C65))</f>
        <v>67.01</v>
      </c>
      <c r="D63" s="67">
        <f>IF(OR(D64=0,D65=0),"",SUM(D64:D65))</f>
        <v>84.01</v>
      </c>
      <c r="E63" s="67">
        <f>IF(OR(E64=0,E65=0),"",SUM(E64:E65))</f>
        <v>92.51</v>
      </c>
      <c r="F63" s="94">
        <v>4</v>
      </c>
      <c r="G63" s="94">
        <f>IF(OR(G64=0,G65=0),"",SUM(G64:G65))</f>
        <v>2000.01</v>
      </c>
      <c r="H63" s="95">
        <f>IF(OR(H64=0,H65=0),"",SUM(H64:H65))</f>
        <v>2700.01</v>
      </c>
      <c r="I63" s="115">
        <f>IF(OR(I64=0,I65=0),"",SUM(I64:I65))</f>
        <v>2451.51</v>
      </c>
      <c r="J63" s="96">
        <f t="shared" si="21"/>
        <v>-20.235686227830016</v>
      </c>
      <c r="K63" s="97">
        <f t="shared" si="22"/>
        <v>-27.564587612150035</v>
      </c>
      <c r="L63" s="96">
        <f>IF(OR(H63=0,G63=0),"",G63/H63*100-100)</f>
        <v>-25.925829904333696</v>
      </c>
      <c r="M63" s="98">
        <f>IF(OR(I63=0,G63=0),"",G63/I63*100-100)</f>
        <v>-18.417220407014455</v>
      </c>
      <c r="N63" s="99">
        <f t="shared" si="23"/>
        <v>29846.440829726904</v>
      </c>
      <c r="O63" s="100">
        <f t="shared" si="23"/>
        <v>32139.15010117843</v>
      </c>
      <c r="P63" s="100">
        <f t="shared" si="23"/>
        <v>26499.945951789</v>
      </c>
    </row>
    <row r="64" spans="1:16" ht="13.5">
      <c r="A64" s="101" t="s">
        <v>70</v>
      </c>
      <c r="B64" s="92">
        <v>4</v>
      </c>
      <c r="C64" s="93">
        <v>67</v>
      </c>
      <c r="D64" s="67">
        <v>84</v>
      </c>
      <c r="E64" s="53">
        <v>92.5</v>
      </c>
      <c r="F64" s="94">
        <v>4</v>
      </c>
      <c r="G64" s="94">
        <v>2000</v>
      </c>
      <c r="H64" s="95">
        <v>2700</v>
      </c>
      <c r="I64" s="60">
        <v>2451.5</v>
      </c>
      <c r="J64" s="96">
        <f t="shared" si="21"/>
        <v>-20.238095238095227</v>
      </c>
      <c r="K64" s="97">
        <f t="shared" si="22"/>
        <v>-27.567567567567565</v>
      </c>
      <c r="L64" s="96">
        <f>IF(OR(H64=0,G64=0),"",G64/H64*100-100)</f>
        <v>-25.925925925925924</v>
      </c>
      <c r="M64" s="98">
        <f>IF(OR(I64=0,G64=0),"",G64/I64*100-100)</f>
        <v>-18.41729553334693</v>
      </c>
      <c r="N64" s="99">
        <f t="shared" si="23"/>
        <v>29850.746268656716</v>
      </c>
      <c r="O64" s="100">
        <f t="shared" si="23"/>
        <v>32142.857142857145</v>
      </c>
      <c r="P64" s="100">
        <f t="shared" si="23"/>
        <v>26502.702702702703</v>
      </c>
    </row>
    <row r="65" spans="1:16" ht="13.5">
      <c r="A65" s="101" t="s">
        <v>71</v>
      </c>
      <c r="B65" s="92"/>
      <c r="C65" s="93">
        <v>0.01</v>
      </c>
      <c r="D65" s="67">
        <v>0.01</v>
      </c>
      <c r="E65" s="53">
        <v>0.01</v>
      </c>
      <c r="F65" s="94"/>
      <c r="G65" s="94">
        <v>0.01</v>
      </c>
      <c r="H65" s="95">
        <v>0.01</v>
      </c>
      <c r="I65" s="56">
        <v>0.01</v>
      </c>
      <c r="J65" s="96">
        <f t="shared" si="21"/>
        <v>0</v>
      </c>
      <c r="K65" s="97">
        <f t="shared" si="22"/>
        <v>0</v>
      </c>
      <c r="L65" s="96">
        <f>IF(OR(H65=0,G65=0),"",G65/H65*100-100)</f>
        <v>0</v>
      </c>
      <c r="M65" s="98">
        <f>IF(OR(I65=0,G65=0),"",G65/I65*100-100)</f>
        <v>0</v>
      </c>
      <c r="N65" s="99"/>
      <c r="O65" s="100"/>
      <c r="P65" s="100"/>
    </row>
    <row r="66" spans="1:16" ht="13.5">
      <c r="A66" s="91" t="s">
        <v>72</v>
      </c>
      <c r="B66" s="92"/>
      <c r="C66" s="119"/>
      <c r="D66" s="120">
        <f>IF(OR(D67=0,D68=0,D69=0),"",SUM(D67:D69))</f>
        <v>254.01999999999998</v>
      </c>
      <c r="E66" s="120">
        <f>IF(OR(E67=0,E68=0,E69=0),"",SUM(E67:E69))</f>
        <v>319.27</v>
      </c>
      <c r="F66" s="94"/>
      <c r="G66" s="121">
        <f>IF(OR(G67=0,G68=0,G69=0),"",SUM(G67:G69))</f>
      </c>
      <c r="H66" s="122">
        <f>IF(OR(H67=0,H68=0,H69=0),"",SUM(H67:H69))</f>
        <v>11430.02</v>
      </c>
      <c r="I66" s="123">
        <f>IF(OR(I67=0,I68=0,I69=0),"",SUM(I67:I69))</f>
        <v>9962.27</v>
      </c>
      <c r="J66" s="96">
        <f t="shared" si="21"/>
      </c>
      <c r="K66" s="97">
        <f t="shared" si="22"/>
      </c>
      <c r="L66" s="96" t="e">
        <f>IF(OR(H66=0,G66=0),"",G66/H66*100-100)</f>
        <v>#VALUE!</v>
      </c>
      <c r="M66" s="98" t="e">
        <f>IF(OR(I66=0,G66=0),"",G66/I66*100-100)</f>
        <v>#VALUE!</v>
      </c>
      <c r="N66" s="99" t="e">
        <f>(G66/C66)*1000</f>
        <v>#VALUE!</v>
      </c>
      <c r="O66" s="100">
        <f>(H66/D66)*1000</f>
        <v>44996.535705849936</v>
      </c>
      <c r="P66" s="100">
        <f>(I66/E66)*1000</f>
        <v>31203.27622388574</v>
      </c>
    </row>
    <row r="67" spans="1:16" ht="13.5">
      <c r="A67" s="101" t="s">
        <v>73</v>
      </c>
      <c r="B67" s="124"/>
      <c r="C67" s="93">
        <v>0.01</v>
      </c>
      <c r="D67" s="67">
        <v>0.01</v>
      </c>
      <c r="E67" s="53">
        <v>0.01</v>
      </c>
      <c r="F67" s="94"/>
      <c r="G67" s="94">
        <v>0.01</v>
      </c>
      <c r="H67" s="95">
        <v>0.01</v>
      </c>
      <c r="I67" s="56">
        <v>0.01</v>
      </c>
      <c r="J67" s="96">
        <f t="shared" si="21"/>
        <v>0</v>
      </c>
      <c r="K67" s="97">
        <f t="shared" si="22"/>
        <v>0</v>
      </c>
      <c r="L67" s="96">
        <f>IF(OR(H67=0,G67=0),"",G67/H67*100-100)</f>
        <v>0</v>
      </c>
      <c r="M67" s="98">
        <f>IF(OR(I67=0,G67=0),"",G67/I67*100-100)</f>
        <v>0</v>
      </c>
      <c r="N67" s="99"/>
      <c r="O67" s="100"/>
      <c r="P67" s="100"/>
    </row>
    <row r="68" spans="1:16" ht="13.5">
      <c r="A68" s="101" t="s">
        <v>74</v>
      </c>
      <c r="B68" s="92">
        <v>4</v>
      </c>
      <c r="C68" s="93">
        <v>187</v>
      </c>
      <c r="D68" s="67">
        <v>254</v>
      </c>
      <c r="E68" s="53">
        <v>319.25</v>
      </c>
      <c r="F68" s="94"/>
      <c r="G68" s="94"/>
      <c r="H68" s="95">
        <v>11430</v>
      </c>
      <c r="I68" s="56">
        <v>9962.25</v>
      </c>
      <c r="J68" s="96">
        <f t="shared" si="21"/>
        <v>-26.37795275590551</v>
      </c>
      <c r="K68" s="97">
        <f t="shared" si="22"/>
        <v>-41.42521534847299</v>
      </c>
      <c r="L68" s="96"/>
      <c r="M68" s="98"/>
      <c r="N68" s="99">
        <f>(G68/C68)*1000</f>
        <v>0</v>
      </c>
      <c r="O68" s="100">
        <f>(H68/D68)*1000</f>
        <v>45000</v>
      </c>
      <c r="P68" s="100">
        <f>(I68/E68)*1000</f>
        <v>31205.168363351608</v>
      </c>
    </row>
    <row r="69" spans="1:16" ht="13.5">
      <c r="A69" s="101" t="s">
        <v>75</v>
      </c>
      <c r="B69" s="92"/>
      <c r="C69" s="93"/>
      <c r="D69" s="67">
        <v>0.01</v>
      </c>
      <c r="E69" s="53">
        <v>0.01</v>
      </c>
      <c r="F69" s="94"/>
      <c r="G69" s="94"/>
      <c r="H69" s="95">
        <v>0.01</v>
      </c>
      <c r="I69" s="56">
        <v>0.01</v>
      </c>
      <c r="J69" s="96"/>
      <c r="K69" s="97"/>
      <c r="L69" s="96"/>
      <c r="M69" s="98"/>
      <c r="N69" s="99" t="e">
        <f>(G69/C69)*1000</f>
        <v>#DIV/0!</v>
      </c>
      <c r="O69" s="100"/>
      <c r="P69" s="100"/>
    </row>
    <row r="70" spans="1:16" ht="13.5">
      <c r="A70" s="101" t="s">
        <v>76</v>
      </c>
      <c r="B70" s="92"/>
      <c r="C70" s="93">
        <v>0.01</v>
      </c>
      <c r="D70" s="67">
        <v>12</v>
      </c>
      <c r="E70" s="53">
        <v>0.01</v>
      </c>
      <c r="F70" s="94"/>
      <c r="G70" s="94"/>
      <c r="H70" s="95">
        <v>540</v>
      </c>
      <c r="I70" s="56">
        <v>0.01</v>
      </c>
      <c r="J70" s="96"/>
      <c r="K70" s="97"/>
      <c r="L70" s="96"/>
      <c r="M70" s="98"/>
      <c r="N70" s="99">
        <f>(G70/C70)*1000</f>
        <v>0</v>
      </c>
      <c r="O70" s="100"/>
      <c r="P70" s="100"/>
    </row>
    <row r="71" spans="1:16" ht="13.5">
      <c r="A71" s="101" t="s">
        <v>77</v>
      </c>
      <c r="B71" s="92"/>
      <c r="C71" s="93"/>
      <c r="D71" s="67">
        <v>153</v>
      </c>
      <c r="E71" s="53">
        <v>194</v>
      </c>
      <c r="F71" s="94"/>
      <c r="G71" s="94"/>
      <c r="H71" s="95">
        <v>4437</v>
      </c>
      <c r="I71" s="56">
        <v>5773</v>
      </c>
      <c r="J71" s="96"/>
      <c r="K71" s="97"/>
      <c r="L71" s="96"/>
      <c r="M71" s="98"/>
      <c r="N71" s="99" t="e">
        <f aca="true" t="shared" si="24" ref="N71:N80">(G71/C71)*1000</f>
        <v>#DIV/0!</v>
      </c>
      <c r="O71" s="100">
        <f aca="true" t="shared" si="25" ref="O71:O81">(H71/D71)*1000</f>
        <v>29000</v>
      </c>
      <c r="P71" s="100">
        <f aca="true" t="shared" si="26" ref="P71:P80">(I71/E71)*1000</f>
        <v>29757.731958762884</v>
      </c>
    </row>
    <row r="72" spans="1:16" ht="13.5">
      <c r="A72" s="101" t="s">
        <v>78</v>
      </c>
      <c r="B72" s="92">
        <v>4</v>
      </c>
      <c r="C72" s="93">
        <v>5</v>
      </c>
      <c r="D72" s="67">
        <v>7</v>
      </c>
      <c r="E72" s="53">
        <v>6.25</v>
      </c>
      <c r="F72" s="94">
        <v>4</v>
      </c>
      <c r="G72" s="94">
        <v>30</v>
      </c>
      <c r="H72" s="95">
        <v>35</v>
      </c>
      <c r="I72" s="56">
        <v>36.5</v>
      </c>
      <c r="J72" s="125">
        <f t="shared" si="21"/>
        <v>-28.57142857142857</v>
      </c>
      <c r="K72" s="97">
        <f t="shared" si="22"/>
        <v>-20</v>
      </c>
      <c r="L72" s="125">
        <f>IF(OR(H72=0,G72=0),"",G72/H72*100-100)</f>
        <v>-14.285714285714292</v>
      </c>
      <c r="M72" s="98">
        <f>IF(OR(I72=0,G72=0),"",G72/I72*100-100)</f>
        <v>-17.808219178082197</v>
      </c>
      <c r="N72" s="99">
        <f t="shared" si="24"/>
        <v>6000</v>
      </c>
      <c r="O72" s="100">
        <f t="shared" si="25"/>
        <v>5000</v>
      </c>
      <c r="P72" s="100">
        <f t="shared" si="26"/>
        <v>5840</v>
      </c>
    </row>
    <row r="73" spans="1:16" ht="13.5">
      <c r="A73" s="101" t="s">
        <v>79</v>
      </c>
      <c r="B73" s="92">
        <v>1</v>
      </c>
      <c r="C73" s="93">
        <v>50</v>
      </c>
      <c r="D73" s="67">
        <v>53</v>
      </c>
      <c r="E73" s="53">
        <v>64.75</v>
      </c>
      <c r="F73" s="94">
        <v>3</v>
      </c>
      <c r="G73" s="94">
        <v>510</v>
      </c>
      <c r="H73" s="95">
        <v>720</v>
      </c>
      <c r="I73" s="56">
        <v>659</v>
      </c>
      <c r="J73" s="96">
        <f t="shared" si="21"/>
        <v>-5.660377358490564</v>
      </c>
      <c r="K73" s="97">
        <f t="shared" si="22"/>
        <v>-22.779922779922785</v>
      </c>
      <c r="L73" s="96">
        <f>IF(OR(H73=0,G73=0),"",G73/H73*100-100)</f>
        <v>-29.166666666666657</v>
      </c>
      <c r="M73" s="98">
        <f>IF(OR(I73=0,G73=0),"",G73/I73*100-100)</f>
        <v>-22.610015174506827</v>
      </c>
      <c r="N73" s="99">
        <f t="shared" si="24"/>
        <v>10200</v>
      </c>
      <c r="O73" s="100">
        <f t="shared" si="25"/>
        <v>13584.905660377359</v>
      </c>
      <c r="P73" s="100">
        <f t="shared" si="26"/>
        <v>10177.606177606178</v>
      </c>
    </row>
    <row r="74" spans="1:16" ht="13.5">
      <c r="A74" s="101" t="s">
        <v>80</v>
      </c>
      <c r="B74" s="92">
        <v>1</v>
      </c>
      <c r="C74" s="93">
        <v>60</v>
      </c>
      <c r="D74" s="67">
        <v>65</v>
      </c>
      <c r="E74" s="53">
        <v>58.25</v>
      </c>
      <c r="F74" s="94">
        <v>1</v>
      </c>
      <c r="G74" s="94">
        <v>1400</v>
      </c>
      <c r="H74" s="95">
        <v>1430</v>
      </c>
      <c r="I74" s="56">
        <v>1325</v>
      </c>
      <c r="J74" s="96">
        <f t="shared" si="21"/>
        <v>-7.692307692307693</v>
      </c>
      <c r="K74" s="97">
        <f t="shared" si="22"/>
        <v>3.0042918454935545</v>
      </c>
      <c r="L74" s="96">
        <f>IF(OR(H74=0,G74=0),"",G74/H74*100-100)</f>
        <v>-2.097902097902093</v>
      </c>
      <c r="M74" s="98">
        <f>IF(OR(I74=0,G74=0),"",G74/I74*100-100)</f>
        <v>5.660377358490564</v>
      </c>
      <c r="N74" s="99">
        <f t="shared" si="24"/>
        <v>23333.333333333332</v>
      </c>
      <c r="O74" s="100">
        <f t="shared" si="25"/>
        <v>22000</v>
      </c>
      <c r="P74" s="100">
        <f t="shared" si="26"/>
        <v>22746.78111587983</v>
      </c>
    </row>
    <row r="75" spans="1:16" ht="13.5">
      <c r="A75" s="101" t="s">
        <v>81</v>
      </c>
      <c r="B75" s="92">
        <v>1</v>
      </c>
      <c r="C75" s="93">
        <v>350</v>
      </c>
      <c r="D75" s="67">
        <v>400</v>
      </c>
      <c r="E75" s="53">
        <v>361</v>
      </c>
      <c r="F75" s="94"/>
      <c r="G75" s="94"/>
      <c r="H75" s="95">
        <v>4520</v>
      </c>
      <c r="I75" s="56">
        <v>2715</v>
      </c>
      <c r="J75" s="96">
        <f t="shared" si="21"/>
        <v>-12.5</v>
      </c>
      <c r="K75" s="97">
        <f t="shared" si="22"/>
        <v>-3.0470914127423896</v>
      </c>
      <c r="L75" s="96"/>
      <c r="M75" s="98"/>
      <c r="N75" s="99">
        <f t="shared" si="24"/>
        <v>0</v>
      </c>
      <c r="O75" s="100">
        <f t="shared" si="25"/>
        <v>11300</v>
      </c>
      <c r="P75" s="100">
        <f t="shared" si="26"/>
        <v>7520.775623268699</v>
      </c>
    </row>
    <row r="76" spans="1:16" ht="13.5">
      <c r="A76" s="91" t="s">
        <v>82</v>
      </c>
      <c r="B76" s="92">
        <v>4</v>
      </c>
      <c r="C76" s="93">
        <f>IF(OR(C77=0,C78=0,C79=0),"",SUM(C77:C79))</f>
        <v>187</v>
      </c>
      <c r="D76" s="67">
        <f>IF(OR(D77=0,D78=0,D79=0),"",SUM(D77:D79))</f>
        <v>170.01</v>
      </c>
      <c r="E76" s="67">
        <f>IF(OR(E77=0,E78=0,E79=0),"",SUM(E77:E79))</f>
        <v>185</v>
      </c>
      <c r="F76" s="94"/>
      <c r="G76" s="94"/>
      <c r="H76" s="95">
        <f>IF(OR(H77=0,H78=0,H79=0),"",SUM(H77:H79))</f>
        <v>6700.01</v>
      </c>
      <c r="I76" s="115">
        <f>IF(OR(I77=0,I78=0,I79=0),"",SUM(I77:I79))</f>
        <v>7354.75</v>
      </c>
      <c r="J76" s="96">
        <f t="shared" si="21"/>
        <v>9.993529792365166</v>
      </c>
      <c r="K76" s="97">
        <f t="shared" si="22"/>
        <v>1.0810810810810665</v>
      </c>
      <c r="L76" s="96">
        <f>IF(OR(H76=0,G76=0),"",G76/H76*100-100)</f>
      </c>
      <c r="M76" s="98">
        <f>IF(OR(I76=0,G76=0),"",G76/I76*100-100)</f>
      </c>
      <c r="N76" s="99">
        <f t="shared" si="24"/>
        <v>0</v>
      </c>
      <c r="O76" s="100">
        <f t="shared" si="25"/>
        <v>39409.50532321629</v>
      </c>
      <c r="P76" s="100">
        <f t="shared" si="26"/>
        <v>39755.40540540541</v>
      </c>
    </row>
    <row r="77" spans="1:16" ht="13.5">
      <c r="A77" s="101" t="s">
        <v>83</v>
      </c>
      <c r="B77" s="92">
        <v>4</v>
      </c>
      <c r="C77" s="93">
        <v>35</v>
      </c>
      <c r="D77" s="67">
        <v>70</v>
      </c>
      <c r="E77" s="53">
        <v>51.25</v>
      </c>
      <c r="F77" s="94">
        <v>4</v>
      </c>
      <c r="G77" s="94">
        <v>1400</v>
      </c>
      <c r="H77" s="95">
        <v>2900</v>
      </c>
      <c r="I77" s="56">
        <v>2052</v>
      </c>
      <c r="J77" s="96">
        <f t="shared" si="21"/>
        <v>-50</v>
      </c>
      <c r="K77" s="97">
        <f t="shared" si="22"/>
        <v>-31.707317073170728</v>
      </c>
      <c r="L77" s="96">
        <f>IF(OR(H77=0,G77=0),"",G77/H77*100-100)</f>
        <v>-51.724137931034484</v>
      </c>
      <c r="M77" s="98">
        <f>IF(OR(I77=0,G77=0),"",G77/I77*100-100)</f>
        <v>-31.773879142300203</v>
      </c>
      <c r="N77" s="99">
        <f t="shared" si="24"/>
        <v>40000</v>
      </c>
      <c r="O77" s="100">
        <f t="shared" si="25"/>
        <v>41428.57142857143</v>
      </c>
      <c r="P77" s="100">
        <f t="shared" si="26"/>
        <v>40039.0243902439</v>
      </c>
    </row>
    <row r="78" spans="1:16" ht="13.5">
      <c r="A78" s="101" t="s">
        <v>84</v>
      </c>
      <c r="B78" s="92">
        <v>4</v>
      </c>
      <c r="C78" s="93">
        <v>122</v>
      </c>
      <c r="D78" s="67">
        <v>100</v>
      </c>
      <c r="E78" s="53">
        <v>110.75</v>
      </c>
      <c r="F78" s="94"/>
      <c r="G78" s="94"/>
      <c r="H78" s="95">
        <v>3800</v>
      </c>
      <c r="I78" s="56">
        <v>4519.5</v>
      </c>
      <c r="J78" s="96">
        <f t="shared" si="21"/>
        <v>22</v>
      </c>
      <c r="K78" s="97">
        <f t="shared" si="22"/>
        <v>10.158013544018061</v>
      </c>
      <c r="L78" s="96"/>
      <c r="M78" s="98"/>
      <c r="N78" s="99">
        <f t="shared" si="24"/>
        <v>0</v>
      </c>
      <c r="O78" s="100">
        <f t="shared" si="25"/>
        <v>38000</v>
      </c>
      <c r="P78" s="100">
        <f t="shared" si="26"/>
        <v>40808.12641083521</v>
      </c>
    </row>
    <row r="79" spans="1:16" ht="13.5">
      <c r="A79" s="101" t="s">
        <v>140</v>
      </c>
      <c r="B79" s="92">
        <v>4</v>
      </c>
      <c r="C79" s="93">
        <v>30</v>
      </c>
      <c r="D79" s="67">
        <v>0.01</v>
      </c>
      <c r="E79" s="53">
        <v>23</v>
      </c>
      <c r="F79" s="94"/>
      <c r="G79" s="94"/>
      <c r="H79" s="95">
        <v>0.01</v>
      </c>
      <c r="I79" s="56">
        <v>783.25</v>
      </c>
      <c r="J79" s="96">
        <f t="shared" si="21"/>
        <v>299900</v>
      </c>
      <c r="K79" s="97">
        <f t="shared" si="22"/>
        <v>30.434782608695656</v>
      </c>
      <c r="L79" s="96"/>
      <c r="M79" s="98"/>
      <c r="N79" s="99">
        <f t="shared" si="24"/>
        <v>0</v>
      </c>
      <c r="O79" s="100"/>
      <c r="P79" s="100">
        <f t="shared" si="26"/>
        <v>34054.34782608695</v>
      </c>
    </row>
    <row r="80" spans="1:16" ht="13.5">
      <c r="A80" s="126" t="s">
        <v>86</v>
      </c>
      <c r="B80" s="92">
        <v>3</v>
      </c>
      <c r="C80" s="93">
        <v>7</v>
      </c>
      <c r="D80" s="67">
        <v>6</v>
      </c>
      <c r="E80" s="53">
        <v>14.75</v>
      </c>
      <c r="F80" s="94">
        <v>1</v>
      </c>
      <c r="G80" s="94">
        <v>140</v>
      </c>
      <c r="H80" s="95">
        <v>140</v>
      </c>
      <c r="I80" s="56">
        <v>351.25</v>
      </c>
      <c r="J80" s="96">
        <f t="shared" si="21"/>
        <v>16.66666666666667</v>
      </c>
      <c r="K80" s="97">
        <f t="shared" si="22"/>
        <v>-52.54237288135593</v>
      </c>
      <c r="L80" s="96">
        <f>IF(OR(H80=0,G80=0),"",G80/H80*100-100)</f>
        <v>0</v>
      </c>
      <c r="M80" s="98">
        <f>IF(OR(I80=0,G80=0),"",G80/I80*100-100)</f>
        <v>-60.1423487544484</v>
      </c>
      <c r="N80" s="99">
        <f t="shared" si="24"/>
        <v>20000</v>
      </c>
      <c r="O80" s="100">
        <f t="shared" si="25"/>
        <v>23333.333333333332</v>
      </c>
      <c r="P80" s="100">
        <f t="shared" si="26"/>
        <v>23813.5593220339</v>
      </c>
    </row>
    <row r="81" spans="1:16" ht="13.5">
      <c r="A81" s="126" t="s">
        <v>87</v>
      </c>
      <c r="B81" s="92">
        <v>4</v>
      </c>
      <c r="C81" s="93">
        <v>2</v>
      </c>
      <c r="D81" s="67">
        <v>3</v>
      </c>
      <c r="E81" s="53">
        <v>4.0025</v>
      </c>
      <c r="F81" s="94"/>
      <c r="G81" s="94"/>
      <c r="H81" s="95">
        <v>19</v>
      </c>
      <c r="I81" s="56">
        <v>93.7525</v>
      </c>
      <c r="J81" s="96">
        <f t="shared" si="21"/>
        <v>-33.33333333333334</v>
      </c>
      <c r="K81" s="97">
        <f t="shared" si="22"/>
        <v>-50.03123048094941</v>
      </c>
      <c r="L81" s="96"/>
      <c r="M81" s="98"/>
      <c r="N81" s="99">
        <f aca="true" t="shared" si="27" ref="N81:N86">(G81/C81)*1000</f>
        <v>0</v>
      </c>
      <c r="O81" s="100">
        <f t="shared" si="25"/>
        <v>6333.333333333333</v>
      </c>
      <c r="P81" s="100">
        <f aca="true" t="shared" si="28" ref="P81:P86">(I81/E81)*1000</f>
        <v>23423.48532167395</v>
      </c>
    </row>
    <row r="82" spans="1:16" ht="13.5">
      <c r="A82" s="126" t="s">
        <v>88</v>
      </c>
      <c r="B82" s="92"/>
      <c r="C82" s="93"/>
      <c r="D82" s="67">
        <v>8</v>
      </c>
      <c r="E82" s="53">
        <v>10.25</v>
      </c>
      <c r="F82" s="94"/>
      <c r="G82" s="94"/>
      <c r="H82" s="95">
        <v>95</v>
      </c>
      <c r="I82" s="56">
        <v>150.25</v>
      </c>
      <c r="J82" s="96"/>
      <c r="K82" s="97"/>
      <c r="L82" s="96"/>
      <c r="M82" s="98"/>
      <c r="N82" s="99" t="e">
        <f t="shared" si="27"/>
        <v>#DIV/0!</v>
      </c>
      <c r="O82" s="100">
        <f>(H82/D82)*1000</f>
        <v>11875</v>
      </c>
      <c r="P82" s="100">
        <f t="shared" si="28"/>
        <v>14658.536585365853</v>
      </c>
    </row>
    <row r="83" spans="1:16" ht="13.5">
      <c r="A83" s="126" t="s">
        <v>89</v>
      </c>
      <c r="B83" s="92"/>
      <c r="C83" s="93"/>
      <c r="D83" s="67">
        <v>1</v>
      </c>
      <c r="E83" s="53">
        <v>4</v>
      </c>
      <c r="F83" s="94"/>
      <c r="G83" s="94"/>
      <c r="H83" s="95">
        <v>7</v>
      </c>
      <c r="I83" s="56">
        <v>63.5</v>
      </c>
      <c r="J83" s="96"/>
      <c r="K83" s="97"/>
      <c r="L83" s="96"/>
      <c r="M83" s="98"/>
      <c r="N83" s="99" t="e">
        <f t="shared" si="27"/>
        <v>#DIV/0!</v>
      </c>
      <c r="O83" s="100">
        <f>(H83/D83)*1000</f>
        <v>7000</v>
      </c>
      <c r="P83" s="100">
        <f t="shared" si="28"/>
        <v>15875</v>
      </c>
    </row>
    <row r="84" spans="1:16" ht="13.5">
      <c r="A84" s="101" t="s">
        <v>90</v>
      </c>
      <c r="B84" s="92"/>
      <c r="C84" s="93"/>
      <c r="D84" s="67">
        <v>60</v>
      </c>
      <c r="E84" s="53">
        <v>88.75</v>
      </c>
      <c r="F84" s="94"/>
      <c r="G84" s="94"/>
      <c r="H84" s="95">
        <v>605</v>
      </c>
      <c r="I84" s="56">
        <v>885</v>
      </c>
      <c r="J84" s="96"/>
      <c r="K84" s="97"/>
      <c r="L84" s="96"/>
      <c r="M84" s="98"/>
      <c r="N84" s="99" t="e">
        <f t="shared" si="27"/>
        <v>#DIV/0!</v>
      </c>
      <c r="O84" s="100">
        <f>(H84/D84)*1000</f>
        <v>10083.333333333334</v>
      </c>
      <c r="P84" s="100">
        <f t="shared" si="28"/>
        <v>9971.830985915492</v>
      </c>
    </row>
    <row r="85" spans="1:16" ht="13.5">
      <c r="A85" s="101" t="s">
        <v>91</v>
      </c>
      <c r="B85" s="92">
        <v>2</v>
      </c>
      <c r="C85" s="93">
        <v>20</v>
      </c>
      <c r="D85" s="67">
        <v>10</v>
      </c>
      <c r="E85" s="53">
        <v>7.75</v>
      </c>
      <c r="F85" s="94">
        <v>2</v>
      </c>
      <c r="G85" s="94">
        <v>130</v>
      </c>
      <c r="H85" s="95">
        <v>68</v>
      </c>
      <c r="I85" s="56">
        <v>54.5</v>
      </c>
      <c r="J85" s="96">
        <f t="shared" si="21"/>
        <v>100</v>
      </c>
      <c r="K85" s="97">
        <f t="shared" si="22"/>
        <v>158.06451612903226</v>
      </c>
      <c r="L85" s="96">
        <f>IF(OR(H85=0,G85=0),"",G85/H85*100-100)</f>
        <v>91.1764705882353</v>
      </c>
      <c r="M85" s="98">
        <f>IF(OR(I85=0,G85=0),"",G85/I85*100-100)</f>
        <v>138.5321100917431</v>
      </c>
      <c r="N85" s="99">
        <f t="shared" si="27"/>
        <v>6500</v>
      </c>
      <c r="O85" s="100">
        <f>(H85/D85)*1000</f>
        <v>6800</v>
      </c>
      <c r="P85" s="100">
        <f t="shared" si="28"/>
        <v>7032.258064516129</v>
      </c>
    </row>
    <row r="86" spans="1:16" ht="13.5">
      <c r="A86" s="101" t="s">
        <v>92</v>
      </c>
      <c r="B86" s="92">
        <v>2</v>
      </c>
      <c r="C86" s="93">
        <v>204</v>
      </c>
      <c r="D86" s="67">
        <v>60</v>
      </c>
      <c r="E86" s="53">
        <v>495.75</v>
      </c>
      <c r="F86" s="94">
        <v>2</v>
      </c>
      <c r="G86" s="94">
        <v>1500</v>
      </c>
      <c r="H86" s="95">
        <v>350</v>
      </c>
      <c r="I86" s="56">
        <v>3415.25</v>
      </c>
      <c r="J86" s="96">
        <f t="shared" si="21"/>
        <v>240</v>
      </c>
      <c r="K86" s="97">
        <f t="shared" si="22"/>
        <v>-58.85022692889561</v>
      </c>
      <c r="L86" s="96">
        <f>IF(OR(H86=0,G86=0),"",G86/H86*100-100)</f>
        <v>328.57142857142856</v>
      </c>
      <c r="M86" s="98">
        <f>IF(OR(I86=0,G86=0),"",G86/I86*100-100)</f>
        <v>-56.079349974379625</v>
      </c>
      <c r="N86" s="99">
        <f t="shared" si="27"/>
        <v>7352.941176470588</v>
      </c>
      <c r="O86" s="100">
        <f>(H86/D86)*1000</f>
        <v>5833.333333333333</v>
      </c>
      <c r="P86" s="100">
        <f t="shared" si="28"/>
        <v>6889.05698436712</v>
      </c>
    </row>
    <row r="87" spans="1:16" ht="13.5">
      <c r="A87" s="101" t="s">
        <v>93</v>
      </c>
      <c r="B87" s="92"/>
      <c r="C87" s="93"/>
      <c r="D87" s="67">
        <v>0.01</v>
      </c>
      <c r="E87" s="53">
        <v>0.01</v>
      </c>
      <c r="F87" s="94"/>
      <c r="G87" s="94"/>
      <c r="H87" s="95">
        <v>0.01</v>
      </c>
      <c r="I87" s="56">
        <v>0.01</v>
      </c>
      <c r="J87" s="96"/>
      <c r="K87" s="97"/>
      <c r="L87" s="96">
        <f>IF(OR(H87=0,G87=0),"",G87/H87*100-100)</f>
      </c>
      <c r="M87" s="98">
        <f>IF(OR(I87=0,G87=0),"",G87/I87*100-100)</f>
      </c>
      <c r="N87" s="99" t="e">
        <f>(G87/C87)*1000</f>
        <v>#DIV/0!</v>
      </c>
      <c r="O87" s="100"/>
      <c r="P87" s="100"/>
    </row>
    <row r="88" spans="1:16" ht="13.5">
      <c r="A88" s="101" t="s">
        <v>94</v>
      </c>
      <c r="B88" s="92"/>
      <c r="C88" s="93"/>
      <c r="D88" s="67">
        <v>0.01</v>
      </c>
      <c r="E88" s="53">
        <v>0.01</v>
      </c>
      <c r="F88" s="94"/>
      <c r="G88" s="94"/>
      <c r="H88" s="95">
        <v>0.01</v>
      </c>
      <c r="I88" s="56">
        <v>0.01</v>
      </c>
      <c r="J88" s="96"/>
      <c r="K88" s="97"/>
      <c r="L88" s="96"/>
      <c r="M88" s="98"/>
      <c r="N88" s="99" t="e">
        <f>(G88/C88)*1000</f>
        <v>#DIV/0!</v>
      </c>
      <c r="O88" s="100"/>
      <c r="P88" s="100"/>
    </row>
    <row r="89" spans="1:16" ht="13.5">
      <c r="A89" s="82" t="s">
        <v>95</v>
      </c>
      <c r="B89" s="106"/>
      <c r="C89" s="107"/>
      <c r="D89" s="142"/>
      <c r="E89" s="63"/>
      <c r="F89" s="108"/>
      <c r="G89" s="107"/>
      <c r="H89" s="142"/>
      <c r="I89" s="59"/>
      <c r="J89" s="109">
        <f t="shared" si="21"/>
      </c>
      <c r="K89" s="110">
        <f t="shared" si="22"/>
      </c>
      <c r="L89" s="109">
        <f>IF(OR(H89=0,G89=0),"",G89/H89*100-100)</f>
      </c>
      <c r="M89" s="111">
        <f>IF(OR(I89=0,G89=0),"",G89/I89*100-100)</f>
      </c>
      <c r="N89" s="113"/>
      <c r="O89" s="113"/>
      <c r="P89" s="113"/>
    </row>
    <row r="90" spans="1:16" ht="13.5">
      <c r="A90" s="101" t="s">
        <v>96</v>
      </c>
      <c r="B90" s="92"/>
      <c r="C90" s="93">
        <v>0.01</v>
      </c>
      <c r="D90" s="67">
        <v>0.01</v>
      </c>
      <c r="E90" s="53">
        <v>0.7525</v>
      </c>
      <c r="F90" s="94"/>
      <c r="G90" s="127">
        <v>0.01</v>
      </c>
      <c r="H90" s="145">
        <v>0.01</v>
      </c>
      <c r="I90" s="56">
        <v>339.0025</v>
      </c>
      <c r="J90" s="96"/>
      <c r="K90" s="97"/>
      <c r="L90" s="96"/>
      <c r="M90" s="98"/>
      <c r="N90" s="99"/>
      <c r="O90" s="100"/>
      <c r="P90" s="100">
        <f>(I90/E90)*1000</f>
        <v>450501.6611295682</v>
      </c>
    </row>
    <row r="91" spans="1:16" ht="13.5">
      <c r="A91" s="101" t="s">
        <v>97</v>
      </c>
      <c r="B91" s="92"/>
      <c r="C91" s="128">
        <v>0.01</v>
      </c>
      <c r="D91" s="146">
        <v>0.01</v>
      </c>
      <c r="E91" s="53">
        <v>19.505</v>
      </c>
      <c r="F91" s="94"/>
      <c r="G91" s="127">
        <v>0.01</v>
      </c>
      <c r="H91" s="145">
        <v>0.01</v>
      </c>
      <c r="I91" s="56">
        <v>785.5152500000002</v>
      </c>
      <c r="J91" s="96"/>
      <c r="K91" s="97"/>
      <c r="L91" s="96"/>
      <c r="M91" s="98"/>
      <c r="N91" s="99"/>
      <c r="O91" s="100"/>
      <c r="P91" s="100">
        <f>(I91/E91)*1000</f>
        <v>40272.50704947451</v>
      </c>
    </row>
    <row r="92" spans="1:16" ht="13.5">
      <c r="A92" s="82" t="s">
        <v>98</v>
      </c>
      <c r="B92" s="106"/>
      <c r="C92" s="107"/>
      <c r="D92" s="107"/>
      <c r="E92" s="153"/>
      <c r="F92" s="108"/>
      <c r="G92" s="107"/>
      <c r="H92" s="142"/>
      <c r="I92" s="59"/>
      <c r="J92" s="109">
        <f t="shared" si="21"/>
      </c>
      <c r="K92" s="110">
        <f t="shared" si="22"/>
      </c>
      <c r="L92" s="109">
        <f>IF(OR(H92=0,G92=0),"",G92/H92*100-100)</f>
      </c>
      <c r="M92" s="111">
        <f>IF(OR(I92=0,G92=0),"",G92/I92*100-100)</f>
      </c>
      <c r="N92" s="113"/>
      <c r="O92" s="113"/>
      <c r="P92" s="113"/>
    </row>
    <row r="93" spans="1:16" ht="13.5">
      <c r="A93" s="101" t="s">
        <v>99</v>
      </c>
      <c r="B93" s="92"/>
      <c r="C93" s="93"/>
      <c r="D93" s="93"/>
      <c r="E93" s="54">
        <v>4.5</v>
      </c>
      <c r="F93" s="94"/>
      <c r="G93" s="94"/>
      <c r="H93" s="95">
        <v>36</v>
      </c>
      <c r="I93" s="56">
        <v>38.25</v>
      </c>
      <c r="J93" s="96"/>
      <c r="K93" s="97"/>
      <c r="L93" s="96"/>
      <c r="M93" s="98"/>
      <c r="N93" s="99" t="e">
        <f aca="true" t="shared" si="29" ref="N93:P94">(G93/C93)*1000</f>
        <v>#DIV/0!</v>
      </c>
      <c r="O93" s="100" t="e">
        <f t="shared" si="29"/>
        <v>#DIV/0!</v>
      </c>
      <c r="P93" s="100">
        <f t="shared" si="29"/>
        <v>8500</v>
      </c>
    </row>
    <row r="94" spans="1:16" ht="13.5">
      <c r="A94" s="91" t="s">
        <v>100</v>
      </c>
      <c r="B94" s="92"/>
      <c r="C94" s="94"/>
      <c r="D94" s="94"/>
      <c r="E94" s="54">
        <v>0.2675</v>
      </c>
      <c r="F94" s="94"/>
      <c r="G94" s="94"/>
      <c r="H94" s="95">
        <v>0.01</v>
      </c>
      <c r="I94" s="56">
        <v>0.03</v>
      </c>
      <c r="J94" s="96"/>
      <c r="K94" s="97"/>
      <c r="L94" s="96"/>
      <c r="M94" s="98"/>
      <c r="N94" s="99" t="e">
        <f t="shared" si="29"/>
        <v>#DIV/0!</v>
      </c>
      <c r="O94" s="100" t="e">
        <f t="shared" si="29"/>
        <v>#DIV/0!</v>
      </c>
      <c r="P94" s="100">
        <f t="shared" si="29"/>
        <v>112.14953271028035</v>
      </c>
    </row>
    <row r="95" spans="1:16" ht="13.5">
      <c r="A95" s="101" t="s">
        <v>101</v>
      </c>
      <c r="B95" s="92"/>
      <c r="C95" s="93"/>
      <c r="D95" s="93"/>
      <c r="E95" s="54">
        <v>0.0075</v>
      </c>
      <c r="F95" s="94"/>
      <c r="G95" s="94"/>
      <c r="H95" s="95">
        <v>0.01</v>
      </c>
      <c r="I95" s="56">
        <v>0.01</v>
      </c>
      <c r="J95" s="96"/>
      <c r="K95" s="97"/>
      <c r="L95" s="96"/>
      <c r="M95" s="98"/>
      <c r="N95" s="99" t="e">
        <f aca="true" t="shared" si="30" ref="N95:P99">(G95/C95)*1000</f>
        <v>#DIV/0!</v>
      </c>
      <c r="O95" s="100" t="e">
        <f t="shared" si="30"/>
        <v>#DIV/0!</v>
      </c>
      <c r="P95" s="100">
        <f t="shared" si="30"/>
        <v>1333.3333333333335</v>
      </c>
    </row>
    <row r="96" spans="1:16" ht="13.5">
      <c r="A96" s="101" t="s">
        <v>102</v>
      </c>
      <c r="B96" s="92"/>
      <c r="C96" s="93"/>
      <c r="D96" s="93"/>
      <c r="E96" s="54">
        <v>0.0075</v>
      </c>
      <c r="F96" s="94"/>
      <c r="G96" s="94"/>
      <c r="H96" s="95">
        <v>0.01</v>
      </c>
      <c r="I96" s="56">
        <v>0.01</v>
      </c>
      <c r="J96" s="96"/>
      <c r="K96" s="97"/>
      <c r="L96" s="96"/>
      <c r="M96" s="98"/>
      <c r="N96" s="99" t="e">
        <f t="shared" si="30"/>
        <v>#DIV/0!</v>
      </c>
      <c r="O96" s="100" t="e">
        <f t="shared" si="30"/>
        <v>#DIV/0!</v>
      </c>
      <c r="P96" s="100">
        <f t="shared" si="30"/>
        <v>1333.3333333333335</v>
      </c>
    </row>
    <row r="97" spans="1:16" ht="13.5">
      <c r="A97" s="101" t="s">
        <v>103</v>
      </c>
      <c r="B97" s="92"/>
      <c r="C97" s="93"/>
      <c r="D97" s="93"/>
      <c r="E97" s="54">
        <v>0.2575</v>
      </c>
      <c r="F97" s="94"/>
      <c r="G97" s="94"/>
      <c r="H97" s="95">
        <v>0.01</v>
      </c>
      <c r="I97" s="56">
        <v>0.01</v>
      </c>
      <c r="J97" s="96"/>
      <c r="K97" s="97"/>
      <c r="L97" s="96"/>
      <c r="M97" s="98"/>
      <c r="N97" s="99" t="e">
        <f t="shared" si="30"/>
        <v>#DIV/0!</v>
      </c>
      <c r="O97" s="100" t="e">
        <f t="shared" si="30"/>
        <v>#DIV/0!</v>
      </c>
      <c r="P97" s="100">
        <f t="shared" si="30"/>
        <v>38.83495145631068</v>
      </c>
    </row>
    <row r="98" spans="1:16" ht="13.5">
      <c r="A98" s="101" t="s">
        <v>104</v>
      </c>
      <c r="B98" s="92"/>
      <c r="C98" s="93"/>
      <c r="D98" s="93"/>
      <c r="E98" s="54">
        <v>0.505</v>
      </c>
      <c r="F98" s="94"/>
      <c r="G98" s="94"/>
      <c r="H98" s="95">
        <v>0.01</v>
      </c>
      <c r="I98" s="56">
        <v>5.005</v>
      </c>
      <c r="J98" s="96"/>
      <c r="K98" s="97"/>
      <c r="L98" s="96"/>
      <c r="M98" s="98"/>
      <c r="N98" s="99" t="e">
        <f t="shared" si="30"/>
        <v>#DIV/0!</v>
      </c>
      <c r="O98" s="100" t="e">
        <f t="shared" si="30"/>
        <v>#DIV/0!</v>
      </c>
      <c r="P98" s="100">
        <f t="shared" si="30"/>
        <v>9910.89108910891</v>
      </c>
    </row>
    <row r="99" spans="1:16" ht="13.5">
      <c r="A99" s="101" t="s">
        <v>105</v>
      </c>
      <c r="B99" s="92"/>
      <c r="C99" s="93"/>
      <c r="D99" s="93"/>
      <c r="E99" s="54">
        <v>0.0075</v>
      </c>
      <c r="F99" s="94"/>
      <c r="G99" s="94"/>
      <c r="H99" s="95">
        <v>0.01</v>
      </c>
      <c r="I99" s="56">
        <v>0.01</v>
      </c>
      <c r="J99" s="96"/>
      <c r="K99" s="97"/>
      <c r="L99" s="96"/>
      <c r="M99" s="98"/>
      <c r="N99" s="99" t="e">
        <f t="shared" si="30"/>
        <v>#DIV/0!</v>
      </c>
      <c r="O99" s="100" t="e">
        <f t="shared" si="30"/>
        <v>#DIV/0!</v>
      </c>
      <c r="P99" s="100">
        <f t="shared" si="30"/>
        <v>1333.3333333333335</v>
      </c>
    </row>
    <row r="100" spans="1:16" ht="13.5">
      <c r="A100" s="82" t="s">
        <v>106</v>
      </c>
      <c r="B100" s="106"/>
      <c r="C100" s="107"/>
      <c r="D100" s="107"/>
      <c r="E100" s="153"/>
      <c r="F100" s="108"/>
      <c r="G100" s="107"/>
      <c r="H100" s="142"/>
      <c r="I100" s="59"/>
      <c r="J100" s="109"/>
      <c r="K100" s="110"/>
      <c r="L100" s="109"/>
      <c r="M100" s="111"/>
      <c r="N100" s="112"/>
      <c r="O100" s="113"/>
      <c r="P100" s="113"/>
    </row>
    <row r="101" spans="1:16" ht="13.5">
      <c r="A101" s="101" t="s">
        <v>107</v>
      </c>
      <c r="B101" s="92"/>
      <c r="C101" s="93"/>
      <c r="D101" s="93"/>
      <c r="E101" s="54">
        <v>53.75</v>
      </c>
      <c r="F101" s="94"/>
      <c r="G101" s="94"/>
      <c r="H101" s="95">
        <v>520</v>
      </c>
      <c r="I101" s="56">
        <v>469</v>
      </c>
      <c r="J101" s="96"/>
      <c r="K101" s="97"/>
      <c r="L101" s="96"/>
      <c r="M101" s="98"/>
      <c r="N101" s="99" t="e">
        <f aca="true" t="shared" si="31" ref="N101:N110">(G101/C101)*1000</f>
        <v>#DIV/0!</v>
      </c>
      <c r="O101" s="100" t="e">
        <f aca="true" t="shared" si="32" ref="O101:O110">(H101/D101)*1000</f>
        <v>#DIV/0!</v>
      </c>
      <c r="P101" s="100">
        <f aca="true" t="shared" si="33" ref="P101:P110">(I101/E101)*1000</f>
        <v>8725.581395348836</v>
      </c>
    </row>
    <row r="102" spans="1:16" ht="13.5">
      <c r="A102" s="101" t="s">
        <v>108</v>
      </c>
      <c r="B102" s="92"/>
      <c r="C102" s="93"/>
      <c r="D102" s="93"/>
      <c r="E102" s="54">
        <v>33.5</v>
      </c>
      <c r="F102" s="94"/>
      <c r="G102" s="94"/>
      <c r="H102" s="95">
        <v>217</v>
      </c>
      <c r="I102" s="56">
        <v>199.5</v>
      </c>
      <c r="J102" s="96"/>
      <c r="K102" s="97"/>
      <c r="L102" s="96"/>
      <c r="M102" s="98"/>
      <c r="N102" s="99" t="e">
        <f t="shared" si="31"/>
        <v>#DIV/0!</v>
      </c>
      <c r="O102" s="100" t="e">
        <f t="shared" si="32"/>
        <v>#DIV/0!</v>
      </c>
      <c r="P102" s="100">
        <f t="shared" si="33"/>
        <v>5955.223880597015</v>
      </c>
    </row>
    <row r="103" spans="1:16" ht="13.5">
      <c r="A103" s="101" t="s">
        <v>109</v>
      </c>
      <c r="B103" s="92"/>
      <c r="C103" s="93"/>
      <c r="D103" s="93"/>
      <c r="E103" s="54">
        <v>1.7525</v>
      </c>
      <c r="F103" s="94"/>
      <c r="G103" s="94">
        <v>0.01</v>
      </c>
      <c r="H103" s="95">
        <v>0.01</v>
      </c>
      <c r="I103" s="56">
        <v>11.2525</v>
      </c>
      <c r="J103" s="96"/>
      <c r="K103" s="97"/>
      <c r="L103" s="96">
        <f>IF(OR(H103=0,G103=0),"",G103/H103*100-100)</f>
        <v>0</v>
      </c>
      <c r="M103" s="98">
        <f>IF(OR(I103=0,G103=0),"",G103/I103*100-100)</f>
        <v>-99.91113085980894</v>
      </c>
      <c r="N103" s="99" t="e">
        <f t="shared" si="31"/>
        <v>#DIV/0!</v>
      </c>
      <c r="O103" s="100" t="e">
        <f t="shared" si="32"/>
        <v>#DIV/0!</v>
      </c>
      <c r="P103" s="100">
        <f t="shared" si="33"/>
        <v>6420.827389443652</v>
      </c>
    </row>
    <row r="104" spans="1:16" ht="13.5">
      <c r="A104" s="101" t="s">
        <v>110</v>
      </c>
      <c r="B104" s="92"/>
      <c r="C104" s="93"/>
      <c r="D104" s="93"/>
      <c r="E104" s="54">
        <v>25.5</v>
      </c>
      <c r="F104" s="94">
        <v>4</v>
      </c>
      <c r="G104" s="94">
        <v>238</v>
      </c>
      <c r="H104" s="95">
        <v>180</v>
      </c>
      <c r="I104" s="56">
        <v>159</v>
      </c>
      <c r="J104" s="96"/>
      <c r="K104" s="97"/>
      <c r="L104" s="96">
        <f>IF(OR(H104=0,G104=0),"",G104/H104*100-100)</f>
        <v>32.22222222222223</v>
      </c>
      <c r="M104" s="98">
        <f>IF(OR(I104=0,G104=0),"",G104/I104*100-100)</f>
        <v>49.685534591194966</v>
      </c>
      <c r="N104" s="99" t="e">
        <f t="shared" si="31"/>
        <v>#DIV/0!</v>
      </c>
      <c r="O104" s="100" t="e">
        <f t="shared" si="32"/>
        <v>#DIV/0!</v>
      </c>
      <c r="P104" s="100">
        <f t="shared" si="33"/>
        <v>6235.294117647059</v>
      </c>
    </row>
    <row r="105" spans="1:16" ht="13.5">
      <c r="A105" s="101" t="s">
        <v>111</v>
      </c>
      <c r="B105" s="92"/>
      <c r="C105" s="93"/>
      <c r="D105" s="93"/>
      <c r="E105" s="54">
        <v>1315.75</v>
      </c>
      <c r="F105" s="94">
        <v>3</v>
      </c>
      <c r="G105" s="94">
        <v>3082</v>
      </c>
      <c r="H105" s="95">
        <v>3653</v>
      </c>
      <c r="I105" s="56">
        <v>2032.75</v>
      </c>
      <c r="J105" s="96"/>
      <c r="K105" s="97"/>
      <c r="L105" s="96">
        <f>IF(OR(H105=0,G105=0),"",G105/H105*100-100)</f>
        <v>-15.630988228852999</v>
      </c>
      <c r="M105" s="98">
        <f>IF(OR(I105=0,G105=0),"",G105/I105*100-100)</f>
        <v>51.617267248800886</v>
      </c>
      <c r="N105" s="99" t="e">
        <f t="shared" si="31"/>
        <v>#DIV/0!</v>
      </c>
      <c r="O105" s="100" t="e">
        <f t="shared" si="32"/>
        <v>#DIV/0!</v>
      </c>
      <c r="P105" s="100">
        <f t="shared" si="33"/>
        <v>1544.9363480904428</v>
      </c>
    </row>
    <row r="106" spans="1:16" ht="13.5">
      <c r="A106" s="91" t="s">
        <v>112</v>
      </c>
      <c r="B106" s="92"/>
      <c r="C106" s="93">
        <f>IF(OR(C107=0,C108=0),"",SUM(C107:C108))</f>
      </c>
      <c r="D106" s="93">
        <f>IF(OR(D107=0,D108=0),"",SUM(D107:D108))</f>
      </c>
      <c r="E106" s="54">
        <f>IF(OR(E107=0,E108=0),"",SUM(E107:E108))</f>
        <v>127.51</v>
      </c>
      <c r="F106" s="94"/>
      <c r="G106" s="94"/>
      <c r="H106" s="95">
        <f>IF(OR(H107=0,H108=0),"",SUM(H107:H108))</f>
        <v>1270.01</v>
      </c>
      <c r="I106" s="115">
        <f>IF(OR(I107=0,I108=0),"",SUM(I107:I108))</f>
        <v>729.01</v>
      </c>
      <c r="J106" s="96"/>
      <c r="K106" s="97"/>
      <c r="L106" s="96"/>
      <c r="M106" s="96"/>
      <c r="N106" s="99" t="e">
        <f t="shared" si="31"/>
        <v>#VALUE!</v>
      </c>
      <c r="O106" s="100" t="e">
        <f t="shared" si="32"/>
        <v>#VALUE!</v>
      </c>
      <c r="P106" s="100">
        <f t="shared" si="33"/>
        <v>5717.27707630774</v>
      </c>
    </row>
    <row r="107" spans="1:16" ht="13.5">
      <c r="A107" s="101" t="s">
        <v>113</v>
      </c>
      <c r="B107" s="92"/>
      <c r="C107" s="93"/>
      <c r="D107" s="93"/>
      <c r="E107" s="54">
        <v>127.5</v>
      </c>
      <c r="F107" s="94">
        <v>4</v>
      </c>
      <c r="G107" s="94">
        <v>1270</v>
      </c>
      <c r="H107" s="95">
        <v>1270</v>
      </c>
      <c r="I107" s="56">
        <v>729</v>
      </c>
      <c r="J107" s="96"/>
      <c r="K107" s="97"/>
      <c r="L107" s="96">
        <f>IF(OR(H107=0,G107=0),"",G107/H107*100-100)</f>
        <v>0</v>
      </c>
      <c r="M107" s="98">
        <f>IF(OR(I107=0,G107=0),"",G107/I107*100-100)</f>
        <v>74.21124828532234</v>
      </c>
      <c r="N107" s="99" t="e">
        <f t="shared" si="31"/>
        <v>#DIV/0!</v>
      </c>
      <c r="O107" s="100" t="e">
        <f t="shared" si="32"/>
        <v>#DIV/0!</v>
      </c>
      <c r="P107" s="100">
        <f t="shared" si="33"/>
        <v>5717.64705882353</v>
      </c>
    </row>
    <row r="108" spans="1:16" ht="13.5">
      <c r="A108" s="101" t="s">
        <v>114</v>
      </c>
      <c r="B108" s="92"/>
      <c r="C108" s="93"/>
      <c r="D108" s="93"/>
      <c r="E108" s="54">
        <v>0.01</v>
      </c>
      <c r="F108" s="94"/>
      <c r="G108" s="94"/>
      <c r="H108" s="95">
        <v>0.01</v>
      </c>
      <c r="I108" s="55">
        <v>0.01</v>
      </c>
      <c r="J108" s="96"/>
      <c r="K108" s="97"/>
      <c r="L108" s="96"/>
      <c r="M108" s="98"/>
      <c r="N108" s="99" t="e">
        <f t="shared" si="31"/>
        <v>#DIV/0!</v>
      </c>
      <c r="O108" s="100" t="e">
        <f t="shared" si="32"/>
        <v>#DIV/0!</v>
      </c>
      <c r="P108" s="100"/>
    </row>
    <row r="109" spans="1:16" ht="13.5">
      <c r="A109" s="101" t="s">
        <v>115</v>
      </c>
      <c r="B109" s="92"/>
      <c r="C109" s="93"/>
      <c r="D109" s="93"/>
      <c r="E109" s="54">
        <v>183.5</v>
      </c>
      <c r="F109" s="94">
        <v>3</v>
      </c>
      <c r="G109" s="94">
        <v>957</v>
      </c>
      <c r="H109" s="95">
        <v>960</v>
      </c>
      <c r="I109" s="55">
        <v>1104.25</v>
      </c>
      <c r="J109" s="96"/>
      <c r="K109" s="97"/>
      <c r="L109" s="96">
        <f>IF(OR(H109=0,G109=0),"",G109/H109*100-100)</f>
        <v>-0.3125</v>
      </c>
      <c r="M109" s="98">
        <f>IF(OR(I109=0,G109=0),"",G109/I109*100-100)</f>
        <v>-13.334842653384655</v>
      </c>
      <c r="N109" s="99" t="e">
        <f t="shared" si="31"/>
        <v>#DIV/0!</v>
      </c>
      <c r="O109" s="100" t="e">
        <f t="shared" si="32"/>
        <v>#DIV/0!</v>
      </c>
      <c r="P109" s="100">
        <f t="shared" si="33"/>
        <v>6017.711171662126</v>
      </c>
    </row>
    <row r="110" spans="1:16" ht="13.5">
      <c r="A110" s="101" t="s">
        <v>116</v>
      </c>
      <c r="B110" s="92"/>
      <c r="C110" s="93"/>
      <c r="D110" s="93"/>
      <c r="E110" s="54">
        <v>67</v>
      </c>
      <c r="F110" s="94"/>
      <c r="G110" s="94"/>
      <c r="H110" s="95">
        <v>160</v>
      </c>
      <c r="I110" s="55">
        <v>198.5</v>
      </c>
      <c r="J110" s="96"/>
      <c r="K110" s="97"/>
      <c r="L110" s="96"/>
      <c r="M110" s="98"/>
      <c r="N110" s="99" t="e">
        <f t="shared" si="31"/>
        <v>#DIV/0!</v>
      </c>
      <c r="O110" s="100" t="e">
        <f t="shared" si="32"/>
        <v>#DIV/0!</v>
      </c>
      <c r="P110" s="100">
        <f t="shared" si="33"/>
        <v>2962.686567164179</v>
      </c>
    </row>
    <row r="111" spans="1:16" ht="13.5">
      <c r="A111" s="101" t="s">
        <v>117</v>
      </c>
      <c r="B111" s="92"/>
      <c r="C111" s="93"/>
      <c r="D111" s="93"/>
      <c r="E111" s="54">
        <v>0.01</v>
      </c>
      <c r="F111" s="94"/>
      <c r="G111" s="94"/>
      <c r="H111" s="95">
        <v>0.01</v>
      </c>
      <c r="I111" s="55">
        <v>0.01</v>
      </c>
      <c r="J111" s="96"/>
      <c r="K111" s="97"/>
      <c r="L111" s="96"/>
      <c r="M111" s="98"/>
      <c r="N111" s="99" t="e">
        <f aca="true" t="shared" si="34" ref="N111:N119">(G111/C111)*1000</f>
        <v>#DIV/0!</v>
      </c>
      <c r="O111" s="100" t="e">
        <f aca="true" t="shared" si="35" ref="O111:O119">(H111/D111)*1000</f>
        <v>#DIV/0!</v>
      </c>
      <c r="P111" s="100">
        <f aca="true" t="shared" si="36" ref="P111:P119">(I111/E111)*1000</f>
        <v>1000</v>
      </c>
    </row>
    <row r="112" spans="1:16" ht="13.5">
      <c r="A112" s="101" t="s">
        <v>118</v>
      </c>
      <c r="B112" s="92"/>
      <c r="C112" s="93"/>
      <c r="D112" s="93"/>
      <c r="E112" s="54">
        <v>0.7575</v>
      </c>
      <c r="F112" s="94"/>
      <c r="G112" s="94"/>
      <c r="H112" s="95">
        <v>0.01</v>
      </c>
      <c r="I112" s="55">
        <v>0.01</v>
      </c>
      <c r="J112" s="96"/>
      <c r="K112" s="97"/>
      <c r="L112" s="96"/>
      <c r="M112" s="98"/>
      <c r="N112" s="99" t="e">
        <f t="shared" si="34"/>
        <v>#DIV/0!</v>
      </c>
      <c r="O112" s="100" t="e">
        <f t="shared" si="35"/>
        <v>#DIV/0!</v>
      </c>
      <c r="P112" s="100">
        <f t="shared" si="36"/>
        <v>13.201320132013203</v>
      </c>
    </row>
    <row r="113" spans="1:16" ht="13.5">
      <c r="A113" s="101" t="s">
        <v>119</v>
      </c>
      <c r="B113" s="92"/>
      <c r="C113" s="93"/>
      <c r="D113" s="93"/>
      <c r="E113" s="54">
        <v>0.01</v>
      </c>
      <c r="F113" s="94"/>
      <c r="G113" s="94">
        <v>0.01</v>
      </c>
      <c r="H113" s="95">
        <v>0.01</v>
      </c>
      <c r="I113" s="55">
        <v>0.01</v>
      </c>
      <c r="J113" s="96"/>
      <c r="K113" s="97"/>
      <c r="L113" s="96">
        <f>IF(OR(H113=0,G113=0),"",G113/H113*100-100)</f>
        <v>0</v>
      </c>
      <c r="M113" s="98">
        <f>IF(OR(I113=0,G113=0),"",G113/I113*100-100)</f>
        <v>0</v>
      </c>
      <c r="N113" s="99" t="e">
        <f t="shared" si="34"/>
        <v>#DIV/0!</v>
      </c>
      <c r="O113" s="100" t="e">
        <f t="shared" si="35"/>
        <v>#DIV/0!</v>
      </c>
      <c r="P113" s="100">
        <f t="shared" si="36"/>
        <v>1000</v>
      </c>
    </row>
    <row r="114" spans="1:16" ht="13.5">
      <c r="A114" s="101" t="s">
        <v>120</v>
      </c>
      <c r="B114" s="92"/>
      <c r="C114" s="93"/>
      <c r="D114" s="93"/>
      <c r="E114" s="54">
        <v>0.01</v>
      </c>
      <c r="F114" s="94"/>
      <c r="G114" s="94"/>
      <c r="H114" s="95">
        <v>0.01</v>
      </c>
      <c r="I114" s="55">
        <v>0.01</v>
      </c>
      <c r="J114" s="96"/>
      <c r="K114" s="97"/>
      <c r="L114" s="96"/>
      <c r="M114" s="98"/>
      <c r="N114" s="99" t="e">
        <f t="shared" si="34"/>
        <v>#DIV/0!</v>
      </c>
      <c r="O114" s="100" t="e">
        <f t="shared" si="35"/>
        <v>#DIV/0!</v>
      </c>
      <c r="P114" s="100">
        <f t="shared" si="36"/>
        <v>1000</v>
      </c>
    </row>
    <row r="115" spans="1:16" ht="13.5">
      <c r="A115" s="101" t="s">
        <v>121</v>
      </c>
      <c r="B115" s="92"/>
      <c r="C115" s="93"/>
      <c r="D115" s="93"/>
      <c r="E115" s="54">
        <v>3274.25</v>
      </c>
      <c r="F115" s="94">
        <v>4</v>
      </c>
      <c r="G115" s="94">
        <v>1350</v>
      </c>
      <c r="H115" s="95">
        <v>1400</v>
      </c>
      <c r="I115" s="55">
        <v>1645.25</v>
      </c>
      <c r="J115" s="96"/>
      <c r="K115" s="97"/>
      <c r="L115" s="96">
        <f>IF(OR(H115=0,G115=0),"",G115/H115*100-100)</f>
        <v>-3.5714285714285694</v>
      </c>
      <c r="M115" s="98">
        <f>IF(OR(I115=0,G115=0),"",G115/I115*100-100)</f>
        <v>-17.945600972496578</v>
      </c>
      <c r="N115" s="99" t="e">
        <f t="shared" si="34"/>
        <v>#DIV/0!</v>
      </c>
      <c r="O115" s="100" t="e">
        <f t="shared" si="35"/>
        <v>#DIV/0!</v>
      </c>
      <c r="P115" s="100">
        <f t="shared" si="36"/>
        <v>502.4814843093838</v>
      </c>
    </row>
    <row r="116" spans="1:16" ht="13.5">
      <c r="A116" s="101" t="s">
        <v>122</v>
      </c>
      <c r="B116" s="92"/>
      <c r="C116" s="93"/>
      <c r="D116" s="93"/>
      <c r="E116" s="54">
        <v>165.25</v>
      </c>
      <c r="F116" s="94"/>
      <c r="G116" s="94"/>
      <c r="H116" s="95">
        <v>0.01</v>
      </c>
      <c r="I116" s="55">
        <v>78</v>
      </c>
      <c r="J116" s="96"/>
      <c r="K116" s="97"/>
      <c r="L116" s="96"/>
      <c r="M116" s="98"/>
      <c r="N116" s="99" t="e">
        <f t="shared" si="34"/>
        <v>#DIV/0!</v>
      </c>
      <c r="O116" s="100" t="e">
        <f t="shared" si="35"/>
        <v>#DIV/0!</v>
      </c>
      <c r="P116" s="100">
        <f t="shared" si="36"/>
        <v>472.0121028744327</v>
      </c>
    </row>
    <row r="117" spans="1:16" ht="13.5">
      <c r="A117" s="101" t="s">
        <v>123</v>
      </c>
      <c r="B117" s="92"/>
      <c r="C117" s="93"/>
      <c r="D117" s="93"/>
      <c r="E117" s="54">
        <v>0.01</v>
      </c>
      <c r="F117" s="94"/>
      <c r="G117" s="94"/>
      <c r="H117" s="95">
        <v>0.01</v>
      </c>
      <c r="I117" s="55">
        <v>0.01</v>
      </c>
      <c r="J117" s="96"/>
      <c r="K117" s="97"/>
      <c r="L117" s="96"/>
      <c r="M117" s="98"/>
      <c r="N117" s="99" t="e">
        <f t="shared" si="34"/>
        <v>#DIV/0!</v>
      </c>
      <c r="O117" s="100" t="e">
        <f t="shared" si="35"/>
        <v>#DIV/0!</v>
      </c>
      <c r="P117" s="100">
        <f t="shared" si="36"/>
        <v>1000</v>
      </c>
    </row>
    <row r="118" spans="1:16" ht="13.5">
      <c r="A118" s="101" t="s">
        <v>124</v>
      </c>
      <c r="B118" s="92"/>
      <c r="C118" s="93"/>
      <c r="D118" s="93"/>
      <c r="E118" s="54">
        <v>30.2525</v>
      </c>
      <c r="F118" s="94"/>
      <c r="G118" s="94"/>
      <c r="H118" s="95">
        <v>0.01</v>
      </c>
      <c r="I118" s="55">
        <v>63.755</v>
      </c>
      <c r="J118" s="96"/>
      <c r="K118" s="97"/>
      <c r="L118" s="96"/>
      <c r="M118" s="98"/>
      <c r="N118" s="99" t="e">
        <f t="shared" si="34"/>
        <v>#DIV/0!</v>
      </c>
      <c r="O118" s="100" t="e">
        <f t="shared" si="35"/>
        <v>#DIV/0!</v>
      </c>
      <c r="P118" s="100">
        <f t="shared" si="36"/>
        <v>2107.4291380877617</v>
      </c>
    </row>
    <row r="119" spans="1:16" ht="13.5">
      <c r="A119" s="101" t="s">
        <v>125</v>
      </c>
      <c r="B119" s="92"/>
      <c r="C119" s="93"/>
      <c r="D119" s="93"/>
      <c r="E119" s="54">
        <v>0.01</v>
      </c>
      <c r="F119" s="94"/>
      <c r="G119" s="94">
        <v>0.01</v>
      </c>
      <c r="H119" s="95">
        <v>0.01</v>
      </c>
      <c r="I119" s="55">
        <v>0.01</v>
      </c>
      <c r="J119" s="96"/>
      <c r="K119" s="97"/>
      <c r="L119" s="96">
        <f>IF(OR(H119=0,G119=0),"",G119/H119*100-100)</f>
        <v>0</v>
      </c>
      <c r="M119" s="98">
        <f>IF(OR(I119=0,G119=0),"",G119/I119*100-100)</f>
        <v>0</v>
      </c>
      <c r="N119" s="99" t="e">
        <f t="shared" si="34"/>
        <v>#DIV/0!</v>
      </c>
      <c r="O119" s="100" t="e">
        <f t="shared" si="35"/>
        <v>#DIV/0!</v>
      </c>
      <c r="P119" s="100">
        <f t="shared" si="36"/>
        <v>1000</v>
      </c>
    </row>
    <row r="120" spans="1:16" ht="13.5">
      <c r="A120" s="82" t="s">
        <v>126</v>
      </c>
      <c r="B120" s="106"/>
      <c r="C120" s="107"/>
      <c r="D120" s="107"/>
      <c r="E120" s="153"/>
      <c r="F120" s="108"/>
      <c r="G120" s="107"/>
      <c r="H120" s="107"/>
      <c r="I120" s="22"/>
      <c r="J120" s="109"/>
      <c r="K120" s="110"/>
      <c r="L120" s="109">
        <f>IF(OR(H120=0,G120=0),"",G120/H120*100-100)</f>
      </c>
      <c r="M120" s="111">
        <f>IF(OR(I120=0,G120=0),"",G120/I120*100-100)</f>
      </c>
      <c r="N120" s="112"/>
      <c r="O120" s="113"/>
      <c r="P120" s="113"/>
    </row>
    <row r="121" spans="1:16" ht="13.5">
      <c r="A121" s="101" t="s">
        <v>127</v>
      </c>
      <c r="B121" s="92"/>
      <c r="C121" s="93"/>
      <c r="D121" s="93"/>
      <c r="E121" s="54">
        <v>1715.5</v>
      </c>
      <c r="F121" s="94"/>
      <c r="G121" s="94"/>
      <c r="H121" s="94">
        <v>644</v>
      </c>
      <c r="I121" s="21">
        <v>2051.25</v>
      </c>
      <c r="J121" s="96"/>
      <c r="K121" s="97"/>
      <c r="L121" s="96"/>
      <c r="M121" s="98"/>
      <c r="N121" s="99" t="e">
        <f aca="true" t="shared" si="37" ref="N121:P122">(G121/C121)*1000</f>
        <v>#DIV/0!</v>
      </c>
      <c r="O121" s="100" t="e">
        <f t="shared" si="37"/>
        <v>#DIV/0!</v>
      </c>
      <c r="P121" s="100">
        <f t="shared" si="37"/>
        <v>1195.7155348294957</v>
      </c>
    </row>
    <row r="122" spans="1:16" ht="13.5">
      <c r="A122" s="101" t="s">
        <v>128</v>
      </c>
      <c r="B122" s="92"/>
      <c r="C122" s="93"/>
      <c r="D122" s="93"/>
      <c r="E122" s="54">
        <v>580330.75</v>
      </c>
      <c r="F122" s="94"/>
      <c r="G122" s="94"/>
      <c r="H122" s="94">
        <v>1021069</v>
      </c>
      <c r="I122" s="21">
        <v>2520887</v>
      </c>
      <c r="J122" s="96"/>
      <c r="K122" s="97"/>
      <c r="L122" s="96"/>
      <c r="M122" s="98"/>
      <c r="N122" s="99" t="e">
        <f t="shared" si="37"/>
        <v>#DIV/0!</v>
      </c>
      <c r="O122" s="100" t="e">
        <f t="shared" si="37"/>
        <v>#DIV/0!</v>
      </c>
      <c r="P122" s="100">
        <f t="shared" si="37"/>
        <v>4343.879761670392</v>
      </c>
    </row>
    <row r="123" spans="1:16" ht="13.5">
      <c r="A123" s="101" t="s">
        <v>129</v>
      </c>
      <c r="B123" s="92"/>
      <c r="C123" s="93"/>
      <c r="D123" s="93"/>
      <c r="E123" s="54"/>
      <c r="F123" s="94"/>
      <c r="G123" s="94"/>
      <c r="H123" s="94">
        <v>227593</v>
      </c>
      <c r="I123" s="21">
        <v>539153</v>
      </c>
      <c r="J123" s="96"/>
      <c r="K123" s="97"/>
      <c r="L123" s="96"/>
      <c r="M123" s="98"/>
      <c r="N123" s="99"/>
      <c r="O123" s="100"/>
      <c r="P123" s="100"/>
    </row>
    <row r="124" spans="1:16" ht="13.5">
      <c r="A124" s="82" t="s">
        <v>130</v>
      </c>
      <c r="B124" s="106"/>
      <c r="C124" s="107"/>
      <c r="D124" s="107"/>
      <c r="E124" s="153"/>
      <c r="F124" s="108"/>
      <c r="G124" s="107"/>
      <c r="H124" s="107"/>
      <c r="I124" s="22"/>
      <c r="J124" s="109"/>
      <c r="K124" s="110"/>
      <c r="L124" s="109"/>
      <c r="M124" s="111"/>
      <c r="N124" s="112"/>
      <c r="O124" s="113"/>
      <c r="P124" s="113"/>
    </row>
    <row r="125" spans="1:16" ht="13.5">
      <c r="A125" s="101" t="s">
        <v>131</v>
      </c>
      <c r="B125" s="92"/>
      <c r="C125" s="93"/>
      <c r="D125" s="93"/>
      <c r="E125" s="54">
        <v>1.7575</v>
      </c>
      <c r="F125" s="94"/>
      <c r="G125" s="94"/>
      <c r="H125" s="94">
        <v>0.01</v>
      </c>
      <c r="I125" s="21">
        <v>14.5075</v>
      </c>
      <c r="J125" s="96"/>
      <c r="K125" s="97"/>
      <c r="L125" s="96"/>
      <c r="M125" s="98"/>
      <c r="N125" s="99" t="e">
        <f aca="true" t="shared" si="38" ref="N125:P126">(G125/C125)*1000</f>
        <v>#DIV/0!</v>
      </c>
      <c r="O125" s="100" t="e">
        <f t="shared" si="38"/>
        <v>#DIV/0!</v>
      </c>
      <c r="P125" s="100">
        <f t="shared" si="38"/>
        <v>8254.623044096728</v>
      </c>
    </row>
    <row r="126" spans="1:16" ht="13.5">
      <c r="A126" s="101" t="s">
        <v>132</v>
      </c>
      <c r="B126" s="92"/>
      <c r="C126" s="93"/>
      <c r="D126" s="93"/>
      <c r="E126" s="20">
        <v>446.5</v>
      </c>
      <c r="F126" s="94"/>
      <c r="G126" s="94"/>
      <c r="H126" s="94">
        <v>867</v>
      </c>
      <c r="I126" s="21">
        <v>1519.5</v>
      </c>
      <c r="J126" s="96"/>
      <c r="K126" s="97"/>
      <c r="L126" s="96"/>
      <c r="M126" s="98"/>
      <c r="N126" s="99" t="e">
        <f t="shared" si="38"/>
        <v>#DIV/0!</v>
      </c>
      <c r="O126" s="100" t="e">
        <f t="shared" si="38"/>
        <v>#DIV/0!</v>
      </c>
      <c r="P126" s="100">
        <f t="shared" si="38"/>
        <v>3403.1354983202687</v>
      </c>
    </row>
    <row r="127" spans="1:16" ht="13.5">
      <c r="A127" s="101" t="s">
        <v>133</v>
      </c>
      <c r="B127" s="92"/>
      <c r="C127" s="93"/>
      <c r="D127" s="93"/>
      <c r="E127" s="20"/>
      <c r="F127" s="94"/>
      <c r="G127" s="94"/>
      <c r="H127" s="94">
        <v>0.01</v>
      </c>
      <c r="I127" s="21">
        <v>0.01</v>
      </c>
      <c r="J127" s="96"/>
      <c r="K127" s="97"/>
      <c r="L127" s="96"/>
      <c r="M127" s="98"/>
      <c r="N127" s="99"/>
      <c r="O127" s="100"/>
      <c r="P127" s="100"/>
    </row>
    <row r="128" spans="1:16" ht="13.5">
      <c r="A128" s="101" t="s">
        <v>134</v>
      </c>
      <c r="B128" s="92"/>
      <c r="C128" s="93"/>
      <c r="D128" s="93"/>
      <c r="E128" s="20"/>
      <c r="F128" s="94"/>
      <c r="G128" s="94"/>
      <c r="H128" s="94">
        <v>6500</v>
      </c>
      <c r="I128" s="21">
        <v>6767.5</v>
      </c>
      <c r="J128" s="96"/>
      <c r="K128" s="97"/>
      <c r="L128" s="96"/>
      <c r="M128" s="98"/>
      <c r="N128" s="99"/>
      <c r="O128" s="100"/>
      <c r="P128" s="100"/>
    </row>
    <row r="129" spans="1:16" ht="13.5">
      <c r="A129" s="82" t="s">
        <v>135</v>
      </c>
      <c r="B129" s="106"/>
      <c r="C129" s="107"/>
      <c r="D129" s="107"/>
      <c r="E129" s="22"/>
      <c r="F129" s="108"/>
      <c r="G129" s="107"/>
      <c r="H129" s="107"/>
      <c r="I129" s="22"/>
      <c r="J129" s="109">
        <f>IF(OR(D129=0,C129=0),"",C129/D129*100-100)</f>
      </c>
      <c r="K129" s="110">
        <f>IF(OR(E129=0,C129=0),"",C129/E129*100-100)</f>
      </c>
      <c r="L129" s="109">
        <f>IF(OR(H129=0,G129=0),"",G129/H129*100-100)</f>
      </c>
      <c r="M129" s="111">
        <f>IF(OR(I129=0,G129=0),"",G129/I129*100-100)</f>
      </c>
      <c r="N129" s="18"/>
      <c r="O129" s="19"/>
      <c r="P129" s="19"/>
    </row>
    <row r="130" spans="1:16" ht="13.5">
      <c r="A130" s="131" t="s">
        <v>136</v>
      </c>
      <c r="B130" s="132"/>
      <c r="C130" s="133">
        <v>0.01</v>
      </c>
      <c r="D130" s="133">
        <v>0.01</v>
      </c>
      <c r="E130" s="24">
        <v>12.2525</v>
      </c>
      <c r="F130" s="134"/>
      <c r="G130" s="134">
        <v>0.01</v>
      </c>
      <c r="H130" s="134">
        <v>0.01</v>
      </c>
      <c r="I130" s="25">
        <v>8.5</v>
      </c>
      <c r="J130" s="135">
        <f>IF(OR(D130=0,C130=0),"",C130/D130*100-100)</f>
        <v>0</v>
      </c>
      <c r="K130" s="136">
        <f>IF(OR(E130=0,C130=0),"",C130/E130*100-100)</f>
        <v>-99.91838400326463</v>
      </c>
      <c r="L130" s="135">
        <f>IF(OR(H130=0,G130=0),"",G130/H130*100-100)</f>
        <v>0</v>
      </c>
      <c r="M130" s="137">
        <f>IF(OR(I130=0,G130=0),"",G130/I130*100-100)</f>
        <v>-99.88235294117646</v>
      </c>
      <c r="N130" s="3">
        <f>(G130/C130)*1000</f>
        <v>1000</v>
      </c>
      <c r="O130" s="4">
        <f>(H130/D130)*1000</f>
        <v>1000</v>
      </c>
      <c r="P130" s="4">
        <f>(I130/E130)*1000</f>
        <v>693.7359722505612</v>
      </c>
    </row>
    <row r="131" ht="13.5">
      <c r="A131" s="2" t="s">
        <v>160</v>
      </c>
    </row>
    <row r="132" ht="13.5">
      <c r="P132" s="2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409722222222222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30   DE  ABRIL  DEL AÑO 2.015&amp;C  &amp;"Arial,Normal"&amp;11                   
                     </oddHeader>
    <oddFooter>&amp;L&amp;"Arial,Normal"(*) Mes al que corresponde la última estimación.
Datos de 2.013 provisionales y del 2.014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SheetLayoutView="95" zoomScalePageLayoutView="0" workbookViewId="0" topLeftCell="A1">
      <pane xSplit="1" ySplit="3" topLeftCell="B4" activePane="bottomRight" state="frozen"/>
      <selection pane="topLeft" activeCell="L93" sqref="L93:M102"/>
      <selection pane="topRight" activeCell="L93" sqref="L93:M102"/>
      <selection pane="bottomLeft" activeCell="L93" sqref="L93:M102"/>
      <selection pane="bottomRight" activeCell="L93" sqref="L93:M102"/>
    </sheetView>
  </sheetViews>
  <sheetFormatPr defaultColWidth="11.00390625" defaultRowHeight="13.5"/>
  <cols>
    <col min="1" max="1" width="29.125" style="2" customWidth="1"/>
    <col min="2" max="2" width="3.875" style="2" customWidth="1"/>
    <col min="3" max="4" width="9.375" style="2" customWidth="1"/>
    <col min="5" max="5" width="9.75390625" style="2" customWidth="1"/>
    <col min="6" max="6" width="3.00390625" style="138" customWidth="1"/>
    <col min="7" max="8" width="8.75390625" style="2" customWidth="1"/>
    <col min="9" max="9" width="9.75390625" style="2" customWidth="1"/>
    <col min="10" max="11" width="9.625" style="2" customWidth="1"/>
    <col min="12" max="12" width="9.00390625" style="2" customWidth="1"/>
    <col min="13" max="13" width="9.625" style="2" customWidth="1"/>
    <col min="14" max="14" width="12.125" style="2" customWidth="1"/>
    <col min="15" max="15" width="11.75390625" style="2" customWidth="1"/>
    <col min="16" max="16" width="11.625" style="2" customWidth="1"/>
    <col min="17" max="16384" width="11.00390625" style="2" customWidth="1"/>
  </cols>
  <sheetData>
    <row r="1" spans="1:16" ht="13.5">
      <c r="A1" s="68" t="s">
        <v>147</v>
      </c>
      <c r="B1" s="177" t="s">
        <v>1</v>
      </c>
      <c r="C1" s="177"/>
      <c r="D1" s="177"/>
      <c r="E1" s="177"/>
      <c r="F1" s="178" t="s">
        <v>2</v>
      </c>
      <c r="G1" s="178"/>
      <c r="H1" s="178"/>
      <c r="I1" s="178"/>
      <c r="J1" s="179" t="s">
        <v>3</v>
      </c>
      <c r="K1" s="179"/>
      <c r="L1" s="179"/>
      <c r="M1" s="179"/>
      <c r="N1" s="3"/>
      <c r="O1" s="4"/>
      <c r="P1" s="4"/>
    </row>
    <row r="2" spans="1:16" ht="13.5">
      <c r="A2" s="69" t="s">
        <v>172</v>
      </c>
      <c r="B2" s="70"/>
      <c r="C2" s="71"/>
      <c r="D2" s="71"/>
      <c r="E2" s="72" t="s">
        <v>4</v>
      </c>
      <c r="F2" s="73"/>
      <c r="G2" s="6"/>
      <c r="H2" s="6"/>
      <c r="I2" s="74" t="s">
        <v>4</v>
      </c>
      <c r="J2" s="180" t="s">
        <v>5</v>
      </c>
      <c r="K2" s="180"/>
      <c r="L2" s="181" t="s">
        <v>6</v>
      </c>
      <c r="M2" s="181"/>
      <c r="N2" s="8" t="s">
        <v>7</v>
      </c>
      <c r="O2" s="9" t="s">
        <v>7</v>
      </c>
      <c r="P2" s="9" t="s">
        <v>7</v>
      </c>
    </row>
    <row r="3" spans="1:16" ht="13.5">
      <c r="A3" s="75" t="s">
        <v>8</v>
      </c>
      <c r="B3" s="76" t="s">
        <v>9</v>
      </c>
      <c r="C3" s="10">
        <v>2015</v>
      </c>
      <c r="D3" s="10">
        <v>2014</v>
      </c>
      <c r="E3" s="77" t="s">
        <v>169</v>
      </c>
      <c r="F3" s="12" t="s">
        <v>9</v>
      </c>
      <c r="G3" s="13">
        <v>2015</v>
      </c>
      <c r="H3" s="13">
        <v>2014</v>
      </c>
      <c r="I3" s="78" t="s">
        <v>169</v>
      </c>
      <c r="J3" s="79" t="s">
        <v>170</v>
      </c>
      <c r="K3" s="79" t="s">
        <v>171</v>
      </c>
      <c r="L3" s="80" t="s">
        <v>170</v>
      </c>
      <c r="M3" s="81" t="s">
        <v>171</v>
      </c>
      <c r="N3" s="15">
        <v>2015</v>
      </c>
      <c r="O3" s="16">
        <v>2014</v>
      </c>
      <c r="P3" s="52" t="s">
        <v>169</v>
      </c>
    </row>
    <row r="4" spans="1:16" ht="13.5">
      <c r="A4" s="82" t="s">
        <v>10</v>
      </c>
      <c r="B4" s="83"/>
      <c r="C4" s="84"/>
      <c r="D4" s="84"/>
      <c r="E4" s="85"/>
      <c r="F4" s="17"/>
      <c r="G4" s="84"/>
      <c r="H4" s="84"/>
      <c r="I4" s="86"/>
      <c r="J4" s="87"/>
      <c r="K4" s="88"/>
      <c r="L4" s="89"/>
      <c r="M4" s="90"/>
      <c r="N4" s="18"/>
      <c r="O4" s="19"/>
      <c r="P4" s="19"/>
    </row>
    <row r="5" spans="1:16" ht="13.5">
      <c r="A5" s="91" t="s">
        <v>11</v>
      </c>
      <c r="B5" s="92">
        <v>3</v>
      </c>
      <c r="C5" s="93">
        <f>IF(OR(C6=0,C7=0),"",SUM(C6:C7))</f>
        <v>22405</v>
      </c>
      <c r="D5" s="67">
        <f>IF(OR(D6=0,D7=0),"",SUM(D6:D7))</f>
        <v>22425</v>
      </c>
      <c r="E5" s="67">
        <f>IF(OR(E6=0,E7=0),"",SUM(E6:E7))</f>
        <v>24352.25</v>
      </c>
      <c r="F5" s="94">
        <v>4</v>
      </c>
      <c r="G5" s="94">
        <f>IF(OR(G6=0,G7=0),"",SUM(G6:G7))</f>
        <v>40686</v>
      </c>
      <c r="H5" s="95">
        <f>IF(OR(H6=0,H7=0),"",SUM(H6:H7))</f>
        <v>40722</v>
      </c>
      <c r="I5" s="115">
        <f>IF(OR(I6=0,I7=0),"",SUM(I6:I7))</f>
        <v>56409</v>
      </c>
      <c r="J5" s="96">
        <f aca="true" t="shared" si="0" ref="J5:J16">IF(OR(D5=0,C5=0),"",C5/D5*100-100)</f>
        <v>-0.08918617614270374</v>
      </c>
      <c r="K5" s="97">
        <f aca="true" t="shared" si="1" ref="K5:K16">IF(OR(E5=0,C5=0),"",C5/E5*100-100)</f>
        <v>-7.996181051032252</v>
      </c>
      <c r="L5" s="96">
        <f aca="true" t="shared" si="2" ref="L5:L16">IF(OR(H5=0,G5=0),"",G5/H5*100-100)</f>
        <v>-0.08840430234270968</v>
      </c>
      <c r="M5" s="98">
        <f aca="true" t="shared" si="3" ref="M5:M16">IF(OR(I5=0,G5=0),"",G5/I5*100-100)</f>
        <v>-27.873211721533792</v>
      </c>
      <c r="N5" s="99">
        <f aca="true" t="shared" si="4" ref="N5:N13">(G5/C5)*1000</f>
        <v>1815.933943316224</v>
      </c>
      <c r="O5" s="100">
        <f aca="true" t="shared" si="5" ref="O5:O13">(H5/D5)*1000</f>
        <v>1815.9197324414715</v>
      </c>
      <c r="P5" s="100">
        <f aca="true" t="shared" si="6" ref="P5:P13">(I5/E5)*1000</f>
        <v>2316.3773367963945</v>
      </c>
    </row>
    <row r="6" spans="1:16" ht="13.5">
      <c r="A6" s="101" t="s">
        <v>12</v>
      </c>
      <c r="B6" s="92">
        <v>3</v>
      </c>
      <c r="C6" s="93">
        <v>8700</v>
      </c>
      <c r="D6" s="67">
        <v>8710</v>
      </c>
      <c r="E6" s="53">
        <v>5121.5</v>
      </c>
      <c r="F6" s="94">
        <v>4</v>
      </c>
      <c r="G6" s="94">
        <v>16017</v>
      </c>
      <c r="H6" s="95">
        <v>16035</v>
      </c>
      <c r="I6" s="56">
        <v>10149.25</v>
      </c>
      <c r="J6" s="96">
        <f t="shared" si="0"/>
        <v>-0.11481056257174771</v>
      </c>
      <c r="K6" s="97">
        <f t="shared" si="1"/>
        <v>69.87210778092356</v>
      </c>
      <c r="L6" s="96">
        <f t="shared" si="2"/>
        <v>-0.11225444340504964</v>
      </c>
      <c r="M6" s="98">
        <f t="shared" si="3"/>
        <v>57.814616843609144</v>
      </c>
      <c r="N6" s="99">
        <f t="shared" si="4"/>
        <v>1841.0344827586207</v>
      </c>
      <c r="O6" s="100">
        <f t="shared" si="5"/>
        <v>1840.987370838117</v>
      </c>
      <c r="P6" s="100">
        <f t="shared" si="6"/>
        <v>1981.6948159718831</v>
      </c>
    </row>
    <row r="7" spans="1:16" ht="13.5">
      <c r="A7" s="102" t="s">
        <v>13</v>
      </c>
      <c r="B7" s="92">
        <v>3</v>
      </c>
      <c r="C7" s="93">
        <v>13705</v>
      </c>
      <c r="D7" s="67">
        <v>13715</v>
      </c>
      <c r="E7" s="53">
        <v>19230.75</v>
      </c>
      <c r="F7" s="94">
        <v>4</v>
      </c>
      <c r="G7" s="94">
        <v>24669</v>
      </c>
      <c r="H7" s="95">
        <v>24687</v>
      </c>
      <c r="I7" s="56">
        <v>46259.75</v>
      </c>
      <c r="J7" s="96">
        <f t="shared" si="0"/>
        <v>-0.07291286912139583</v>
      </c>
      <c r="K7" s="97">
        <f t="shared" si="1"/>
        <v>-28.733928733928735</v>
      </c>
      <c r="L7" s="96">
        <f t="shared" si="2"/>
        <v>-0.07291286912139583</v>
      </c>
      <c r="M7" s="98">
        <f t="shared" si="3"/>
        <v>-46.67286355849307</v>
      </c>
      <c r="N7" s="99">
        <f t="shared" si="4"/>
        <v>1800</v>
      </c>
      <c r="O7" s="100">
        <f t="shared" si="5"/>
        <v>1800</v>
      </c>
      <c r="P7" s="100">
        <f t="shared" si="6"/>
        <v>2405.5094055094055</v>
      </c>
    </row>
    <row r="8" spans="1:16" ht="13.5">
      <c r="A8" s="91" t="s">
        <v>14</v>
      </c>
      <c r="B8" s="92">
        <v>4</v>
      </c>
      <c r="C8" s="93">
        <f>IF(OR(C9=0,C10=0),"",SUM(C9:C10))</f>
        <v>13320</v>
      </c>
      <c r="D8" s="67">
        <f>IF(OR(D9=0,D10=0),"",SUM(D9:D10))</f>
        <v>13320</v>
      </c>
      <c r="E8" s="67">
        <f>IF(OR(E9=0,E10=0),"",SUM(E9:E10))</f>
        <v>10355.25</v>
      </c>
      <c r="F8" s="94">
        <v>4</v>
      </c>
      <c r="G8" s="103">
        <f>IF(OR(G9=0,G10=0),"",SUM(G9:G10))</f>
        <v>25946</v>
      </c>
      <c r="H8" s="104">
        <f>IF(OR(H9=0,H10=0),"",SUM(H9:H10))</f>
        <v>25947</v>
      </c>
      <c r="I8" s="140">
        <f>IF(OR(I9=0,I10=0),"",SUM(I9:I10))</f>
        <v>23763.5</v>
      </c>
      <c r="J8" s="96">
        <f t="shared" si="0"/>
        <v>0</v>
      </c>
      <c r="K8" s="97">
        <f t="shared" si="1"/>
        <v>28.630404867096416</v>
      </c>
      <c r="L8" s="96">
        <f t="shared" si="2"/>
        <v>-0.003854010097498417</v>
      </c>
      <c r="M8" s="98">
        <f t="shared" si="3"/>
        <v>9.184253161360914</v>
      </c>
      <c r="N8" s="99">
        <f t="shared" si="4"/>
        <v>1947.8978978978978</v>
      </c>
      <c r="O8" s="100">
        <f t="shared" si="5"/>
        <v>1947.972972972973</v>
      </c>
      <c r="P8" s="100">
        <f t="shared" si="6"/>
        <v>2294.8262958402743</v>
      </c>
    </row>
    <row r="9" spans="1:16" ht="13.5">
      <c r="A9" s="101" t="s">
        <v>15</v>
      </c>
      <c r="B9" s="92">
        <v>4</v>
      </c>
      <c r="C9" s="93">
        <v>11020</v>
      </c>
      <c r="D9" s="67">
        <v>11040</v>
      </c>
      <c r="E9" s="53">
        <v>9258.75</v>
      </c>
      <c r="F9" s="94">
        <v>4</v>
      </c>
      <c r="G9" s="94">
        <v>21599</v>
      </c>
      <c r="H9" s="95">
        <v>21638</v>
      </c>
      <c r="I9" s="56">
        <v>21251.25</v>
      </c>
      <c r="J9" s="96">
        <f t="shared" si="0"/>
        <v>-0.18115942028985899</v>
      </c>
      <c r="K9" s="97">
        <f t="shared" si="1"/>
        <v>19.022546240043198</v>
      </c>
      <c r="L9" s="96">
        <f t="shared" si="2"/>
        <v>-0.18023846935946608</v>
      </c>
      <c r="M9" s="98">
        <f t="shared" si="3"/>
        <v>1.6363743309217256</v>
      </c>
      <c r="N9" s="99">
        <f t="shared" si="4"/>
        <v>1959.9818511796734</v>
      </c>
      <c r="O9" s="100">
        <f t="shared" si="5"/>
        <v>1959.963768115942</v>
      </c>
      <c r="P9" s="100">
        <f t="shared" si="6"/>
        <v>2295.261239368165</v>
      </c>
    </row>
    <row r="10" spans="1:16" ht="13.5">
      <c r="A10" s="102" t="s">
        <v>16</v>
      </c>
      <c r="B10" s="92">
        <v>3</v>
      </c>
      <c r="C10" s="93">
        <v>2300</v>
      </c>
      <c r="D10" s="67">
        <v>2280</v>
      </c>
      <c r="E10" s="53">
        <v>1096.5</v>
      </c>
      <c r="F10" s="94">
        <v>4</v>
      </c>
      <c r="G10" s="94">
        <v>4347</v>
      </c>
      <c r="H10" s="95">
        <v>4309</v>
      </c>
      <c r="I10" s="56">
        <v>2512.25</v>
      </c>
      <c r="J10" s="96">
        <f t="shared" si="0"/>
        <v>0.8771929824561369</v>
      </c>
      <c r="K10" s="97">
        <f t="shared" si="1"/>
        <v>109.75832193342453</v>
      </c>
      <c r="L10" s="96">
        <f t="shared" si="2"/>
        <v>0.8818751450452567</v>
      </c>
      <c r="M10" s="98">
        <f t="shared" si="3"/>
        <v>73.03214250174145</v>
      </c>
      <c r="N10" s="99">
        <f t="shared" si="4"/>
        <v>1890</v>
      </c>
      <c r="O10" s="100">
        <f t="shared" si="5"/>
        <v>1889.9122807017543</v>
      </c>
      <c r="P10" s="100">
        <f t="shared" si="6"/>
        <v>2291.1536707706337</v>
      </c>
    </row>
    <row r="11" spans="1:16" ht="13.5">
      <c r="A11" s="101" t="s">
        <v>17</v>
      </c>
      <c r="B11" s="92">
        <v>3</v>
      </c>
      <c r="C11" s="93">
        <v>8300</v>
      </c>
      <c r="D11" s="67">
        <v>8290</v>
      </c>
      <c r="E11" s="53">
        <v>8931.5</v>
      </c>
      <c r="F11" s="94">
        <v>4</v>
      </c>
      <c r="G11" s="94">
        <v>15106</v>
      </c>
      <c r="H11" s="95">
        <v>15088</v>
      </c>
      <c r="I11" s="56">
        <v>20433.5</v>
      </c>
      <c r="J11" s="96">
        <f t="shared" si="0"/>
        <v>0.12062726176115746</v>
      </c>
      <c r="K11" s="97">
        <f t="shared" si="1"/>
        <v>-7.0704808822706156</v>
      </c>
      <c r="L11" s="96">
        <f t="shared" si="2"/>
        <v>0.119300106044534</v>
      </c>
      <c r="M11" s="98">
        <f t="shared" si="3"/>
        <v>-26.072381138816155</v>
      </c>
      <c r="N11" s="99">
        <f t="shared" si="4"/>
        <v>1820</v>
      </c>
      <c r="O11" s="100">
        <f t="shared" si="5"/>
        <v>1820.024125452352</v>
      </c>
      <c r="P11" s="100">
        <f t="shared" si="6"/>
        <v>2287.8016010748474</v>
      </c>
    </row>
    <row r="12" spans="1:16" ht="13.5">
      <c r="A12" s="101" t="s">
        <v>18</v>
      </c>
      <c r="B12" s="92">
        <v>3</v>
      </c>
      <c r="C12" s="93">
        <v>75</v>
      </c>
      <c r="D12" s="67">
        <v>67</v>
      </c>
      <c r="E12" s="53">
        <v>43</v>
      </c>
      <c r="F12" s="94">
        <v>4</v>
      </c>
      <c r="G12" s="94">
        <v>60</v>
      </c>
      <c r="H12" s="95">
        <v>54</v>
      </c>
      <c r="I12" s="56">
        <v>36.75</v>
      </c>
      <c r="J12" s="96">
        <f t="shared" si="0"/>
        <v>11.940298507462671</v>
      </c>
      <c r="K12" s="97">
        <f t="shared" si="1"/>
        <v>74.41860465116278</v>
      </c>
      <c r="L12" s="96">
        <f t="shared" si="2"/>
        <v>11.111111111111114</v>
      </c>
      <c r="M12" s="98">
        <f t="shared" si="3"/>
        <v>63.265306122448976</v>
      </c>
      <c r="N12" s="99">
        <f t="shared" si="4"/>
        <v>800</v>
      </c>
      <c r="O12" s="100">
        <f t="shared" si="5"/>
        <v>805.9701492537314</v>
      </c>
      <c r="P12" s="100">
        <f t="shared" si="6"/>
        <v>854.6511627906976</v>
      </c>
    </row>
    <row r="13" spans="1:16" ht="13.5">
      <c r="A13" s="102" t="s">
        <v>19</v>
      </c>
      <c r="B13" s="92">
        <v>3</v>
      </c>
      <c r="C13" s="105">
        <v>2530</v>
      </c>
      <c r="D13" s="141">
        <v>2520</v>
      </c>
      <c r="E13" s="53">
        <v>1413.5</v>
      </c>
      <c r="F13" s="94">
        <v>4</v>
      </c>
      <c r="G13" s="94">
        <v>5060</v>
      </c>
      <c r="H13" s="95">
        <v>5040</v>
      </c>
      <c r="I13" s="56">
        <v>3345.5</v>
      </c>
      <c r="J13" s="96">
        <f t="shared" si="0"/>
        <v>0.39682539682539186</v>
      </c>
      <c r="K13" s="97">
        <f t="shared" si="1"/>
        <v>78.98832684824905</v>
      </c>
      <c r="L13" s="96"/>
      <c r="M13" s="98"/>
      <c r="N13" s="99">
        <f t="shared" si="4"/>
        <v>2000</v>
      </c>
      <c r="O13" s="100">
        <f t="shared" si="5"/>
        <v>2000</v>
      </c>
      <c r="P13" s="100">
        <f t="shared" si="6"/>
        <v>2366.819950477538</v>
      </c>
    </row>
    <row r="14" spans="1:16" ht="13.5">
      <c r="A14" s="101" t="s">
        <v>20</v>
      </c>
      <c r="B14" s="92"/>
      <c r="C14" s="93">
        <v>0.01</v>
      </c>
      <c r="D14" s="67">
        <v>0.01</v>
      </c>
      <c r="E14" s="53">
        <v>0.01</v>
      </c>
      <c r="F14" s="94"/>
      <c r="G14" s="94"/>
      <c r="H14" s="95">
        <v>0.01</v>
      </c>
      <c r="I14" s="56">
        <v>0.01</v>
      </c>
      <c r="J14" s="96">
        <f t="shared" si="0"/>
        <v>0</v>
      </c>
      <c r="K14" s="97">
        <f t="shared" si="1"/>
        <v>0</v>
      </c>
      <c r="L14" s="96"/>
      <c r="M14" s="98"/>
      <c r="N14" s="99"/>
      <c r="O14" s="100"/>
      <c r="P14" s="100"/>
    </row>
    <row r="15" spans="1:16" ht="13.5">
      <c r="A15" s="101" t="s">
        <v>21</v>
      </c>
      <c r="B15" s="92">
        <v>4</v>
      </c>
      <c r="C15" s="93">
        <v>320</v>
      </c>
      <c r="D15" s="67">
        <v>320</v>
      </c>
      <c r="E15" s="53">
        <v>536</v>
      </c>
      <c r="F15" s="94"/>
      <c r="G15" s="94"/>
      <c r="H15" s="95">
        <v>2080</v>
      </c>
      <c r="I15" s="56">
        <v>3373.5</v>
      </c>
      <c r="J15" s="96">
        <f t="shared" si="0"/>
        <v>0</v>
      </c>
      <c r="K15" s="97">
        <f t="shared" si="1"/>
        <v>-40.29850746268657</v>
      </c>
      <c r="L15" s="96"/>
      <c r="M15" s="98"/>
      <c r="N15" s="99">
        <f aca="true" t="shared" si="7" ref="N15:P16">(G15/C15)*1000</f>
        <v>0</v>
      </c>
      <c r="O15" s="100">
        <f t="shared" si="7"/>
        <v>6500</v>
      </c>
      <c r="P15" s="100">
        <f t="shared" si="7"/>
        <v>6293.8432835820895</v>
      </c>
    </row>
    <row r="16" spans="1:16" ht="13.5">
      <c r="A16" s="101" t="s">
        <v>22</v>
      </c>
      <c r="B16" s="92">
        <v>4</v>
      </c>
      <c r="C16" s="93">
        <v>40</v>
      </c>
      <c r="D16" s="67">
        <v>20</v>
      </c>
      <c r="E16" s="53">
        <v>71</v>
      </c>
      <c r="F16" s="94"/>
      <c r="G16" s="94"/>
      <c r="H16" s="95">
        <v>116</v>
      </c>
      <c r="I16" s="56">
        <v>339.5</v>
      </c>
      <c r="J16" s="96">
        <f t="shared" si="0"/>
        <v>100</v>
      </c>
      <c r="K16" s="97">
        <f t="shared" si="1"/>
        <v>-43.66197183098591</v>
      </c>
      <c r="L16" s="96"/>
      <c r="M16" s="98"/>
      <c r="N16" s="99">
        <f t="shared" si="7"/>
        <v>0</v>
      </c>
      <c r="O16" s="100">
        <f t="shared" si="7"/>
        <v>5800</v>
      </c>
      <c r="P16" s="100">
        <f t="shared" si="7"/>
        <v>4781.69014084507</v>
      </c>
    </row>
    <row r="17" spans="1:16" ht="13.5">
      <c r="A17" s="82" t="s">
        <v>23</v>
      </c>
      <c r="B17" s="106"/>
      <c r="C17" s="107"/>
      <c r="D17" s="142"/>
      <c r="E17" s="63"/>
      <c r="F17" s="108"/>
      <c r="G17" s="107"/>
      <c r="H17" s="142"/>
      <c r="I17" s="59"/>
      <c r="J17" s="109"/>
      <c r="K17" s="110"/>
      <c r="L17" s="109"/>
      <c r="M17" s="111"/>
      <c r="N17" s="112"/>
      <c r="O17" s="113"/>
      <c r="P17" s="113"/>
    </row>
    <row r="18" spans="1:16" ht="13.5">
      <c r="A18" s="101" t="s">
        <v>24</v>
      </c>
      <c r="B18" s="92">
        <v>4</v>
      </c>
      <c r="C18" s="93">
        <v>26</v>
      </c>
      <c r="D18" s="67">
        <v>26</v>
      </c>
      <c r="E18" s="53">
        <v>44</v>
      </c>
      <c r="F18" s="94"/>
      <c r="G18" s="94"/>
      <c r="H18" s="95">
        <v>30</v>
      </c>
      <c r="I18" s="56">
        <v>54.75</v>
      </c>
      <c r="J18" s="96"/>
      <c r="K18" s="97">
        <f aca="true" t="shared" si="8" ref="K18:K25">IF(OR(E18=0,C18=0),"",C18/E18*100-100)</f>
        <v>-40.90909090909091</v>
      </c>
      <c r="L18" s="96"/>
      <c r="M18" s="98"/>
      <c r="N18" s="99">
        <f aca="true" t="shared" si="9" ref="N18:P24">(G18/C18)*1000</f>
        <v>0</v>
      </c>
      <c r="O18" s="100"/>
      <c r="P18" s="100">
        <f t="shared" si="9"/>
        <v>1244.318181818182</v>
      </c>
    </row>
    <row r="19" spans="1:16" ht="13.5">
      <c r="A19" s="101" t="s">
        <v>25</v>
      </c>
      <c r="B19" s="92">
        <v>4</v>
      </c>
      <c r="C19" s="93">
        <v>3900</v>
      </c>
      <c r="D19" s="67">
        <v>3830</v>
      </c>
      <c r="E19" s="53">
        <v>2422</v>
      </c>
      <c r="F19" s="94">
        <v>4</v>
      </c>
      <c r="G19" s="94">
        <v>5250</v>
      </c>
      <c r="H19" s="95">
        <v>5094</v>
      </c>
      <c r="I19" s="56">
        <v>3658</v>
      </c>
      <c r="J19" s="96">
        <f aca="true" t="shared" si="10" ref="J19:J25">IF(OR(D19=0,C19=0),"",C19/D19*100-100)</f>
        <v>1.8276762402088735</v>
      </c>
      <c r="K19" s="97">
        <f t="shared" si="8"/>
        <v>61.02394715111478</v>
      </c>
      <c r="L19" s="96">
        <f aca="true" t="shared" si="11" ref="L19:L25">IF(OR(H19=0,G19=0),"",G19/H19*100-100)</f>
        <v>3.0624263839811476</v>
      </c>
      <c r="M19" s="98">
        <f aca="true" t="shared" si="12" ref="M18:M25">IF(OR(I19=0,G19=0),"",G19/I19*100-100)</f>
        <v>43.52104975396392</v>
      </c>
      <c r="N19" s="99">
        <f t="shared" si="9"/>
        <v>1346.1538461538462</v>
      </c>
      <c r="O19" s="100">
        <f t="shared" si="9"/>
        <v>1330.0261096605743</v>
      </c>
      <c r="P19" s="100">
        <f t="shared" si="9"/>
        <v>1510.3220478943022</v>
      </c>
    </row>
    <row r="20" spans="1:16" ht="13.5">
      <c r="A20" s="101" t="s">
        <v>26</v>
      </c>
      <c r="B20" s="92">
        <v>4</v>
      </c>
      <c r="C20" s="93">
        <v>16</v>
      </c>
      <c r="D20" s="67">
        <v>2</v>
      </c>
      <c r="E20" s="53">
        <v>18</v>
      </c>
      <c r="F20" s="94">
        <v>4</v>
      </c>
      <c r="G20" s="94">
        <v>14</v>
      </c>
      <c r="H20" s="95">
        <v>2</v>
      </c>
      <c r="I20" s="56">
        <v>12.5</v>
      </c>
      <c r="J20" s="96">
        <f t="shared" si="10"/>
        <v>700</v>
      </c>
      <c r="K20" s="97">
        <f t="shared" si="8"/>
        <v>-11.111111111111114</v>
      </c>
      <c r="L20" s="96">
        <f t="shared" si="11"/>
        <v>600</v>
      </c>
      <c r="M20" s="98">
        <f t="shared" si="12"/>
        <v>12.000000000000014</v>
      </c>
      <c r="N20" s="99">
        <f t="shared" si="9"/>
        <v>875</v>
      </c>
      <c r="O20" s="100">
        <f t="shared" si="9"/>
        <v>1000</v>
      </c>
      <c r="P20" s="100">
        <f t="shared" si="9"/>
        <v>694.4444444444445</v>
      </c>
    </row>
    <row r="21" spans="1:16" ht="13.5">
      <c r="A21" s="101" t="s">
        <v>27</v>
      </c>
      <c r="B21" s="92">
        <v>2</v>
      </c>
      <c r="C21" s="93">
        <v>2000</v>
      </c>
      <c r="D21" s="67">
        <v>1985</v>
      </c>
      <c r="E21" s="53">
        <v>3141.5</v>
      </c>
      <c r="F21" s="94">
        <v>4</v>
      </c>
      <c r="G21" s="94">
        <v>4350</v>
      </c>
      <c r="H21" s="95">
        <v>3454</v>
      </c>
      <c r="I21" s="56">
        <v>5912.75</v>
      </c>
      <c r="J21" s="96">
        <f t="shared" si="10"/>
        <v>0.7556675062972289</v>
      </c>
      <c r="K21" s="97">
        <f t="shared" si="8"/>
        <v>-36.33614515358905</v>
      </c>
      <c r="L21" s="96">
        <f t="shared" si="11"/>
        <v>25.94093804284887</v>
      </c>
      <c r="M21" s="98">
        <f t="shared" si="12"/>
        <v>-26.430172085746904</v>
      </c>
      <c r="N21" s="99">
        <f t="shared" si="9"/>
        <v>2175</v>
      </c>
      <c r="O21" s="100">
        <f t="shared" si="9"/>
        <v>1740.0503778337531</v>
      </c>
      <c r="P21" s="100">
        <f t="shared" si="9"/>
        <v>1882.1422887155816</v>
      </c>
    </row>
    <row r="22" spans="1:16" ht="13.5">
      <c r="A22" s="101" t="s">
        <v>28</v>
      </c>
      <c r="B22" s="92">
        <v>4</v>
      </c>
      <c r="C22" s="93">
        <v>775</v>
      </c>
      <c r="D22" s="67">
        <v>703</v>
      </c>
      <c r="E22" s="53">
        <v>1309.75</v>
      </c>
      <c r="F22" s="94">
        <v>4</v>
      </c>
      <c r="G22" s="94">
        <v>658</v>
      </c>
      <c r="H22" s="95">
        <v>597</v>
      </c>
      <c r="I22" s="56">
        <v>1524</v>
      </c>
      <c r="J22" s="96">
        <f t="shared" si="10"/>
        <v>10.241820768136563</v>
      </c>
      <c r="K22" s="97">
        <f t="shared" si="8"/>
        <v>-40.828402366863905</v>
      </c>
      <c r="L22" s="96"/>
      <c r="M22" s="98"/>
      <c r="N22" s="99">
        <f t="shared" si="9"/>
        <v>849.0322580645161</v>
      </c>
      <c r="O22" s="100">
        <f t="shared" si="9"/>
        <v>849.2176386913229</v>
      </c>
      <c r="P22" s="100">
        <f t="shared" si="9"/>
        <v>1163.5808360374117</v>
      </c>
    </row>
    <row r="23" spans="1:16" ht="13.5">
      <c r="A23" s="101" t="s">
        <v>29</v>
      </c>
      <c r="B23" s="92">
        <v>2</v>
      </c>
      <c r="C23" s="93">
        <v>1400</v>
      </c>
      <c r="D23" s="67">
        <v>1360</v>
      </c>
      <c r="E23" s="53">
        <v>1203.5</v>
      </c>
      <c r="F23" s="94">
        <v>2</v>
      </c>
      <c r="G23" s="94">
        <v>1800</v>
      </c>
      <c r="H23" s="95">
        <v>1360</v>
      </c>
      <c r="I23" s="56">
        <v>1679.5</v>
      </c>
      <c r="J23" s="96">
        <f t="shared" si="10"/>
        <v>2.941176470588232</v>
      </c>
      <c r="K23" s="97">
        <f t="shared" si="8"/>
        <v>16.32737847943497</v>
      </c>
      <c r="L23" s="96">
        <f t="shared" si="11"/>
        <v>32.35294117647058</v>
      </c>
      <c r="M23" s="98">
        <f t="shared" si="12"/>
        <v>7.174754391187847</v>
      </c>
      <c r="N23" s="99">
        <f t="shared" si="9"/>
        <v>1285.7142857142858</v>
      </c>
      <c r="O23" s="100">
        <f t="shared" si="9"/>
        <v>1000</v>
      </c>
      <c r="P23" s="100">
        <f t="shared" si="9"/>
        <v>1395.513086830079</v>
      </c>
    </row>
    <row r="24" spans="1:16" ht="13.5">
      <c r="A24" s="101" t="s">
        <v>30</v>
      </c>
      <c r="B24" s="92">
        <v>2</v>
      </c>
      <c r="C24" s="93">
        <v>65</v>
      </c>
      <c r="D24" s="67">
        <v>60</v>
      </c>
      <c r="E24" s="53">
        <v>84</v>
      </c>
      <c r="F24" s="94">
        <v>4</v>
      </c>
      <c r="G24" s="94">
        <v>78</v>
      </c>
      <c r="H24" s="95">
        <v>72</v>
      </c>
      <c r="I24" s="56">
        <v>117.75</v>
      </c>
      <c r="J24" s="96">
        <f t="shared" si="10"/>
        <v>8.333333333333329</v>
      </c>
      <c r="K24" s="97">
        <f t="shared" si="8"/>
        <v>-22.61904761904762</v>
      </c>
      <c r="L24" s="96">
        <f t="shared" si="11"/>
        <v>8.333333333333329</v>
      </c>
      <c r="M24" s="98">
        <f t="shared" si="12"/>
        <v>-33.7579617834395</v>
      </c>
      <c r="N24" s="99">
        <f t="shared" si="9"/>
        <v>1200</v>
      </c>
      <c r="O24" s="100">
        <f t="shared" si="9"/>
        <v>1200</v>
      </c>
      <c r="P24" s="100">
        <f t="shared" si="9"/>
        <v>1401.7857142857142</v>
      </c>
    </row>
    <row r="25" spans="1:16" ht="13.5">
      <c r="A25" s="101" t="s">
        <v>31</v>
      </c>
      <c r="B25" s="92"/>
      <c r="C25" s="93">
        <v>0.01</v>
      </c>
      <c r="D25" s="67">
        <v>0.01</v>
      </c>
      <c r="E25" s="53">
        <v>2.255</v>
      </c>
      <c r="F25" s="94"/>
      <c r="G25" s="94">
        <v>0.01</v>
      </c>
      <c r="H25" s="95">
        <v>0.01</v>
      </c>
      <c r="I25" s="56">
        <v>2.255</v>
      </c>
      <c r="J25" s="96">
        <f t="shared" si="10"/>
        <v>0</v>
      </c>
      <c r="K25" s="97">
        <f t="shared" si="8"/>
        <v>-99.55654101995566</v>
      </c>
      <c r="L25" s="96">
        <f t="shared" si="11"/>
        <v>0</v>
      </c>
      <c r="M25" s="98">
        <f t="shared" si="12"/>
        <v>-99.55654101995566</v>
      </c>
      <c r="N25" s="99"/>
      <c r="O25" s="100"/>
      <c r="P25" s="100">
        <f>(I25/E25)*1000</f>
        <v>1000</v>
      </c>
    </row>
    <row r="26" spans="1:16" ht="13.5">
      <c r="A26" s="82" t="s">
        <v>32</v>
      </c>
      <c r="B26" s="106"/>
      <c r="C26" s="107"/>
      <c r="D26" s="142"/>
      <c r="E26" s="63"/>
      <c r="F26" s="108"/>
      <c r="G26" s="107"/>
      <c r="H26" s="142"/>
      <c r="I26" s="59"/>
      <c r="J26" s="109"/>
      <c r="K26" s="110"/>
      <c r="L26" s="109"/>
      <c r="M26" s="111"/>
      <c r="N26" s="112"/>
      <c r="O26" s="113"/>
      <c r="P26" s="113"/>
    </row>
    <row r="27" spans="1:16" ht="13.5">
      <c r="A27" s="91" t="s">
        <v>33</v>
      </c>
      <c r="B27" s="92">
        <v>4</v>
      </c>
      <c r="C27" s="93">
        <f>IF(OR(C28=0,C29=0,C30=0,C31=0),"",SUM(C28:C31))</f>
        <v>1236</v>
      </c>
      <c r="D27" s="67">
        <f>IF(OR(D28=0,D29=0,D30=0,D31=0),"",SUM(D28:D31))</f>
        <v>1670</v>
      </c>
      <c r="E27" s="67">
        <f>IF(OR(E28=0,E29=0,E30=0,E31=0),"",SUM(E28:E31))</f>
        <v>1903.75</v>
      </c>
      <c r="F27" s="94"/>
      <c r="G27" s="94"/>
      <c r="H27" s="95">
        <f>IF(OR(H28=0,H29=0,H30=0,H31=0),"",SUM(H28:H31))</f>
        <v>46710</v>
      </c>
      <c r="I27" s="115">
        <f>IF(OR(I28=0,I29=0,I30=0,I31=0),"",SUM(I28:I31))</f>
        <v>47539.25</v>
      </c>
      <c r="J27" s="96">
        <f>IF(OR(D27=0,C27=0),"",C27/D27*100-100)</f>
        <v>-25.9880239520958</v>
      </c>
      <c r="K27" s="97">
        <f>IF(OR(E27=0,C27=0),"",C27/E27*100-100)</f>
        <v>-35.07550886408404</v>
      </c>
      <c r="L27" s="96">
        <f>IF(OR(H27=0,G27=0),"",G27/H27*100-100)</f>
      </c>
      <c r="M27" s="96">
        <f>IF(OR(I27=0,G27=0),"",G27/I27*100-100)</f>
      </c>
      <c r="N27" s="99">
        <f aca="true" t="shared" si="13" ref="N27:P33">(G27/C27)*1000</f>
        <v>0</v>
      </c>
      <c r="O27" s="100">
        <f t="shared" si="13"/>
        <v>27970.05988023952</v>
      </c>
      <c r="P27" s="100">
        <f t="shared" si="13"/>
        <v>24971.372291529875</v>
      </c>
    </row>
    <row r="28" spans="1:16" ht="13.5">
      <c r="A28" s="101" t="s">
        <v>34</v>
      </c>
      <c r="B28" s="92">
        <v>4</v>
      </c>
      <c r="C28" s="93">
        <v>250</v>
      </c>
      <c r="D28" s="67">
        <v>485</v>
      </c>
      <c r="E28" s="53">
        <v>506.75</v>
      </c>
      <c r="F28" s="94">
        <v>4</v>
      </c>
      <c r="G28" s="94">
        <v>6875</v>
      </c>
      <c r="H28" s="95">
        <v>12610</v>
      </c>
      <c r="I28" s="56">
        <v>12371</v>
      </c>
      <c r="J28" s="96">
        <f>IF(OR(D28=0,C28=0),"",C28/D28*100-100)</f>
        <v>-48.453608247422686</v>
      </c>
      <c r="K28" s="97">
        <f>IF(OR(E28=0,C28=0),"",C28/E28*100-100)</f>
        <v>-50.666008880118405</v>
      </c>
      <c r="L28" s="96">
        <f>IF(OR(H28=0,G28=0),"",G28/H28*100-100)</f>
        <v>-45.47977795400476</v>
      </c>
      <c r="M28" s="98">
        <f>IF(OR(I28=0,G28=0),"",G28/I28*100-100)</f>
        <v>-44.4264812868806</v>
      </c>
      <c r="N28" s="99">
        <f t="shared" si="13"/>
        <v>27500</v>
      </c>
      <c r="O28" s="100">
        <f t="shared" si="13"/>
        <v>26000</v>
      </c>
      <c r="P28" s="100">
        <f t="shared" si="13"/>
        <v>24412.432165762213</v>
      </c>
    </row>
    <row r="29" spans="1:16" ht="13.5">
      <c r="A29" s="101" t="s">
        <v>35</v>
      </c>
      <c r="B29" s="92">
        <v>4</v>
      </c>
      <c r="C29" s="93">
        <v>260</v>
      </c>
      <c r="D29" s="67">
        <v>410</v>
      </c>
      <c r="E29" s="53">
        <v>485</v>
      </c>
      <c r="F29" s="94">
        <v>4</v>
      </c>
      <c r="G29" s="94">
        <v>7280</v>
      </c>
      <c r="H29" s="95">
        <v>12300</v>
      </c>
      <c r="I29" s="56">
        <v>12096</v>
      </c>
      <c r="J29" s="96">
        <f>IF(OR(D29=0,C29=0),"",C29/D29*100-100)</f>
        <v>-36.58536585365854</v>
      </c>
      <c r="K29" s="97">
        <f>IF(OR(E29=0,C29=0),"",C29/E29*100-100)</f>
        <v>-46.391752577319586</v>
      </c>
      <c r="L29" s="96">
        <f>IF(OR(H29=0,G29=0),"",G29/H29*100-100)</f>
        <v>-40.81300813008129</v>
      </c>
      <c r="M29" s="98">
        <f>IF(OR(I29=0,G29=0),"",G29/I29*100-100)</f>
        <v>-39.81481481481482</v>
      </c>
      <c r="N29" s="99">
        <f t="shared" si="13"/>
        <v>28000</v>
      </c>
      <c r="O29" s="100">
        <f t="shared" si="13"/>
        <v>30000</v>
      </c>
      <c r="P29" s="100">
        <f t="shared" si="13"/>
        <v>24940.20618556701</v>
      </c>
    </row>
    <row r="30" spans="1:16" ht="13.5">
      <c r="A30" s="101" t="s">
        <v>36</v>
      </c>
      <c r="B30" s="92">
        <v>4</v>
      </c>
      <c r="C30" s="93">
        <v>436</v>
      </c>
      <c r="D30" s="67">
        <v>475</v>
      </c>
      <c r="E30" s="53">
        <v>547.75</v>
      </c>
      <c r="F30" s="94"/>
      <c r="G30" s="94"/>
      <c r="H30" s="95">
        <v>15200</v>
      </c>
      <c r="I30" s="56">
        <v>15114.75</v>
      </c>
      <c r="J30" s="96">
        <f>IF(OR(D30=0,C30=0),"",C30/D30*100-100)</f>
        <v>-8.21052631578948</v>
      </c>
      <c r="K30" s="97">
        <f>IF(OR(E30=0,C30=0),"",C30/E30*100-100)</f>
        <v>-20.40164308534915</v>
      </c>
      <c r="L30" s="96"/>
      <c r="M30" s="98"/>
      <c r="N30" s="99">
        <f t="shared" si="13"/>
        <v>0</v>
      </c>
      <c r="O30" s="100">
        <f t="shared" si="13"/>
        <v>32000</v>
      </c>
      <c r="P30" s="100">
        <f t="shared" si="13"/>
        <v>27594.249201277955</v>
      </c>
    </row>
    <row r="31" spans="1:16" ht="13.5">
      <c r="A31" s="101" t="s">
        <v>37</v>
      </c>
      <c r="B31" s="92">
        <v>4</v>
      </c>
      <c r="C31" s="93">
        <v>290</v>
      </c>
      <c r="D31" s="67">
        <v>300</v>
      </c>
      <c r="E31" s="53">
        <v>364.25</v>
      </c>
      <c r="F31" s="94"/>
      <c r="G31" s="94"/>
      <c r="H31" s="95">
        <v>6600</v>
      </c>
      <c r="I31" s="56">
        <v>7957.5</v>
      </c>
      <c r="J31" s="96">
        <f>IF(OR(D31=0,C31=0),"",C31/D31*100-100)</f>
        <v>-3.3333333333333286</v>
      </c>
      <c r="K31" s="97">
        <f>IF(OR(E31=0,C31=0),"",C31/E31*100-100)</f>
        <v>-20.384351407000693</v>
      </c>
      <c r="L31" s="96"/>
      <c r="M31" s="98"/>
      <c r="N31" s="99">
        <f t="shared" si="13"/>
        <v>0</v>
      </c>
      <c r="O31" s="100">
        <f t="shared" si="13"/>
        <v>22000</v>
      </c>
      <c r="P31" s="100">
        <f t="shared" si="13"/>
        <v>21846.259437199726</v>
      </c>
    </row>
    <row r="32" spans="1:16" ht="13.5">
      <c r="A32" s="82" t="s">
        <v>38</v>
      </c>
      <c r="B32" s="106"/>
      <c r="C32" s="107"/>
      <c r="D32" s="142"/>
      <c r="E32" s="63"/>
      <c r="F32" s="108"/>
      <c r="G32" s="107"/>
      <c r="H32" s="142"/>
      <c r="I32" s="59"/>
      <c r="J32" s="109"/>
      <c r="K32" s="110"/>
      <c r="L32" s="109"/>
      <c r="M32" s="111"/>
      <c r="N32" s="112"/>
      <c r="O32" s="113"/>
      <c r="P32" s="113"/>
    </row>
    <row r="33" spans="1:16" ht="13.5">
      <c r="A33" s="101" t="s">
        <v>39</v>
      </c>
      <c r="B33" s="92">
        <v>3</v>
      </c>
      <c r="C33" s="93">
        <v>74</v>
      </c>
      <c r="D33" s="67">
        <v>73</v>
      </c>
      <c r="E33" s="53">
        <v>3.2575</v>
      </c>
      <c r="F33" s="94">
        <v>3</v>
      </c>
      <c r="G33" s="94">
        <v>4500</v>
      </c>
      <c r="H33" s="95">
        <v>4745</v>
      </c>
      <c r="I33" s="56">
        <v>268.7575</v>
      </c>
      <c r="J33" s="96">
        <f aca="true" t="shared" si="14" ref="J33:J39">IF(OR(D33=0,C33=0),"",C33/D33*100-100)</f>
        <v>1.3698630136986338</v>
      </c>
      <c r="K33" s="97"/>
      <c r="L33" s="96">
        <f>IF(OR(H33=0,G33=0),"",G33/H33*100-100)</f>
        <v>-5.163329820864078</v>
      </c>
      <c r="M33" s="98"/>
      <c r="N33" s="99">
        <f t="shared" si="13"/>
        <v>60810.81081081081</v>
      </c>
      <c r="O33" s="100">
        <f>(H33/D33)*1000</f>
        <v>65000</v>
      </c>
      <c r="P33" s="100">
        <f>(I33/E33)*1000</f>
        <v>82504.22102839602</v>
      </c>
    </row>
    <row r="34" spans="1:16" ht="13.5">
      <c r="A34" s="101" t="s">
        <v>40</v>
      </c>
      <c r="B34" s="92"/>
      <c r="C34" s="93">
        <v>0.01</v>
      </c>
      <c r="D34" s="67">
        <v>0.01</v>
      </c>
      <c r="E34" s="53">
        <v>0.01</v>
      </c>
      <c r="F34" s="94"/>
      <c r="G34" s="94"/>
      <c r="H34" s="95">
        <v>0.01</v>
      </c>
      <c r="I34" s="56">
        <v>0.01</v>
      </c>
      <c r="J34" s="96">
        <f t="shared" si="14"/>
        <v>0</v>
      </c>
      <c r="K34" s="97">
        <f aca="true" t="shared" si="15" ref="K34:K39">IF(OR(E34=0,C34=0),"",C34/E34*100-100)</f>
        <v>0</v>
      </c>
      <c r="L34" s="96"/>
      <c r="M34" s="98"/>
      <c r="N34" s="99"/>
      <c r="O34" s="100"/>
      <c r="P34" s="100"/>
    </row>
    <row r="35" spans="1:16" ht="13.5">
      <c r="A35" s="101" t="s">
        <v>41</v>
      </c>
      <c r="B35" s="92">
        <v>4</v>
      </c>
      <c r="C35" s="93">
        <v>4875</v>
      </c>
      <c r="D35" s="67">
        <v>4875</v>
      </c>
      <c r="E35" s="53">
        <v>5099.5</v>
      </c>
      <c r="F35" s="94"/>
      <c r="G35" s="94"/>
      <c r="H35" s="95">
        <v>4729</v>
      </c>
      <c r="I35" s="56">
        <v>5686.25</v>
      </c>
      <c r="J35" s="96">
        <f t="shared" si="14"/>
        <v>0</v>
      </c>
      <c r="K35" s="97">
        <f t="shared" si="15"/>
        <v>-4.4023923914109275</v>
      </c>
      <c r="L35" s="96"/>
      <c r="M35" s="98"/>
      <c r="N35" s="99">
        <f>(G35/C35)*1000</f>
        <v>0</v>
      </c>
      <c r="O35" s="100">
        <f>(H35/D35)*1000</f>
        <v>970.0512820512821</v>
      </c>
      <c r="P35" s="100">
        <f>(I35/E35)*1000</f>
        <v>1115.0603000294145</v>
      </c>
    </row>
    <row r="36" spans="1:16" ht="13.5">
      <c r="A36" s="101" t="s">
        <v>42</v>
      </c>
      <c r="B36" s="92"/>
      <c r="C36" s="93"/>
      <c r="D36" s="67">
        <v>0.01</v>
      </c>
      <c r="E36" s="53">
        <v>1.0075</v>
      </c>
      <c r="F36" s="94"/>
      <c r="G36" s="94"/>
      <c r="H36" s="95">
        <v>0.01</v>
      </c>
      <c r="I36" s="56">
        <v>2.0075</v>
      </c>
      <c r="J36" s="96"/>
      <c r="K36" s="97"/>
      <c r="L36" s="96"/>
      <c r="M36" s="98"/>
      <c r="N36" s="99"/>
      <c r="O36" s="100"/>
      <c r="P36" s="100">
        <f>(I36/E36)*1000</f>
        <v>1992.5558312655085</v>
      </c>
    </row>
    <row r="37" spans="1:16" ht="13.5">
      <c r="A37" s="101" t="s">
        <v>43</v>
      </c>
      <c r="B37" s="92"/>
      <c r="C37" s="93"/>
      <c r="D37" s="67">
        <v>235</v>
      </c>
      <c r="E37" s="53">
        <v>74.5</v>
      </c>
      <c r="F37" s="94"/>
      <c r="G37" s="94"/>
      <c r="H37" s="95">
        <v>164</v>
      </c>
      <c r="I37" s="56">
        <v>71.5</v>
      </c>
      <c r="J37" s="96"/>
      <c r="K37" s="97"/>
      <c r="L37" s="96"/>
      <c r="M37" s="98"/>
      <c r="N37" s="99" t="e">
        <f>(G37/C37)*1000</f>
        <v>#DIV/0!</v>
      </c>
      <c r="O37" s="100">
        <f>(H37/D37)*1000</f>
        <v>697.8723404255319</v>
      </c>
      <c r="P37" s="100">
        <f>(I37/E37)*1000</f>
        <v>959.7315436241611</v>
      </c>
    </row>
    <row r="38" spans="1:16" ht="13.5">
      <c r="A38" s="101" t="s">
        <v>44</v>
      </c>
      <c r="B38" s="92"/>
      <c r="C38" s="93">
        <v>0.01</v>
      </c>
      <c r="D38" s="67">
        <v>0.01</v>
      </c>
      <c r="E38" s="53">
        <v>14.7525</v>
      </c>
      <c r="F38" s="94"/>
      <c r="G38" s="94">
        <v>0.01</v>
      </c>
      <c r="H38" s="95">
        <v>0.01</v>
      </c>
      <c r="I38" s="56">
        <v>21.5025</v>
      </c>
      <c r="J38" s="96">
        <f t="shared" si="14"/>
        <v>0</v>
      </c>
      <c r="K38" s="97">
        <f t="shared" si="15"/>
        <v>-99.9322148788341</v>
      </c>
      <c r="L38" s="96">
        <f>IF(OR(H38=0,G38=0),"",G38/H38*100-100)</f>
        <v>0</v>
      </c>
      <c r="M38" s="98">
        <f>IF(OR(I38=0,G38=0),"",G38/I38*100-100)</f>
        <v>-99.95349377979305</v>
      </c>
      <c r="N38" s="99"/>
      <c r="O38" s="100"/>
      <c r="P38" s="100">
        <f>(I38/E38)*1000</f>
        <v>1457.5495678698526</v>
      </c>
    </row>
    <row r="39" spans="1:16" ht="13.5">
      <c r="A39" s="101" t="s">
        <v>45</v>
      </c>
      <c r="B39" s="92"/>
      <c r="C39" s="93"/>
      <c r="D39" s="67">
        <v>0.01</v>
      </c>
      <c r="E39" s="53">
        <v>0.01</v>
      </c>
      <c r="F39" s="94"/>
      <c r="G39" s="94"/>
      <c r="H39" s="95">
        <v>0.01</v>
      </c>
      <c r="I39" s="56">
        <v>0.01</v>
      </c>
      <c r="J39" s="96"/>
      <c r="K39" s="97"/>
      <c r="L39" s="96"/>
      <c r="M39" s="98"/>
      <c r="N39" s="99"/>
      <c r="O39" s="100"/>
      <c r="P39" s="100"/>
    </row>
    <row r="40" spans="1:16" ht="13.5">
      <c r="A40" s="82" t="s">
        <v>46</v>
      </c>
      <c r="B40" s="106"/>
      <c r="C40" s="107"/>
      <c r="D40" s="142"/>
      <c r="E40" s="63"/>
      <c r="F40" s="108"/>
      <c r="G40" s="107"/>
      <c r="H40" s="142"/>
      <c r="I40" s="59"/>
      <c r="J40" s="109"/>
      <c r="K40" s="110"/>
      <c r="L40" s="109"/>
      <c r="M40" s="111"/>
      <c r="N40" s="112"/>
      <c r="O40" s="113"/>
      <c r="P40" s="113"/>
    </row>
    <row r="41" spans="1:16" ht="13.5">
      <c r="A41" s="101" t="s">
        <v>47</v>
      </c>
      <c r="B41" s="92"/>
      <c r="C41" s="93"/>
      <c r="D41" s="67">
        <v>200</v>
      </c>
      <c r="E41" s="53">
        <v>221.25</v>
      </c>
      <c r="F41" s="94"/>
      <c r="G41" s="94"/>
      <c r="H41" s="95">
        <v>7800</v>
      </c>
      <c r="I41" s="56">
        <v>7221.5</v>
      </c>
      <c r="J41" s="96"/>
      <c r="K41" s="97"/>
      <c r="L41" s="96"/>
      <c r="M41" s="98"/>
      <c r="N41" s="99" t="e">
        <f aca="true" t="shared" si="16" ref="N41:P43">(G41/C41)*1000</f>
        <v>#DIV/0!</v>
      </c>
      <c r="O41" s="100">
        <f t="shared" si="16"/>
        <v>39000</v>
      </c>
      <c r="P41" s="100">
        <f t="shared" si="16"/>
        <v>32639.548022598872</v>
      </c>
    </row>
    <row r="42" spans="1:16" ht="13.5">
      <c r="A42" s="101" t="s">
        <v>48</v>
      </c>
      <c r="B42" s="92">
        <v>3</v>
      </c>
      <c r="C42" s="93">
        <v>380</v>
      </c>
      <c r="D42" s="67">
        <v>450</v>
      </c>
      <c r="E42" s="53">
        <v>479</v>
      </c>
      <c r="F42" s="94"/>
      <c r="G42" s="94"/>
      <c r="H42" s="95">
        <v>17100</v>
      </c>
      <c r="I42" s="56">
        <v>16309.25</v>
      </c>
      <c r="J42" s="96">
        <f>IF(OR(D42=0,C42=0),"",C42/D42*100-100)</f>
        <v>-15.555555555555557</v>
      </c>
      <c r="K42" s="97">
        <f>IF(OR(E42=0,C42=0),"",C42/E42*100-100)</f>
        <v>-20.668058455114817</v>
      </c>
      <c r="L42" s="96"/>
      <c r="M42" s="98"/>
      <c r="N42" s="99">
        <f t="shared" si="16"/>
        <v>0</v>
      </c>
      <c r="O42" s="100">
        <f t="shared" si="16"/>
        <v>38000</v>
      </c>
      <c r="P42" s="100">
        <f t="shared" si="16"/>
        <v>34048.53862212943</v>
      </c>
    </row>
    <row r="43" spans="1:16" ht="13.5">
      <c r="A43" s="101" t="s">
        <v>49</v>
      </c>
      <c r="B43" s="92">
        <v>2</v>
      </c>
      <c r="C43" s="93">
        <v>1500</v>
      </c>
      <c r="D43" s="67">
        <v>1200</v>
      </c>
      <c r="E43" s="53">
        <v>1969.25</v>
      </c>
      <c r="F43" s="94"/>
      <c r="G43" s="94"/>
      <c r="H43" s="95">
        <v>11280</v>
      </c>
      <c r="I43" s="56">
        <v>14663.25</v>
      </c>
      <c r="J43" s="96">
        <f>IF(OR(D43=0,C43=0),"",C43/D43*100-100)</f>
        <v>25</v>
      </c>
      <c r="K43" s="97">
        <f>IF(OR(E43=0,C43=0),"",C43/E43*100-100)</f>
        <v>-23.828868858702563</v>
      </c>
      <c r="L43" s="96"/>
      <c r="M43" s="98"/>
      <c r="N43" s="99">
        <f t="shared" si="16"/>
        <v>0</v>
      </c>
      <c r="O43" s="100">
        <f t="shared" si="16"/>
        <v>9400</v>
      </c>
      <c r="P43" s="100">
        <f t="shared" si="16"/>
        <v>7446.108924717532</v>
      </c>
    </row>
    <row r="44" spans="1:16" ht="13.5">
      <c r="A44" s="82" t="s">
        <v>50</v>
      </c>
      <c r="B44" s="106"/>
      <c r="C44" s="107"/>
      <c r="D44" s="142"/>
      <c r="E44" s="63"/>
      <c r="F44" s="108"/>
      <c r="G44" s="107"/>
      <c r="H44" s="142"/>
      <c r="I44" s="59"/>
      <c r="J44" s="109"/>
      <c r="K44" s="110"/>
      <c r="L44" s="109"/>
      <c r="M44" s="111"/>
      <c r="N44" s="112"/>
      <c r="O44" s="113"/>
      <c r="P44" s="113"/>
    </row>
    <row r="45" spans="1:16" ht="13.5">
      <c r="A45" s="101" t="s">
        <v>51</v>
      </c>
      <c r="B45" s="92"/>
      <c r="C45" s="93"/>
      <c r="D45" s="67">
        <v>160</v>
      </c>
      <c r="E45" s="53">
        <v>175.25</v>
      </c>
      <c r="F45" s="94"/>
      <c r="G45" s="94"/>
      <c r="H45" s="95">
        <v>6400</v>
      </c>
      <c r="I45" s="56">
        <v>6790</v>
      </c>
      <c r="J45" s="96"/>
      <c r="K45" s="97"/>
      <c r="L45" s="96"/>
      <c r="M45" s="98"/>
      <c r="N45" s="99" t="e">
        <f>(G45/C45)*1000</f>
        <v>#DIV/0!</v>
      </c>
      <c r="O45" s="100">
        <f>(H45/D45)*1000</f>
        <v>40000</v>
      </c>
      <c r="P45" s="100">
        <f>(I45/E45)*1000</f>
        <v>38744.650499286734</v>
      </c>
    </row>
    <row r="46" spans="1:16" ht="13.5">
      <c r="A46" s="101" t="s">
        <v>52</v>
      </c>
      <c r="B46" s="92"/>
      <c r="C46" s="93"/>
      <c r="D46" s="67">
        <v>0.01</v>
      </c>
      <c r="E46" s="53">
        <v>0.01</v>
      </c>
      <c r="F46" s="94"/>
      <c r="G46" s="94"/>
      <c r="H46" s="95">
        <v>0.01</v>
      </c>
      <c r="I46" s="56">
        <v>0.01</v>
      </c>
      <c r="J46" s="96"/>
      <c r="K46" s="97"/>
      <c r="L46" s="96"/>
      <c r="M46" s="98"/>
      <c r="N46" s="99"/>
      <c r="O46" s="100"/>
      <c r="P46" s="100"/>
    </row>
    <row r="47" spans="1:16" ht="13.5">
      <c r="A47" s="101" t="s">
        <v>53</v>
      </c>
      <c r="B47" s="92">
        <v>3</v>
      </c>
      <c r="C47" s="93">
        <v>422</v>
      </c>
      <c r="D47" s="67">
        <v>402</v>
      </c>
      <c r="E47" s="53">
        <v>245</v>
      </c>
      <c r="F47" s="94">
        <v>4</v>
      </c>
      <c r="G47" s="94">
        <v>2954</v>
      </c>
      <c r="H47" s="95">
        <v>2613</v>
      </c>
      <c r="I47" s="56">
        <v>1437.5</v>
      </c>
      <c r="J47" s="96">
        <f aca="true" t="shared" si="17" ref="J45:J62">IF(OR(D47=0,C47=0),"",C47/D47*100-100)</f>
        <v>4.975124378109456</v>
      </c>
      <c r="K47" s="97">
        <f aca="true" t="shared" si="18" ref="K45:K57">IF(OR(E47=0,C47=0),"",C47/E47*100-100)</f>
        <v>72.24489795918367</v>
      </c>
      <c r="L47" s="96">
        <f aca="true" t="shared" si="19" ref="L45:L91">IF(OR(H47=0,G47=0),"",G47/H47*100-100)</f>
        <v>13.050133945656327</v>
      </c>
      <c r="M47" s="98">
        <f>IF(OR(I47=0,G47=0),"",G47/I47*100-100)</f>
        <v>105.49565217391304</v>
      </c>
      <c r="N47" s="99">
        <f aca="true" t="shared" si="20" ref="N47:P49">(G47/C47)*1000</f>
        <v>7000</v>
      </c>
      <c r="O47" s="100">
        <f t="shared" si="20"/>
        <v>6500</v>
      </c>
      <c r="P47" s="100">
        <f t="shared" si="20"/>
        <v>5867.34693877551</v>
      </c>
    </row>
    <row r="48" spans="1:16" ht="13.5">
      <c r="A48" s="101" t="s">
        <v>54</v>
      </c>
      <c r="B48" s="92"/>
      <c r="C48" s="93"/>
      <c r="D48" s="67">
        <v>24</v>
      </c>
      <c r="E48" s="53">
        <v>25.5</v>
      </c>
      <c r="F48" s="94"/>
      <c r="G48" s="94"/>
      <c r="H48" s="95">
        <v>528</v>
      </c>
      <c r="I48" s="56">
        <v>561</v>
      </c>
      <c r="J48" s="96"/>
      <c r="K48" s="97"/>
      <c r="L48" s="96"/>
      <c r="M48" s="98"/>
      <c r="N48" s="99" t="e">
        <f t="shared" si="20"/>
        <v>#DIV/0!</v>
      </c>
      <c r="O48" s="100">
        <f t="shared" si="20"/>
        <v>22000</v>
      </c>
      <c r="P48" s="100">
        <f t="shared" si="20"/>
        <v>22000</v>
      </c>
    </row>
    <row r="49" spans="1:16" ht="13.5">
      <c r="A49" s="102" t="s">
        <v>55</v>
      </c>
      <c r="B49" s="92">
        <v>2</v>
      </c>
      <c r="C49" s="93">
        <v>310</v>
      </c>
      <c r="D49" s="67">
        <v>390</v>
      </c>
      <c r="E49" s="53">
        <v>397.75</v>
      </c>
      <c r="F49" s="94"/>
      <c r="G49" s="94"/>
      <c r="H49" s="95">
        <v>11624</v>
      </c>
      <c r="I49" s="56">
        <v>12013.75</v>
      </c>
      <c r="J49" s="96">
        <f t="shared" si="17"/>
        <v>-20.51282051282051</v>
      </c>
      <c r="K49" s="97">
        <f t="shared" si="18"/>
        <v>-22.061596480201132</v>
      </c>
      <c r="L49" s="96"/>
      <c r="M49" s="98"/>
      <c r="N49" s="99">
        <f t="shared" si="20"/>
        <v>0</v>
      </c>
      <c r="O49" s="100">
        <f t="shared" si="20"/>
        <v>29805.128205128207</v>
      </c>
      <c r="P49" s="100">
        <f t="shared" si="20"/>
        <v>30204.274041483346</v>
      </c>
    </row>
    <row r="50" spans="1:16" ht="13.5">
      <c r="A50" s="102" t="s">
        <v>56</v>
      </c>
      <c r="B50" s="92"/>
      <c r="C50" s="93"/>
      <c r="D50" s="67">
        <v>9</v>
      </c>
      <c r="E50" s="53">
        <v>9.75</v>
      </c>
      <c r="F50" s="94"/>
      <c r="G50" s="94"/>
      <c r="H50" s="95">
        <v>216</v>
      </c>
      <c r="I50" s="56">
        <v>239</v>
      </c>
      <c r="J50" s="96"/>
      <c r="K50" s="97"/>
      <c r="L50" s="96"/>
      <c r="M50" s="98"/>
      <c r="N50" s="99"/>
      <c r="O50" s="100">
        <f>(H50/D50)*1000</f>
        <v>24000</v>
      </c>
      <c r="P50" s="100">
        <f>(I50/E50)*1000</f>
        <v>24512.820512820515</v>
      </c>
    </row>
    <row r="51" spans="1:16" ht="13.5">
      <c r="A51" s="102" t="s">
        <v>57</v>
      </c>
      <c r="B51" s="92">
        <v>3</v>
      </c>
      <c r="C51" s="93">
        <v>18</v>
      </c>
      <c r="D51" s="67">
        <v>20</v>
      </c>
      <c r="E51" s="53">
        <v>18.25</v>
      </c>
      <c r="F51" s="94">
        <v>4</v>
      </c>
      <c r="G51" s="94">
        <v>206</v>
      </c>
      <c r="H51" s="95">
        <v>400</v>
      </c>
      <c r="I51" s="56">
        <v>374.25</v>
      </c>
      <c r="J51" s="96">
        <f t="shared" si="17"/>
        <v>-10</v>
      </c>
      <c r="K51" s="97">
        <f t="shared" si="18"/>
        <v>-1.3698630136986338</v>
      </c>
      <c r="L51" s="96"/>
      <c r="M51" s="98"/>
      <c r="N51" s="99">
        <f>(G51/C51)*1000</f>
        <v>11444.444444444445</v>
      </c>
      <c r="O51" s="100">
        <f>(H51/D51)*1000</f>
        <v>20000</v>
      </c>
      <c r="P51" s="100">
        <f>(I51/E51)*1000</f>
        <v>20506.84931506849</v>
      </c>
    </row>
    <row r="52" spans="1:16" ht="13.5">
      <c r="A52" s="102" t="s">
        <v>58</v>
      </c>
      <c r="B52" s="92"/>
      <c r="C52" s="93">
        <v>0.01</v>
      </c>
      <c r="D52" s="67">
        <v>0.01</v>
      </c>
      <c r="E52" s="53">
        <v>3.0025</v>
      </c>
      <c r="F52" s="94"/>
      <c r="G52" s="94"/>
      <c r="H52" s="95">
        <v>0.01</v>
      </c>
      <c r="I52" s="56">
        <v>37.0025</v>
      </c>
      <c r="J52" s="96">
        <f t="shared" si="17"/>
        <v>0</v>
      </c>
      <c r="K52" s="97">
        <f t="shared" si="18"/>
        <v>-99.6669442131557</v>
      </c>
      <c r="L52" s="96"/>
      <c r="M52" s="98"/>
      <c r="N52" s="99">
        <f>(G52/C52)*1000</f>
        <v>0</v>
      </c>
      <c r="O52" s="100"/>
      <c r="P52" s="100">
        <f aca="true" t="shared" si="21" ref="P52:P57">(I52/E52)*1000</f>
        <v>12323.896752706078</v>
      </c>
    </row>
    <row r="53" spans="1:16" ht="13.5">
      <c r="A53" s="101" t="s">
        <v>59</v>
      </c>
      <c r="B53" s="92">
        <v>4</v>
      </c>
      <c r="C53" s="93">
        <v>140</v>
      </c>
      <c r="D53" s="67">
        <v>130</v>
      </c>
      <c r="E53" s="53">
        <v>145.25</v>
      </c>
      <c r="F53" s="94"/>
      <c r="G53" s="94"/>
      <c r="H53" s="95">
        <v>5074</v>
      </c>
      <c r="I53" s="56">
        <v>5254.5</v>
      </c>
      <c r="J53" s="96">
        <f t="shared" si="17"/>
        <v>7.692307692307693</v>
      </c>
      <c r="K53" s="97">
        <f t="shared" si="18"/>
        <v>-3.6144578313252964</v>
      </c>
      <c r="L53" s="96"/>
      <c r="M53" s="98"/>
      <c r="N53" s="99">
        <f aca="true" t="shared" si="22" ref="N53:O57">(G53/C53)*1000</f>
        <v>0</v>
      </c>
      <c r="O53" s="100">
        <f t="shared" si="22"/>
        <v>39030.769230769234</v>
      </c>
      <c r="P53" s="100">
        <f t="shared" si="21"/>
        <v>36175.55938037866</v>
      </c>
    </row>
    <row r="54" spans="1:16" ht="12.75" customHeight="1">
      <c r="A54" s="101" t="s">
        <v>60</v>
      </c>
      <c r="B54" s="92">
        <v>4</v>
      </c>
      <c r="C54" s="93">
        <v>560</v>
      </c>
      <c r="D54" s="67">
        <v>540</v>
      </c>
      <c r="E54" s="53">
        <v>662</v>
      </c>
      <c r="F54" s="94"/>
      <c r="G54" s="94"/>
      <c r="H54" s="95">
        <v>11340</v>
      </c>
      <c r="I54" s="56">
        <v>12801.25</v>
      </c>
      <c r="J54" s="96">
        <f t="shared" si="17"/>
        <v>3.7037037037036953</v>
      </c>
      <c r="K54" s="97">
        <f t="shared" si="18"/>
        <v>-15.407854984894271</v>
      </c>
      <c r="L54" s="96"/>
      <c r="M54" s="98"/>
      <c r="N54" s="99">
        <f t="shared" si="22"/>
        <v>0</v>
      </c>
      <c r="O54" s="100">
        <f t="shared" si="22"/>
        <v>21000</v>
      </c>
      <c r="P54" s="100">
        <f t="shared" si="21"/>
        <v>19337.235649546827</v>
      </c>
    </row>
    <row r="55" spans="1:16" ht="12.75" customHeight="1">
      <c r="A55" s="101" t="s">
        <v>61</v>
      </c>
      <c r="B55" s="92"/>
      <c r="C55" s="93"/>
      <c r="D55" s="67">
        <v>25</v>
      </c>
      <c r="E55" s="53">
        <v>28</v>
      </c>
      <c r="F55" s="94"/>
      <c r="G55" s="94"/>
      <c r="H55" s="95">
        <v>930</v>
      </c>
      <c r="I55" s="56">
        <v>864.5</v>
      </c>
      <c r="J55" s="96"/>
      <c r="K55" s="97"/>
      <c r="L55" s="96"/>
      <c r="M55" s="98"/>
      <c r="N55" s="99" t="e">
        <f t="shared" si="22"/>
        <v>#DIV/0!</v>
      </c>
      <c r="O55" s="100">
        <f t="shared" si="22"/>
        <v>37200</v>
      </c>
      <c r="P55" s="100">
        <f t="shared" si="21"/>
        <v>30875</v>
      </c>
    </row>
    <row r="56" spans="1:16" ht="13.5">
      <c r="A56" s="91" t="s">
        <v>62</v>
      </c>
      <c r="B56" s="92">
        <v>3</v>
      </c>
      <c r="C56" s="93">
        <f>IF(OR(C57=0,C58=0),"",SUM(C57:C58))</f>
        <v>185.01</v>
      </c>
      <c r="D56" s="67">
        <f>IF(OR(D57=0,D58=0),"",SUM(D57:D58))</f>
        <v>170.01</v>
      </c>
      <c r="E56" s="67">
        <f>IF(OR(E57=0,E58=0),"",SUM(E57:E58))</f>
        <v>173.01</v>
      </c>
      <c r="F56" s="94">
        <v>4</v>
      </c>
      <c r="G56" s="94">
        <f>IF(OR(G57=0,G58=0),"",SUM(G57:G58))</f>
        <v>11470.01</v>
      </c>
      <c r="H56" s="95">
        <f>IF(OR(H57=0,H58=0),"",SUM(H57:H58))</f>
        <v>10710.01</v>
      </c>
      <c r="I56" s="115">
        <f>IF(OR(I57=0,I58=0),"",SUM(I57:I58))</f>
        <v>11157.51</v>
      </c>
      <c r="J56" s="96">
        <f t="shared" si="17"/>
        <v>8.823010411152282</v>
      </c>
      <c r="K56" s="97">
        <f t="shared" si="18"/>
        <v>6.936015259233571</v>
      </c>
      <c r="L56" s="96">
        <f t="shared" si="19"/>
        <v>7.096165176316376</v>
      </c>
      <c r="M56" s="98">
        <f>IF(OR(I56=0,G56=0),"",G56/I56*100-100)</f>
        <v>2.8008041220666655</v>
      </c>
      <c r="N56" s="99">
        <f t="shared" si="22"/>
        <v>61996.70288092536</v>
      </c>
      <c r="O56" s="100">
        <f t="shared" si="22"/>
        <v>62996.35315569673</v>
      </c>
      <c r="P56" s="100">
        <f t="shared" si="21"/>
        <v>64490.549679209296</v>
      </c>
    </row>
    <row r="57" spans="1:16" ht="13.5">
      <c r="A57" s="101" t="s">
        <v>63</v>
      </c>
      <c r="B57" s="92">
        <v>3</v>
      </c>
      <c r="C57" s="93">
        <v>185</v>
      </c>
      <c r="D57" s="67">
        <v>170</v>
      </c>
      <c r="E57" s="53">
        <v>173</v>
      </c>
      <c r="F57" s="94">
        <v>4</v>
      </c>
      <c r="G57" s="94">
        <v>11470</v>
      </c>
      <c r="H57" s="95">
        <v>10710</v>
      </c>
      <c r="I57" s="56">
        <v>11157.5</v>
      </c>
      <c r="J57" s="96">
        <f t="shared" si="17"/>
        <v>8.823529411764696</v>
      </c>
      <c r="K57" s="97">
        <f t="shared" si="18"/>
        <v>6.936416184971094</v>
      </c>
      <c r="L57" s="96">
        <f t="shared" si="19"/>
        <v>7.096171802054158</v>
      </c>
      <c r="M57" s="98">
        <f>IF(OR(I57=0,G57=0),"",G57/I57*100-100)</f>
        <v>2.800806632310099</v>
      </c>
      <c r="N57" s="99">
        <f t="shared" si="22"/>
        <v>62000</v>
      </c>
      <c r="O57" s="100">
        <f t="shared" si="22"/>
        <v>63000</v>
      </c>
      <c r="P57" s="100">
        <f t="shared" si="21"/>
        <v>64494.219653179185</v>
      </c>
    </row>
    <row r="58" spans="1:16" ht="13.5">
      <c r="A58" s="101" t="s">
        <v>64</v>
      </c>
      <c r="B58" s="92"/>
      <c r="C58" s="93">
        <v>0.01</v>
      </c>
      <c r="D58" s="67">
        <v>0.01</v>
      </c>
      <c r="E58" s="53">
        <v>0.01</v>
      </c>
      <c r="F58" s="94"/>
      <c r="G58" s="94">
        <v>0.01</v>
      </c>
      <c r="H58" s="95">
        <v>0.01</v>
      </c>
      <c r="I58" s="56">
        <v>0.01</v>
      </c>
      <c r="J58" s="96">
        <f t="shared" si="17"/>
        <v>0</v>
      </c>
      <c r="K58" s="97"/>
      <c r="L58" s="96">
        <f t="shared" si="19"/>
        <v>0</v>
      </c>
      <c r="M58" s="98"/>
      <c r="N58" s="99"/>
      <c r="O58" s="100"/>
      <c r="P58" s="100"/>
    </row>
    <row r="59" spans="1:16" ht="13.5">
      <c r="A59" s="91" t="s">
        <v>65</v>
      </c>
      <c r="B59" s="92">
        <v>2</v>
      </c>
      <c r="C59" s="93">
        <f>IF(OR(C60=0,C61=0),"",SUM(C60:C61))</f>
        <v>150</v>
      </c>
      <c r="D59" s="67">
        <f>IF(OR(D60=0,D61=0),"",SUM(D60:D61))</f>
        <v>150</v>
      </c>
      <c r="E59" s="67">
        <f>IF(OR(E60=0,E61=0),"",SUM(E60:E61))</f>
        <v>157.75</v>
      </c>
      <c r="F59" s="94">
        <v>3</v>
      </c>
      <c r="G59" s="116">
        <f>IF(OR(G60=0,G61=0),"",SUM(G60:G61))</f>
        <v>10450</v>
      </c>
      <c r="H59" s="117">
        <f>IF(OR(H60=0,H61=0),"",SUM(H60:H61))</f>
        <v>8920</v>
      </c>
      <c r="I59" s="118">
        <f>IF(OR(I60=0,I61=0),"",SUM(I60:I61))</f>
        <v>9808.25</v>
      </c>
      <c r="J59" s="96">
        <f t="shared" si="17"/>
        <v>0</v>
      </c>
      <c r="K59" s="97">
        <f>IF(OR(E59=0,C59=0),"",C59/E59*100-100)</f>
        <v>-4.912836767036453</v>
      </c>
      <c r="L59" s="96">
        <f t="shared" si="19"/>
        <v>17.152466367713018</v>
      </c>
      <c r="M59" s="98">
        <f>IF(OR(I59=0,G59=0),"",G59/I59*100-100)</f>
        <v>6.542961282593723</v>
      </c>
      <c r="N59" s="99">
        <f aca="true" t="shared" si="23" ref="N59:P62">(G59/C59)*1000</f>
        <v>69666.66666666667</v>
      </c>
      <c r="O59" s="100">
        <f t="shared" si="23"/>
        <v>59466.66666666667</v>
      </c>
      <c r="P59" s="100">
        <f t="shared" si="23"/>
        <v>62175.911251980986</v>
      </c>
    </row>
    <row r="60" spans="1:16" ht="13.5">
      <c r="A60" s="101" t="s">
        <v>66</v>
      </c>
      <c r="B60" s="92">
        <v>3</v>
      </c>
      <c r="C60" s="93">
        <v>87</v>
      </c>
      <c r="D60" s="67">
        <v>85</v>
      </c>
      <c r="E60" s="53">
        <v>78.75</v>
      </c>
      <c r="F60" s="94">
        <v>3</v>
      </c>
      <c r="G60" s="94">
        <v>7150</v>
      </c>
      <c r="H60" s="95">
        <v>5800</v>
      </c>
      <c r="I60" s="56">
        <v>5922.25</v>
      </c>
      <c r="J60" s="96">
        <f t="shared" si="17"/>
        <v>2.35294117647058</v>
      </c>
      <c r="K60" s="97">
        <f>IF(OR(E60=0,C60=0),"",C60/E60*100-100)</f>
        <v>10.476190476190482</v>
      </c>
      <c r="L60" s="96">
        <f t="shared" si="19"/>
        <v>23.275862068965523</v>
      </c>
      <c r="M60" s="98">
        <f>IF(OR(I60=0,G60=0),"",G60/I60*100-100)</f>
        <v>20.73114103592384</v>
      </c>
      <c r="N60" s="99">
        <f t="shared" si="23"/>
        <v>82183.908045977</v>
      </c>
      <c r="O60" s="100">
        <f t="shared" si="23"/>
        <v>68235.29411764706</v>
      </c>
      <c r="P60" s="100">
        <f t="shared" si="23"/>
        <v>75203.1746031746</v>
      </c>
    </row>
    <row r="61" spans="1:16" ht="13.5">
      <c r="A61" s="101" t="s">
        <v>67</v>
      </c>
      <c r="B61" s="92">
        <v>3</v>
      </c>
      <c r="C61" s="93">
        <v>63</v>
      </c>
      <c r="D61" s="67">
        <v>65</v>
      </c>
      <c r="E61" s="53">
        <v>79</v>
      </c>
      <c r="F61" s="94">
        <v>3</v>
      </c>
      <c r="G61" s="94">
        <v>3300</v>
      </c>
      <c r="H61" s="95">
        <v>3120</v>
      </c>
      <c r="I61" s="56">
        <v>3886</v>
      </c>
      <c r="J61" s="96">
        <f t="shared" si="17"/>
        <v>-3.07692307692308</v>
      </c>
      <c r="K61" s="97">
        <f>IF(OR(E61=0,C61=0),"",C61/E61*100-100)</f>
        <v>-20.25316455696202</v>
      </c>
      <c r="L61" s="96">
        <f t="shared" si="19"/>
        <v>5.769230769230774</v>
      </c>
      <c r="M61" s="98">
        <f>IF(OR(I61=0,G61=0),"",G61/I61*100-100)</f>
        <v>-15.079773546062796</v>
      </c>
      <c r="N61" s="99">
        <f t="shared" si="23"/>
        <v>52380.95238095238</v>
      </c>
      <c r="O61" s="100">
        <f t="shared" si="23"/>
        <v>48000</v>
      </c>
      <c r="P61" s="100">
        <f t="shared" si="23"/>
        <v>49189.87341772152</v>
      </c>
    </row>
    <row r="62" spans="1:16" ht="13.5">
      <c r="A62" s="101" t="s">
        <v>68</v>
      </c>
      <c r="B62" s="92">
        <v>4</v>
      </c>
      <c r="C62" s="93">
        <v>12</v>
      </c>
      <c r="D62" s="67">
        <v>12</v>
      </c>
      <c r="E62" s="53">
        <v>12.75</v>
      </c>
      <c r="F62" s="94"/>
      <c r="G62" s="94"/>
      <c r="H62" s="95">
        <v>132</v>
      </c>
      <c r="I62" s="56">
        <v>179.25</v>
      </c>
      <c r="J62" s="96">
        <f t="shared" si="17"/>
        <v>0</v>
      </c>
      <c r="K62" s="97">
        <f aca="true" t="shared" si="24" ref="K62:K91">IF(OR(E62=0,C62=0),"",C62/E62*100-100)</f>
        <v>-5.882352941176478</v>
      </c>
      <c r="L62" s="96"/>
      <c r="M62" s="98"/>
      <c r="N62" s="99">
        <f aca="true" t="shared" si="25" ref="N62:N69">(G62/C62)*1000</f>
        <v>0</v>
      </c>
      <c r="O62" s="100">
        <f t="shared" si="23"/>
        <v>11000</v>
      </c>
      <c r="P62" s="100">
        <f aca="true" t="shared" si="26" ref="P62:P69">(I62/E62)*1000</f>
        <v>14058.823529411764</v>
      </c>
    </row>
    <row r="63" spans="1:16" s="166" customFormat="1" ht="13.5">
      <c r="A63" s="156" t="s">
        <v>69</v>
      </c>
      <c r="B63" s="124">
        <v>4</v>
      </c>
      <c r="C63" s="157">
        <f>IF(OR(C64=0,C65=0),"",SUM(C64:C65))</f>
        <v>150</v>
      </c>
      <c r="D63" s="158">
        <f>IF(OR(D64=0,D65=0),"",SUM(D64:D65))</f>
        <v>153</v>
      </c>
      <c r="E63" s="158">
        <f>IF(OR(E64=0,E65=0),"",SUM(E64:E65))</f>
        <v>154.25</v>
      </c>
      <c r="F63" s="159">
        <v>4</v>
      </c>
      <c r="G63" s="159">
        <f>IF(OR(G64=0,G65=0),"",SUM(G64:G65))</f>
        <v>8000</v>
      </c>
      <c r="H63" s="143">
        <f>IF(OR(H64=0,H65=0),"",SUM(H64:H65))</f>
        <v>8140</v>
      </c>
      <c r="I63" s="160">
        <f>IF(OR(I64=0,I65=0),"",SUM(I64:I65))</f>
        <v>7588.7575</v>
      </c>
      <c r="J63" s="161">
        <f aca="true" t="shared" si="27" ref="J63:J91">IF(OR(D63=0,C63=0),"",C63/D63*100-100)</f>
        <v>-1.9607843137254974</v>
      </c>
      <c r="K63" s="162">
        <f t="shared" si="24"/>
        <v>-2.755267423014587</v>
      </c>
      <c r="L63" s="161">
        <f t="shared" si="19"/>
        <v>-1.7199017199017135</v>
      </c>
      <c r="M63" s="163">
        <f aca="true" t="shared" si="28" ref="M62:M91">IF(OR(I63=0,G63=0),"",G63/I63*100-100)</f>
        <v>5.419101875372888</v>
      </c>
      <c r="N63" s="164">
        <f t="shared" si="25"/>
        <v>53333.333333333336</v>
      </c>
      <c r="O63" s="165">
        <f aca="true" t="shared" si="29" ref="O63:O69">(H63/D63)*1000</f>
        <v>53202.61437908497</v>
      </c>
      <c r="P63" s="165">
        <f t="shared" si="26"/>
        <v>49197.77957860616</v>
      </c>
    </row>
    <row r="64" spans="1:16" ht="13.5">
      <c r="A64" s="101" t="s">
        <v>70</v>
      </c>
      <c r="B64" s="92">
        <v>4</v>
      </c>
      <c r="C64" s="93">
        <v>35</v>
      </c>
      <c r="D64" s="67">
        <v>38</v>
      </c>
      <c r="E64" s="53">
        <v>43</v>
      </c>
      <c r="F64" s="94">
        <v>4</v>
      </c>
      <c r="G64" s="94">
        <v>850</v>
      </c>
      <c r="H64" s="95">
        <v>1100</v>
      </c>
      <c r="I64" s="60">
        <v>965.5075</v>
      </c>
      <c r="J64" s="96">
        <f t="shared" si="27"/>
        <v>-7.89473684210526</v>
      </c>
      <c r="K64" s="97">
        <f t="shared" si="24"/>
        <v>-18.604651162790702</v>
      </c>
      <c r="L64" s="96">
        <f t="shared" si="19"/>
        <v>-22.727272727272734</v>
      </c>
      <c r="M64" s="98">
        <f t="shared" si="28"/>
        <v>-11.963397487849662</v>
      </c>
      <c r="N64" s="99">
        <f t="shared" si="25"/>
        <v>24285.714285714286</v>
      </c>
      <c r="O64" s="100">
        <f t="shared" si="29"/>
        <v>28947.36842105263</v>
      </c>
      <c r="P64" s="100">
        <f t="shared" si="26"/>
        <v>22453.662790697676</v>
      </c>
    </row>
    <row r="65" spans="1:16" ht="13.5">
      <c r="A65" s="101" t="s">
        <v>71</v>
      </c>
      <c r="B65" s="92">
        <v>4</v>
      </c>
      <c r="C65" s="93">
        <v>115</v>
      </c>
      <c r="D65" s="67">
        <v>115</v>
      </c>
      <c r="E65" s="53">
        <v>111.25</v>
      </c>
      <c r="F65" s="94">
        <v>4</v>
      </c>
      <c r="G65" s="94">
        <v>7150</v>
      </c>
      <c r="H65" s="95">
        <v>7040</v>
      </c>
      <c r="I65" s="56">
        <v>6623.25</v>
      </c>
      <c r="J65" s="96">
        <f t="shared" si="27"/>
        <v>0</v>
      </c>
      <c r="K65" s="97">
        <f t="shared" si="24"/>
        <v>3.37078651685394</v>
      </c>
      <c r="L65" s="96">
        <f t="shared" si="19"/>
        <v>1.5625</v>
      </c>
      <c r="M65" s="98">
        <f t="shared" si="28"/>
        <v>7.95304420035481</v>
      </c>
      <c r="N65" s="99">
        <f t="shared" si="25"/>
        <v>62173.91304347826</v>
      </c>
      <c r="O65" s="100">
        <f t="shared" si="29"/>
        <v>61217.39130434783</v>
      </c>
      <c r="P65" s="100">
        <f t="shared" si="26"/>
        <v>59534.831460674155</v>
      </c>
    </row>
    <row r="66" spans="1:16" ht="13.5">
      <c r="A66" s="91" t="s">
        <v>72</v>
      </c>
      <c r="B66" s="92"/>
      <c r="C66" s="119"/>
      <c r="D66" s="120">
        <f>IF(OR(D67=0,D68=0,D69=0),"",SUM(D67:D69))</f>
        <v>1150</v>
      </c>
      <c r="E66" s="120">
        <f>IF(OR(E67=0,E68=0,E69=0),"",SUM(E67:E69))</f>
        <v>1201.5</v>
      </c>
      <c r="F66" s="94"/>
      <c r="G66" s="121">
        <f>IF(OR(G67=0,G68=0,G69=0),"",SUM(G67:G69))</f>
      </c>
      <c r="H66" s="122">
        <f>IF(OR(H67=0,H68=0,H69=0),"",SUM(H67:H69))</f>
        <v>72545</v>
      </c>
      <c r="I66" s="123">
        <f>IF(OR(I67=0,I68=0,I69=0),"",SUM(I67:I69))</f>
        <v>71525.75</v>
      </c>
      <c r="J66" s="96">
        <f t="shared" si="27"/>
      </c>
      <c r="K66" s="97">
        <f t="shared" si="24"/>
      </c>
      <c r="L66" s="96" t="e">
        <f t="shared" si="19"/>
        <v>#VALUE!</v>
      </c>
      <c r="M66" s="98" t="e">
        <f t="shared" si="28"/>
        <v>#VALUE!</v>
      </c>
      <c r="N66" s="99" t="e">
        <f t="shared" si="25"/>
        <v>#VALUE!</v>
      </c>
      <c r="O66" s="100">
        <f t="shared" si="29"/>
        <v>63082.608695652176</v>
      </c>
      <c r="P66" s="100">
        <f t="shared" si="26"/>
        <v>59530.378693300045</v>
      </c>
    </row>
    <row r="67" spans="1:16" ht="13.5">
      <c r="A67" s="101" t="s">
        <v>73</v>
      </c>
      <c r="B67" s="124">
        <v>2</v>
      </c>
      <c r="C67" s="93">
        <v>406</v>
      </c>
      <c r="D67" s="67">
        <v>475</v>
      </c>
      <c r="E67" s="53">
        <v>482.75</v>
      </c>
      <c r="F67" s="94">
        <v>3</v>
      </c>
      <c r="G67" s="94">
        <v>28420</v>
      </c>
      <c r="H67" s="95">
        <v>30875</v>
      </c>
      <c r="I67" s="56">
        <v>28445.75</v>
      </c>
      <c r="J67" s="96">
        <f t="shared" si="27"/>
        <v>-14.526315789473685</v>
      </c>
      <c r="K67" s="97">
        <f t="shared" si="24"/>
        <v>-15.898498187467638</v>
      </c>
      <c r="L67" s="96">
        <f t="shared" si="19"/>
        <v>-7.951417004048579</v>
      </c>
      <c r="M67" s="98">
        <f t="shared" si="28"/>
        <v>-0.09052318887708566</v>
      </c>
      <c r="N67" s="99">
        <f t="shared" si="25"/>
        <v>70000</v>
      </c>
      <c r="O67" s="100">
        <f t="shared" si="29"/>
        <v>65000</v>
      </c>
      <c r="P67" s="100">
        <f t="shared" si="26"/>
        <v>58924.3915069912</v>
      </c>
    </row>
    <row r="68" spans="1:16" ht="13.5">
      <c r="A68" s="101" t="s">
        <v>74</v>
      </c>
      <c r="B68" s="92">
        <v>4</v>
      </c>
      <c r="C68" s="93">
        <v>376</v>
      </c>
      <c r="D68" s="67">
        <v>430</v>
      </c>
      <c r="E68" s="53">
        <v>447</v>
      </c>
      <c r="F68" s="94"/>
      <c r="G68" s="94"/>
      <c r="H68" s="95">
        <v>27950</v>
      </c>
      <c r="I68" s="56">
        <v>26967.5</v>
      </c>
      <c r="J68" s="96">
        <f t="shared" si="27"/>
        <v>-12.558139534883722</v>
      </c>
      <c r="K68" s="97">
        <f t="shared" si="24"/>
        <v>-15.883668903803127</v>
      </c>
      <c r="L68" s="96"/>
      <c r="M68" s="98"/>
      <c r="N68" s="99">
        <f t="shared" si="25"/>
        <v>0</v>
      </c>
      <c r="O68" s="100">
        <f t="shared" si="29"/>
        <v>65000</v>
      </c>
      <c r="P68" s="100">
        <f t="shared" si="26"/>
        <v>60329.977628635344</v>
      </c>
    </row>
    <row r="69" spans="1:16" ht="13.5">
      <c r="A69" s="101" t="s">
        <v>75</v>
      </c>
      <c r="B69" s="92"/>
      <c r="C69" s="93"/>
      <c r="D69" s="67">
        <v>245</v>
      </c>
      <c r="E69" s="53">
        <v>271.75</v>
      </c>
      <c r="F69" s="94"/>
      <c r="G69" s="94"/>
      <c r="H69" s="95">
        <v>13720</v>
      </c>
      <c r="I69" s="56">
        <v>16112.5</v>
      </c>
      <c r="J69" s="96"/>
      <c r="K69" s="97"/>
      <c r="L69" s="96"/>
      <c r="M69" s="98"/>
      <c r="N69" s="99" t="e">
        <f t="shared" si="25"/>
        <v>#DIV/0!</v>
      </c>
      <c r="O69" s="100">
        <f t="shared" si="29"/>
        <v>56000</v>
      </c>
      <c r="P69" s="100">
        <f t="shared" si="26"/>
        <v>59291.62833486661</v>
      </c>
    </row>
    <row r="70" spans="1:16" ht="13.5">
      <c r="A70" s="101" t="s">
        <v>76</v>
      </c>
      <c r="B70" s="92"/>
      <c r="C70" s="93">
        <v>0.01</v>
      </c>
      <c r="D70" s="67">
        <v>0.01</v>
      </c>
      <c r="E70" s="53">
        <v>0.01</v>
      </c>
      <c r="F70" s="94"/>
      <c r="G70" s="94"/>
      <c r="H70" s="95">
        <v>0.01</v>
      </c>
      <c r="I70" s="56">
        <v>0.01</v>
      </c>
      <c r="J70" s="96">
        <f t="shared" si="27"/>
        <v>0</v>
      </c>
      <c r="K70" s="97">
        <f t="shared" si="24"/>
        <v>0</v>
      </c>
      <c r="L70" s="96"/>
      <c r="M70" s="98"/>
      <c r="N70" s="99"/>
      <c r="O70" s="100"/>
      <c r="P70" s="100"/>
    </row>
    <row r="71" spans="1:16" ht="13.5">
      <c r="A71" s="101" t="s">
        <v>77</v>
      </c>
      <c r="B71" s="92"/>
      <c r="C71" s="93"/>
      <c r="D71" s="67">
        <v>475</v>
      </c>
      <c r="E71" s="53">
        <v>508.5</v>
      </c>
      <c r="F71" s="94"/>
      <c r="G71" s="94"/>
      <c r="H71" s="95">
        <v>13700</v>
      </c>
      <c r="I71" s="56">
        <v>16072.75</v>
      </c>
      <c r="J71" s="96"/>
      <c r="K71" s="97"/>
      <c r="L71" s="96"/>
      <c r="M71" s="98"/>
      <c r="N71" s="99" t="e">
        <f aca="true" t="shared" si="30" ref="N71:N86">(G71/C71)*1000</f>
        <v>#DIV/0!</v>
      </c>
      <c r="O71" s="100">
        <f aca="true" t="shared" si="31" ref="O71:O86">(H71/D71)*1000</f>
        <v>28842.105263157893</v>
      </c>
      <c r="P71" s="100">
        <f aca="true" t="shared" si="32" ref="P71:P86">(I71/E71)*1000</f>
        <v>31608.161258603737</v>
      </c>
    </row>
    <row r="72" spans="1:16" ht="13.5">
      <c r="A72" s="101" t="s">
        <v>78</v>
      </c>
      <c r="B72" s="92">
        <v>4</v>
      </c>
      <c r="C72" s="93">
        <v>9</v>
      </c>
      <c r="D72" s="67">
        <v>10</v>
      </c>
      <c r="E72" s="53">
        <v>8</v>
      </c>
      <c r="F72" s="94">
        <v>4</v>
      </c>
      <c r="G72" s="94">
        <v>85</v>
      </c>
      <c r="H72" s="95">
        <v>90</v>
      </c>
      <c r="I72" s="56">
        <v>72.75</v>
      </c>
      <c r="J72" s="125">
        <f t="shared" si="27"/>
        <v>-10</v>
      </c>
      <c r="K72" s="97">
        <f t="shared" si="24"/>
        <v>12.5</v>
      </c>
      <c r="L72" s="125">
        <f t="shared" si="19"/>
        <v>-5.555555555555557</v>
      </c>
      <c r="M72" s="98">
        <f t="shared" si="28"/>
        <v>16.838487972508602</v>
      </c>
      <c r="N72" s="99">
        <f t="shared" si="30"/>
        <v>9444.444444444445</v>
      </c>
      <c r="O72" s="100">
        <f t="shared" si="31"/>
        <v>9000</v>
      </c>
      <c r="P72" s="100">
        <f t="shared" si="32"/>
        <v>9093.75</v>
      </c>
    </row>
    <row r="73" spans="1:16" ht="13.5">
      <c r="A73" s="101" t="s">
        <v>79</v>
      </c>
      <c r="B73" s="92">
        <v>2</v>
      </c>
      <c r="C73" s="93">
        <v>390</v>
      </c>
      <c r="D73" s="67">
        <v>450</v>
      </c>
      <c r="E73" s="53">
        <v>513.75</v>
      </c>
      <c r="F73" s="94">
        <v>4</v>
      </c>
      <c r="G73" s="94">
        <v>6800</v>
      </c>
      <c r="H73" s="95">
        <v>7800</v>
      </c>
      <c r="I73" s="56">
        <v>9798.25</v>
      </c>
      <c r="J73" s="96">
        <f t="shared" si="27"/>
        <v>-13.333333333333329</v>
      </c>
      <c r="K73" s="97">
        <f t="shared" si="24"/>
        <v>-24.087591240875923</v>
      </c>
      <c r="L73" s="96">
        <f t="shared" si="19"/>
        <v>-12.820512820512818</v>
      </c>
      <c r="M73" s="98">
        <f t="shared" si="28"/>
        <v>-30.599852014390322</v>
      </c>
      <c r="N73" s="99">
        <f t="shared" si="30"/>
        <v>17435.897435897434</v>
      </c>
      <c r="O73" s="100">
        <f t="shared" si="31"/>
        <v>17333.333333333332</v>
      </c>
      <c r="P73" s="100">
        <f t="shared" si="32"/>
        <v>19072.019464720197</v>
      </c>
    </row>
    <row r="74" spans="1:16" ht="13.5">
      <c r="A74" s="101" t="s">
        <v>80</v>
      </c>
      <c r="B74" s="92">
        <v>1</v>
      </c>
      <c r="C74" s="93">
        <v>95</v>
      </c>
      <c r="D74" s="67">
        <v>98</v>
      </c>
      <c r="E74" s="53">
        <v>117.25</v>
      </c>
      <c r="F74" s="94">
        <v>1</v>
      </c>
      <c r="G74" s="94">
        <v>2517</v>
      </c>
      <c r="H74" s="95">
        <v>2578</v>
      </c>
      <c r="I74" s="56">
        <v>2901.25</v>
      </c>
      <c r="J74" s="96">
        <f t="shared" si="27"/>
        <v>-3.0612244897959187</v>
      </c>
      <c r="K74" s="97">
        <f t="shared" si="24"/>
        <v>-18.97654584221749</v>
      </c>
      <c r="L74" s="96">
        <f t="shared" si="19"/>
        <v>-2.3661753297129593</v>
      </c>
      <c r="M74" s="98">
        <f t="shared" si="28"/>
        <v>-13.24429125376993</v>
      </c>
      <c r="N74" s="99">
        <f t="shared" si="30"/>
        <v>26494.736842105263</v>
      </c>
      <c r="O74" s="100">
        <f t="shared" si="31"/>
        <v>26306.122448979593</v>
      </c>
      <c r="P74" s="100">
        <f t="shared" si="32"/>
        <v>24744.13646055437</v>
      </c>
    </row>
    <row r="75" spans="1:16" ht="13.5">
      <c r="A75" s="101" t="s">
        <v>81</v>
      </c>
      <c r="B75" s="92">
        <v>1</v>
      </c>
      <c r="C75" s="93">
        <v>845</v>
      </c>
      <c r="D75" s="67">
        <v>795</v>
      </c>
      <c r="E75" s="53">
        <v>872.5</v>
      </c>
      <c r="F75" s="94"/>
      <c r="G75" s="94"/>
      <c r="H75" s="95">
        <v>8347</v>
      </c>
      <c r="I75" s="56">
        <v>7639</v>
      </c>
      <c r="J75" s="96">
        <f t="shared" si="27"/>
        <v>6.289308176100633</v>
      </c>
      <c r="K75" s="97">
        <f t="shared" si="24"/>
        <v>-3.151862464183381</v>
      </c>
      <c r="L75" s="96"/>
      <c r="M75" s="98"/>
      <c r="N75" s="99">
        <f t="shared" si="30"/>
        <v>0</v>
      </c>
      <c r="O75" s="100">
        <f t="shared" si="31"/>
        <v>10499.371069182389</v>
      </c>
      <c r="P75" s="100">
        <f t="shared" si="32"/>
        <v>8755.300859598854</v>
      </c>
    </row>
    <row r="76" spans="1:16" ht="13.5">
      <c r="A76" s="91" t="s">
        <v>82</v>
      </c>
      <c r="B76" s="92">
        <v>4</v>
      </c>
      <c r="C76" s="93">
        <f>IF(OR(C77=0,C78=0,C79=0),"",SUM(C77:C79))</f>
        <v>567</v>
      </c>
      <c r="D76" s="67">
        <f>IF(OR(D77=0,D78=0,D79=0),"",SUM(D77:D79))</f>
        <v>535</v>
      </c>
      <c r="E76" s="67">
        <f>IF(OR(E77=0,E78=0,E79=0),"",SUM(E77:E79))</f>
        <v>692.0075</v>
      </c>
      <c r="F76" s="94"/>
      <c r="G76" s="94"/>
      <c r="H76" s="95">
        <f>IF(OR(H77="",H78="",H79=""),"",SUM(H77:H79))</f>
        <v>17940</v>
      </c>
      <c r="I76" s="115">
        <f>IF(OR(I77="",I78="",I79=""),"",SUM(I77:I79))</f>
        <v>26005.7575</v>
      </c>
      <c r="J76" s="96">
        <f t="shared" si="27"/>
        <v>5.981308411214954</v>
      </c>
      <c r="K76" s="97">
        <f t="shared" si="24"/>
        <v>-18.064471844597065</v>
      </c>
      <c r="L76" s="96">
        <f t="shared" si="19"/>
      </c>
      <c r="M76" s="98">
        <f t="shared" si="28"/>
      </c>
      <c r="N76" s="99">
        <f t="shared" si="30"/>
        <v>0</v>
      </c>
      <c r="O76" s="100">
        <f t="shared" si="31"/>
        <v>33532.71028037383</v>
      </c>
      <c r="P76" s="100">
        <f t="shared" si="32"/>
        <v>37580.167122466155</v>
      </c>
    </row>
    <row r="77" spans="1:16" ht="13.5">
      <c r="A77" s="101" t="s">
        <v>83</v>
      </c>
      <c r="B77" s="92">
        <v>4</v>
      </c>
      <c r="C77" s="93">
        <v>170</v>
      </c>
      <c r="D77" s="67">
        <v>145</v>
      </c>
      <c r="E77" s="53">
        <v>204.25</v>
      </c>
      <c r="F77" s="94">
        <v>4</v>
      </c>
      <c r="G77" s="94">
        <v>6800</v>
      </c>
      <c r="H77" s="95">
        <v>4060</v>
      </c>
      <c r="I77" s="56">
        <v>7683.5</v>
      </c>
      <c r="J77" s="96">
        <f t="shared" si="27"/>
        <v>17.24137931034481</v>
      </c>
      <c r="K77" s="97">
        <f t="shared" si="24"/>
        <v>-16.768665850673187</v>
      </c>
      <c r="L77" s="96">
        <f t="shared" si="19"/>
        <v>67.48768472906403</v>
      </c>
      <c r="M77" s="98">
        <f t="shared" si="28"/>
        <v>-11.49866597253856</v>
      </c>
      <c r="N77" s="99">
        <f t="shared" si="30"/>
        <v>40000</v>
      </c>
      <c r="O77" s="100">
        <f t="shared" si="31"/>
        <v>28000</v>
      </c>
      <c r="P77" s="100">
        <f t="shared" si="32"/>
        <v>37618.11505507956</v>
      </c>
    </row>
    <row r="78" spans="1:16" ht="13.5">
      <c r="A78" s="101" t="s">
        <v>84</v>
      </c>
      <c r="B78" s="92">
        <v>4</v>
      </c>
      <c r="C78" s="93">
        <v>360</v>
      </c>
      <c r="D78" s="67">
        <v>350</v>
      </c>
      <c r="E78" s="53">
        <v>476.25</v>
      </c>
      <c r="F78" s="94"/>
      <c r="G78" s="94"/>
      <c r="H78" s="95">
        <v>12600</v>
      </c>
      <c r="I78" s="56">
        <v>17921.5</v>
      </c>
      <c r="J78" s="96">
        <f t="shared" si="27"/>
        <v>2.857142857142847</v>
      </c>
      <c r="K78" s="97">
        <f t="shared" si="24"/>
        <v>-24.409448818897644</v>
      </c>
      <c r="L78" s="96"/>
      <c r="M78" s="98"/>
      <c r="N78" s="99">
        <f t="shared" si="30"/>
        <v>0</v>
      </c>
      <c r="O78" s="100">
        <f t="shared" si="31"/>
        <v>36000</v>
      </c>
      <c r="P78" s="100">
        <f t="shared" si="32"/>
        <v>37630.44619422572</v>
      </c>
    </row>
    <row r="79" spans="1:16" ht="13.5">
      <c r="A79" s="101" t="s">
        <v>140</v>
      </c>
      <c r="B79" s="92">
        <v>4</v>
      </c>
      <c r="C79" s="93">
        <v>37</v>
      </c>
      <c r="D79" s="67">
        <v>40</v>
      </c>
      <c r="E79" s="53">
        <v>11.5075</v>
      </c>
      <c r="F79" s="94"/>
      <c r="G79" s="94"/>
      <c r="H79" s="95">
        <v>1280</v>
      </c>
      <c r="I79" s="56">
        <v>400.7575</v>
      </c>
      <c r="J79" s="96">
        <f t="shared" si="27"/>
        <v>-7.5</v>
      </c>
      <c r="K79" s="97">
        <f t="shared" si="24"/>
        <v>221.52943732348467</v>
      </c>
      <c r="L79" s="96"/>
      <c r="M79" s="98"/>
      <c r="N79" s="99">
        <f t="shared" si="30"/>
        <v>0</v>
      </c>
      <c r="O79" s="100">
        <f t="shared" si="31"/>
        <v>32000</v>
      </c>
      <c r="P79" s="100">
        <f t="shared" si="32"/>
        <v>34825.76580490984</v>
      </c>
    </row>
    <row r="80" spans="1:16" ht="13.5">
      <c r="A80" s="126" t="s">
        <v>86</v>
      </c>
      <c r="B80" s="92">
        <v>3</v>
      </c>
      <c r="C80" s="93">
        <v>56</v>
      </c>
      <c r="D80" s="67">
        <v>67</v>
      </c>
      <c r="E80" s="53">
        <v>71</v>
      </c>
      <c r="F80" s="94">
        <v>1</v>
      </c>
      <c r="G80" s="94">
        <v>1675</v>
      </c>
      <c r="H80" s="95">
        <v>1675</v>
      </c>
      <c r="I80" s="56">
        <v>1815.75</v>
      </c>
      <c r="J80" s="96">
        <f t="shared" si="27"/>
        <v>-16.4179104477612</v>
      </c>
      <c r="K80" s="97">
        <f t="shared" si="24"/>
        <v>-21.126760563380287</v>
      </c>
      <c r="L80" s="96">
        <f t="shared" si="19"/>
        <v>0</v>
      </c>
      <c r="M80" s="98">
        <f t="shared" si="28"/>
        <v>-7.751617788792515</v>
      </c>
      <c r="N80" s="99">
        <f t="shared" si="30"/>
        <v>29910.714285714286</v>
      </c>
      <c r="O80" s="100">
        <f t="shared" si="31"/>
        <v>25000</v>
      </c>
      <c r="P80" s="100">
        <f t="shared" si="32"/>
        <v>25573.943661971833</v>
      </c>
    </row>
    <row r="81" spans="1:16" ht="13.5">
      <c r="A81" s="126" t="s">
        <v>87</v>
      </c>
      <c r="B81" s="92">
        <v>4</v>
      </c>
      <c r="C81" s="93">
        <v>40</v>
      </c>
      <c r="D81" s="67">
        <v>43</v>
      </c>
      <c r="E81" s="53">
        <v>45.25</v>
      </c>
      <c r="F81" s="94"/>
      <c r="G81" s="94"/>
      <c r="H81" s="95">
        <v>1000</v>
      </c>
      <c r="I81" s="56">
        <v>1132.25</v>
      </c>
      <c r="J81" s="96">
        <f t="shared" si="27"/>
        <v>-6.976744186046517</v>
      </c>
      <c r="K81" s="97">
        <f t="shared" si="24"/>
        <v>-11.60220994475138</v>
      </c>
      <c r="L81" s="96"/>
      <c r="M81" s="98"/>
      <c r="N81" s="99">
        <f t="shared" si="30"/>
        <v>0</v>
      </c>
      <c r="O81" s="100">
        <f t="shared" si="31"/>
        <v>23255.81395348837</v>
      </c>
      <c r="P81" s="100">
        <f t="shared" si="32"/>
        <v>25022.099447513814</v>
      </c>
    </row>
    <row r="82" spans="1:16" ht="13.5">
      <c r="A82" s="126" t="s">
        <v>88</v>
      </c>
      <c r="B82" s="92"/>
      <c r="C82" s="93"/>
      <c r="D82" s="67">
        <v>23</v>
      </c>
      <c r="E82" s="53">
        <v>29.25</v>
      </c>
      <c r="F82" s="94"/>
      <c r="G82" s="94"/>
      <c r="H82" s="95">
        <v>530</v>
      </c>
      <c r="I82" s="56">
        <v>622.25</v>
      </c>
      <c r="J82" s="96"/>
      <c r="K82" s="97"/>
      <c r="L82" s="96"/>
      <c r="M82" s="98"/>
      <c r="N82" s="99" t="e">
        <f t="shared" si="30"/>
        <v>#DIV/0!</v>
      </c>
      <c r="O82" s="100">
        <f t="shared" si="31"/>
        <v>23043.478260869568</v>
      </c>
      <c r="P82" s="100">
        <f t="shared" si="32"/>
        <v>21273.504273504273</v>
      </c>
    </row>
    <row r="83" spans="1:16" ht="13.5">
      <c r="A83" s="126" t="s">
        <v>89</v>
      </c>
      <c r="B83" s="92"/>
      <c r="C83" s="93"/>
      <c r="D83" s="67">
        <v>16</v>
      </c>
      <c r="E83" s="53">
        <v>18.75</v>
      </c>
      <c r="F83" s="94"/>
      <c r="G83" s="94"/>
      <c r="H83" s="95">
        <v>330</v>
      </c>
      <c r="I83" s="56">
        <v>417.25</v>
      </c>
      <c r="J83" s="96"/>
      <c r="K83" s="97"/>
      <c r="L83" s="96"/>
      <c r="M83" s="98"/>
      <c r="N83" s="99" t="e">
        <f t="shared" si="30"/>
        <v>#DIV/0!</v>
      </c>
      <c r="O83" s="100">
        <f t="shared" si="31"/>
        <v>20625</v>
      </c>
      <c r="P83" s="100">
        <f t="shared" si="32"/>
        <v>22253.333333333332</v>
      </c>
    </row>
    <row r="84" spans="1:16" ht="13.5">
      <c r="A84" s="101" t="s">
        <v>90</v>
      </c>
      <c r="B84" s="92"/>
      <c r="C84" s="93"/>
      <c r="D84" s="67">
        <v>730</v>
      </c>
      <c r="E84" s="53">
        <v>818</v>
      </c>
      <c r="F84" s="94"/>
      <c r="G84" s="94"/>
      <c r="H84" s="95">
        <v>10950</v>
      </c>
      <c r="I84" s="56">
        <v>11812.5</v>
      </c>
      <c r="J84" s="96"/>
      <c r="K84" s="97"/>
      <c r="L84" s="96"/>
      <c r="M84" s="98"/>
      <c r="N84" s="99" t="e">
        <f t="shared" si="30"/>
        <v>#DIV/0!</v>
      </c>
      <c r="O84" s="100">
        <f t="shared" si="31"/>
        <v>15000</v>
      </c>
      <c r="P84" s="100">
        <f t="shared" si="32"/>
        <v>14440.709046454767</v>
      </c>
    </row>
    <row r="85" spans="1:16" ht="13.5">
      <c r="A85" s="101" t="s">
        <v>91</v>
      </c>
      <c r="B85" s="92">
        <v>3</v>
      </c>
      <c r="C85" s="93">
        <v>123</v>
      </c>
      <c r="D85" s="67">
        <v>120</v>
      </c>
      <c r="E85" s="53">
        <v>182.5</v>
      </c>
      <c r="F85" s="94">
        <v>3</v>
      </c>
      <c r="G85" s="94">
        <v>483</v>
      </c>
      <c r="H85" s="95">
        <v>792</v>
      </c>
      <c r="I85" s="56">
        <v>1320.75</v>
      </c>
      <c r="J85" s="96">
        <f t="shared" si="27"/>
        <v>2.499999999999986</v>
      </c>
      <c r="K85" s="97">
        <f t="shared" si="24"/>
        <v>-32.602739726027394</v>
      </c>
      <c r="L85" s="96">
        <f t="shared" si="19"/>
        <v>-39.015151515151516</v>
      </c>
      <c r="M85" s="98">
        <f t="shared" si="28"/>
        <v>-63.429869392390685</v>
      </c>
      <c r="N85" s="99">
        <f t="shared" si="30"/>
        <v>3926.829268292683</v>
      </c>
      <c r="O85" s="100">
        <f t="shared" si="31"/>
        <v>6600</v>
      </c>
      <c r="P85" s="100">
        <f t="shared" si="32"/>
        <v>7236.986301369863</v>
      </c>
    </row>
    <row r="86" spans="1:16" ht="13.5">
      <c r="A86" s="101" t="s">
        <v>92</v>
      </c>
      <c r="B86" s="92">
        <v>3</v>
      </c>
      <c r="C86" s="93">
        <v>539</v>
      </c>
      <c r="D86" s="67">
        <v>570</v>
      </c>
      <c r="E86" s="53">
        <v>1194.75</v>
      </c>
      <c r="F86" s="94">
        <v>3</v>
      </c>
      <c r="G86" s="94">
        <v>5701</v>
      </c>
      <c r="H86" s="95">
        <v>5700</v>
      </c>
      <c r="I86" s="56">
        <v>10906.25</v>
      </c>
      <c r="J86" s="96">
        <f t="shared" si="27"/>
        <v>-5.438596491228068</v>
      </c>
      <c r="K86" s="97">
        <f t="shared" si="24"/>
        <v>-54.885959405733416</v>
      </c>
      <c r="L86" s="96">
        <f t="shared" si="19"/>
        <v>0.017543859649123306</v>
      </c>
      <c r="M86" s="98">
        <f t="shared" si="28"/>
        <v>-47.72722063037249</v>
      </c>
      <c r="N86" s="99">
        <f t="shared" si="30"/>
        <v>10576.99443413729</v>
      </c>
      <c r="O86" s="100">
        <f t="shared" si="31"/>
        <v>10000</v>
      </c>
      <c r="P86" s="100">
        <f t="shared" si="32"/>
        <v>9128.478761247123</v>
      </c>
    </row>
    <row r="87" spans="1:16" ht="13.5">
      <c r="A87" s="101" t="s">
        <v>93</v>
      </c>
      <c r="B87" s="92"/>
      <c r="C87" s="93"/>
      <c r="D87" s="67">
        <v>0.01</v>
      </c>
      <c r="E87" s="53">
        <v>0.01</v>
      </c>
      <c r="F87" s="94"/>
      <c r="G87" s="94"/>
      <c r="H87" s="95">
        <v>0.01</v>
      </c>
      <c r="I87" s="56">
        <v>0.01</v>
      </c>
      <c r="J87" s="96"/>
      <c r="K87" s="97"/>
      <c r="L87" s="96">
        <f t="shared" si="19"/>
      </c>
      <c r="M87" s="98">
        <f t="shared" si="28"/>
      </c>
      <c r="N87" s="99"/>
      <c r="O87" s="100"/>
      <c r="P87" s="100"/>
    </row>
    <row r="88" spans="1:16" ht="13.5">
      <c r="A88" s="101" t="s">
        <v>94</v>
      </c>
      <c r="B88" s="92"/>
      <c r="C88" s="93"/>
      <c r="D88" s="67">
        <v>0.01</v>
      </c>
      <c r="E88" s="53">
        <v>0.01</v>
      </c>
      <c r="F88" s="94"/>
      <c r="G88" s="94"/>
      <c r="H88" s="95">
        <v>0.01</v>
      </c>
      <c r="I88" s="56">
        <v>0.01</v>
      </c>
      <c r="J88" s="96"/>
      <c r="K88" s="97"/>
      <c r="L88" s="96"/>
      <c r="M88" s="98"/>
      <c r="N88" s="99"/>
      <c r="O88" s="100"/>
      <c r="P88" s="100"/>
    </row>
    <row r="89" spans="1:16" ht="13.5">
      <c r="A89" s="82" t="s">
        <v>95</v>
      </c>
      <c r="B89" s="106"/>
      <c r="C89" s="107"/>
      <c r="D89" s="142"/>
      <c r="E89" s="63"/>
      <c r="F89" s="108"/>
      <c r="G89" s="107"/>
      <c r="H89" s="107"/>
      <c r="I89" s="22"/>
      <c r="J89" s="109">
        <f t="shared" si="27"/>
      </c>
      <c r="K89" s="110">
        <f t="shared" si="24"/>
      </c>
      <c r="L89" s="109">
        <f t="shared" si="19"/>
      </c>
      <c r="M89" s="111">
        <f t="shared" si="28"/>
      </c>
      <c r="N89" s="112"/>
      <c r="O89" s="113"/>
      <c r="P89" s="113"/>
    </row>
    <row r="90" spans="1:16" ht="13.5">
      <c r="A90" s="101" t="s">
        <v>96</v>
      </c>
      <c r="B90" s="92">
        <v>3</v>
      </c>
      <c r="C90" s="93">
        <v>24</v>
      </c>
      <c r="D90" s="67">
        <v>29</v>
      </c>
      <c r="E90" s="53">
        <v>30.5</v>
      </c>
      <c r="F90" s="94">
        <v>3</v>
      </c>
      <c r="G90" s="127">
        <f>2400*12</f>
        <v>28800</v>
      </c>
      <c r="H90" s="127">
        <f>2900*12</f>
        <v>34800</v>
      </c>
      <c r="I90" s="21">
        <v>34920</v>
      </c>
      <c r="J90" s="96">
        <f t="shared" si="27"/>
        <v>-17.241379310344826</v>
      </c>
      <c r="K90" s="97">
        <f t="shared" si="24"/>
        <v>-21.311475409836063</v>
      </c>
      <c r="L90" s="96">
        <f t="shared" si="19"/>
        <v>-17.241379310344826</v>
      </c>
      <c r="M90" s="98">
        <f t="shared" si="28"/>
        <v>-17.525773195876297</v>
      </c>
      <c r="N90" s="99">
        <f aca="true" t="shared" si="33" ref="N90:P91">(G90/C90)*1000</f>
        <v>1200000</v>
      </c>
      <c r="O90" s="100">
        <f t="shared" si="33"/>
        <v>1200000</v>
      </c>
      <c r="P90" s="100">
        <f t="shared" si="33"/>
        <v>1144918.0327868853</v>
      </c>
    </row>
    <row r="91" spans="1:16" ht="13.5">
      <c r="A91" s="101" t="s">
        <v>97</v>
      </c>
      <c r="B91" s="92">
        <v>3</v>
      </c>
      <c r="C91" s="128">
        <v>123</v>
      </c>
      <c r="D91" s="146">
        <v>126</v>
      </c>
      <c r="E91" s="53">
        <v>139.75</v>
      </c>
      <c r="F91" s="94">
        <v>4</v>
      </c>
      <c r="G91" s="127">
        <v>12600</v>
      </c>
      <c r="H91" s="127">
        <v>27594</v>
      </c>
      <c r="I91" s="21">
        <v>23888.25</v>
      </c>
      <c r="J91" s="96">
        <f t="shared" si="27"/>
        <v>-2.3809523809523796</v>
      </c>
      <c r="K91" s="97">
        <f t="shared" si="24"/>
        <v>-11.98568872987478</v>
      </c>
      <c r="L91" s="96">
        <f t="shared" si="19"/>
        <v>-54.337899543378995</v>
      </c>
      <c r="M91" s="98">
        <f t="shared" si="28"/>
        <v>-47.25440331543751</v>
      </c>
      <c r="N91" s="100">
        <f t="shared" si="33"/>
        <v>102439.0243902439</v>
      </c>
      <c r="O91" s="100">
        <f t="shared" si="33"/>
        <v>219000</v>
      </c>
      <c r="P91" s="100">
        <f t="shared" si="33"/>
        <v>170935.5992844365</v>
      </c>
    </row>
    <row r="92" spans="1:16" ht="13.5">
      <c r="A92" s="82" t="s">
        <v>98</v>
      </c>
      <c r="B92" s="106"/>
      <c r="C92" s="107"/>
      <c r="D92" s="142"/>
      <c r="E92" s="63"/>
      <c r="F92" s="108"/>
      <c r="G92" s="107"/>
      <c r="H92" s="107"/>
      <c r="I92" s="22"/>
      <c r="J92" s="109"/>
      <c r="K92" s="110"/>
      <c r="L92" s="109"/>
      <c r="M92" s="111"/>
      <c r="N92" s="113"/>
      <c r="O92" s="113"/>
      <c r="P92" s="113"/>
    </row>
    <row r="93" spans="1:16" ht="13.5">
      <c r="A93" s="101" t="s">
        <v>99</v>
      </c>
      <c r="B93" s="92"/>
      <c r="C93" s="93"/>
      <c r="D93" s="67"/>
      <c r="E93" s="53">
        <v>4723</v>
      </c>
      <c r="F93" s="94"/>
      <c r="G93" s="94"/>
      <c r="H93" s="94">
        <v>76125</v>
      </c>
      <c r="I93" s="21">
        <v>81255.5</v>
      </c>
      <c r="J93" s="96"/>
      <c r="K93" s="97"/>
      <c r="L93" s="96"/>
      <c r="M93" s="98"/>
      <c r="N93" s="99" t="e">
        <f aca="true" t="shared" si="34" ref="N93:P99">(G93/C93)*1000</f>
        <v>#DIV/0!</v>
      </c>
      <c r="O93" s="100" t="e">
        <f t="shared" si="34"/>
        <v>#DIV/0!</v>
      </c>
      <c r="P93" s="100">
        <f t="shared" si="34"/>
        <v>17204.213423671394</v>
      </c>
    </row>
    <row r="94" spans="1:16" ht="13.5">
      <c r="A94" s="91" t="s">
        <v>100</v>
      </c>
      <c r="B94" s="92"/>
      <c r="C94" s="94"/>
      <c r="D94" s="95"/>
      <c r="E94" s="53">
        <f>SUM(E95:E97)</f>
        <v>1766</v>
      </c>
      <c r="F94" s="94"/>
      <c r="G94" s="94"/>
      <c r="H94" s="95">
        <f>SUM(H95:H97)</f>
        <v>26067</v>
      </c>
      <c r="I94" s="115">
        <f>SUM(I95:I97)</f>
        <v>26302.75</v>
      </c>
      <c r="J94" s="96"/>
      <c r="K94" s="97"/>
      <c r="L94" s="96"/>
      <c r="M94" s="98"/>
      <c r="N94" s="99" t="e">
        <f t="shared" si="34"/>
        <v>#DIV/0!</v>
      </c>
      <c r="O94" s="100" t="e">
        <f t="shared" si="34"/>
        <v>#DIV/0!</v>
      </c>
      <c r="P94" s="100">
        <f t="shared" si="34"/>
        <v>14893.969422423555</v>
      </c>
    </row>
    <row r="95" spans="1:16" ht="13.5">
      <c r="A95" s="101" t="s">
        <v>101</v>
      </c>
      <c r="B95" s="92"/>
      <c r="C95" s="93"/>
      <c r="D95" s="67"/>
      <c r="E95" s="53">
        <v>44</v>
      </c>
      <c r="F95" s="94"/>
      <c r="G95" s="94"/>
      <c r="H95" s="94">
        <v>675</v>
      </c>
      <c r="I95" s="21">
        <v>422</v>
      </c>
      <c r="J95" s="96"/>
      <c r="K95" s="97"/>
      <c r="L95" s="96"/>
      <c r="M95" s="98"/>
      <c r="N95" s="99" t="e">
        <f t="shared" si="34"/>
        <v>#DIV/0!</v>
      </c>
      <c r="O95" s="100" t="e">
        <f t="shared" si="34"/>
        <v>#DIV/0!</v>
      </c>
      <c r="P95" s="100">
        <f t="shared" si="34"/>
        <v>9590.909090909092</v>
      </c>
    </row>
    <row r="96" spans="1:16" ht="13.5">
      <c r="A96" s="101" t="s">
        <v>102</v>
      </c>
      <c r="B96" s="92"/>
      <c r="C96" s="93"/>
      <c r="D96" s="67"/>
      <c r="E96" s="53">
        <v>1187.75</v>
      </c>
      <c r="F96" s="94"/>
      <c r="G96" s="94"/>
      <c r="H96" s="94">
        <v>17753</v>
      </c>
      <c r="I96" s="21">
        <v>18840.75</v>
      </c>
      <c r="J96" s="96"/>
      <c r="K96" s="97"/>
      <c r="L96" s="96"/>
      <c r="M96" s="98"/>
      <c r="N96" s="99" t="e">
        <f t="shared" si="34"/>
        <v>#DIV/0!</v>
      </c>
      <c r="O96" s="100" t="e">
        <f t="shared" si="34"/>
        <v>#DIV/0!</v>
      </c>
      <c r="P96" s="100">
        <f t="shared" si="34"/>
        <v>15862.555251525995</v>
      </c>
    </row>
    <row r="97" spans="1:16" ht="13.5">
      <c r="A97" s="101" t="s">
        <v>103</v>
      </c>
      <c r="B97" s="92"/>
      <c r="C97" s="93"/>
      <c r="D97" s="67"/>
      <c r="E97" s="53">
        <v>534.25</v>
      </c>
      <c r="F97" s="94"/>
      <c r="G97" s="94"/>
      <c r="H97" s="94">
        <v>7639</v>
      </c>
      <c r="I97" s="21">
        <v>7040</v>
      </c>
      <c r="J97" s="96"/>
      <c r="K97" s="97"/>
      <c r="L97" s="96"/>
      <c r="M97" s="98"/>
      <c r="N97" s="99" t="e">
        <f t="shared" si="34"/>
        <v>#DIV/0!</v>
      </c>
      <c r="O97" s="100" t="e">
        <f t="shared" si="34"/>
        <v>#DIV/0!</v>
      </c>
      <c r="P97" s="100">
        <f t="shared" si="34"/>
        <v>13177.351427234442</v>
      </c>
    </row>
    <row r="98" spans="1:16" ht="13.5">
      <c r="A98" s="101" t="s">
        <v>148</v>
      </c>
      <c r="B98" s="92"/>
      <c r="C98" s="93"/>
      <c r="D98" s="67"/>
      <c r="E98" s="53">
        <v>4611.25</v>
      </c>
      <c r="F98" s="94"/>
      <c r="G98" s="94"/>
      <c r="H98" s="94">
        <v>74747</v>
      </c>
      <c r="I98" s="21">
        <v>83342.75</v>
      </c>
      <c r="J98" s="96"/>
      <c r="K98" s="97"/>
      <c r="L98" s="96"/>
      <c r="M98" s="98"/>
      <c r="N98" s="99" t="e">
        <f t="shared" si="34"/>
        <v>#DIV/0!</v>
      </c>
      <c r="O98" s="100" t="e">
        <f t="shared" si="34"/>
        <v>#DIV/0!</v>
      </c>
      <c r="P98" s="100">
        <f t="shared" si="34"/>
        <v>18073.78693412849</v>
      </c>
    </row>
    <row r="99" spans="1:16" ht="13.5">
      <c r="A99" s="101" t="s">
        <v>105</v>
      </c>
      <c r="B99" s="92"/>
      <c r="C99" s="93"/>
      <c r="D99" s="67"/>
      <c r="E99" s="53">
        <v>43</v>
      </c>
      <c r="F99" s="94"/>
      <c r="G99" s="94"/>
      <c r="H99" s="94">
        <v>1893</v>
      </c>
      <c r="I99" s="21">
        <v>790.5</v>
      </c>
      <c r="J99" s="96"/>
      <c r="K99" s="97"/>
      <c r="L99" s="96"/>
      <c r="M99" s="98"/>
      <c r="N99" s="99" t="e">
        <f t="shared" si="34"/>
        <v>#DIV/0!</v>
      </c>
      <c r="O99" s="100" t="e">
        <f t="shared" si="34"/>
        <v>#DIV/0!</v>
      </c>
      <c r="P99" s="100">
        <f t="shared" si="34"/>
        <v>18383.72093023256</v>
      </c>
    </row>
    <row r="100" spans="1:16" ht="13.5">
      <c r="A100" s="82" t="s">
        <v>106</v>
      </c>
      <c r="B100" s="106"/>
      <c r="C100" s="107"/>
      <c r="D100" s="142"/>
      <c r="E100" s="63"/>
      <c r="F100" s="108"/>
      <c r="G100" s="107"/>
      <c r="H100" s="107"/>
      <c r="I100" s="22"/>
      <c r="J100" s="109"/>
      <c r="K100" s="110"/>
      <c r="L100" s="109"/>
      <c r="M100" s="111"/>
      <c r="N100" s="112"/>
      <c r="O100" s="113"/>
      <c r="P100" s="113"/>
    </row>
    <row r="101" spans="1:16" ht="13.5">
      <c r="A101" s="101" t="s">
        <v>107</v>
      </c>
      <c r="B101" s="92"/>
      <c r="C101" s="93"/>
      <c r="D101" s="67"/>
      <c r="E101" s="53">
        <v>50.25</v>
      </c>
      <c r="F101" s="94"/>
      <c r="G101" s="94"/>
      <c r="H101" s="94">
        <v>535</v>
      </c>
      <c r="I101" s="21">
        <v>500</v>
      </c>
      <c r="J101" s="96"/>
      <c r="K101" s="97"/>
      <c r="L101" s="96"/>
      <c r="M101" s="98"/>
      <c r="N101" s="99" t="e">
        <f aca="true" t="shared" si="35" ref="N101:N112">(G101/C101)*1000</f>
        <v>#DIV/0!</v>
      </c>
      <c r="O101" s="100" t="e">
        <f aca="true" t="shared" si="36" ref="O101:O112">(H101/D101)*1000</f>
        <v>#DIV/0!</v>
      </c>
      <c r="P101" s="100">
        <f aca="true" t="shared" si="37" ref="P101:P112">(I101/E101)*1000</f>
        <v>9950.248756218905</v>
      </c>
    </row>
    <row r="102" spans="1:16" ht="13.5">
      <c r="A102" s="101" t="s">
        <v>108</v>
      </c>
      <c r="B102" s="92"/>
      <c r="C102" s="93"/>
      <c r="D102" s="67"/>
      <c r="E102" s="53">
        <v>113.5</v>
      </c>
      <c r="F102" s="94"/>
      <c r="G102" s="94"/>
      <c r="H102" s="94">
        <v>660</v>
      </c>
      <c r="I102" s="21">
        <v>733.75</v>
      </c>
      <c r="J102" s="96"/>
      <c r="K102" s="97"/>
      <c r="L102" s="96"/>
      <c r="M102" s="98"/>
      <c r="N102" s="99" t="e">
        <f t="shared" si="35"/>
        <v>#DIV/0!</v>
      </c>
      <c r="O102" s="100" t="e">
        <f t="shared" si="36"/>
        <v>#DIV/0!</v>
      </c>
      <c r="P102" s="100">
        <f t="shared" si="37"/>
        <v>6464.757709251101</v>
      </c>
    </row>
    <row r="103" spans="1:16" ht="13.5">
      <c r="A103" s="101" t="s">
        <v>109</v>
      </c>
      <c r="B103" s="92"/>
      <c r="C103" s="93"/>
      <c r="D103" s="67"/>
      <c r="E103" s="53">
        <v>335.5</v>
      </c>
      <c r="F103" s="94">
        <v>4</v>
      </c>
      <c r="G103" s="94">
        <v>1900</v>
      </c>
      <c r="H103" s="94">
        <v>2475</v>
      </c>
      <c r="I103" s="21">
        <v>2370.5</v>
      </c>
      <c r="J103" s="96"/>
      <c r="K103" s="97"/>
      <c r="L103" s="96">
        <f>IF(OR(H103=0,G103=0),"",G103/H103*100-100)</f>
        <v>-23.23232323232324</v>
      </c>
      <c r="M103" s="98">
        <f>IF(OR(I103=0,G103=0),"",G103/I103*100-100)</f>
        <v>-19.84813330520987</v>
      </c>
      <c r="N103" s="99" t="e">
        <f t="shared" si="35"/>
        <v>#DIV/0!</v>
      </c>
      <c r="O103" s="100" t="e">
        <f t="shared" si="36"/>
        <v>#DIV/0!</v>
      </c>
      <c r="P103" s="100">
        <f t="shared" si="37"/>
        <v>7065.573770491804</v>
      </c>
    </row>
    <row r="104" spans="1:16" ht="13.5">
      <c r="A104" s="101" t="s">
        <v>110</v>
      </c>
      <c r="B104" s="92"/>
      <c r="C104" s="93"/>
      <c r="D104" s="67"/>
      <c r="E104" s="53">
        <v>44.75</v>
      </c>
      <c r="F104" s="94">
        <v>4</v>
      </c>
      <c r="G104" s="94">
        <v>300</v>
      </c>
      <c r="H104" s="94">
        <v>241</v>
      </c>
      <c r="I104" s="21">
        <v>241.75</v>
      </c>
      <c r="J104" s="96"/>
      <c r="K104" s="97"/>
      <c r="L104" s="96">
        <f>IF(OR(H104=0,G104=0),"",G104/H104*100-100)</f>
        <v>24.481327800829874</v>
      </c>
      <c r="M104" s="98">
        <f>IF(OR(I104=0,G104=0),"",G104/I104*100-100)</f>
        <v>24.095139607032067</v>
      </c>
      <c r="N104" s="99" t="e">
        <f t="shared" si="35"/>
        <v>#DIV/0!</v>
      </c>
      <c r="O104" s="100" t="e">
        <f t="shared" si="36"/>
        <v>#DIV/0!</v>
      </c>
      <c r="P104" s="100">
        <f t="shared" si="37"/>
        <v>5402.234636871508</v>
      </c>
    </row>
    <row r="105" spans="1:16" ht="13.5">
      <c r="A105" s="101" t="s">
        <v>111</v>
      </c>
      <c r="B105" s="92"/>
      <c r="C105" s="93"/>
      <c r="D105" s="93"/>
      <c r="E105" s="54">
        <v>79.75</v>
      </c>
      <c r="F105" s="94">
        <v>3</v>
      </c>
      <c r="G105" s="94">
        <v>270</v>
      </c>
      <c r="H105" s="94">
        <v>278</v>
      </c>
      <c r="I105" s="21">
        <v>231.5</v>
      </c>
      <c r="J105" s="96"/>
      <c r="K105" s="97"/>
      <c r="L105" s="96">
        <f>IF(OR(H105=0,G105=0),"",G105/H105*100-100)</f>
        <v>-2.8776978417266292</v>
      </c>
      <c r="M105" s="98">
        <f>IF(OR(I105=0,G105=0),"",G105/I105*100-100)</f>
        <v>16.63066954643628</v>
      </c>
      <c r="N105" s="99" t="e">
        <f t="shared" si="35"/>
        <v>#DIV/0!</v>
      </c>
      <c r="O105" s="100" t="e">
        <f t="shared" si="36"/>
        <v>#DIV/0!</v>
      </c>
      <c r="P105" s="100">
        <f t="shared" si="37"/>
        <v>2902.82131661442</v>
      </c>
    </row>
    <row r="106" spans="1:16" ht="13.5">
      <c r="A106" s="91" t="s">
        <v>112</v>
      </c>
      <c r="B106" s="92"/>
      <c r="C106" s="93">
        <f>IF(OR(C107=0,C108=0),"",SUM(C107:C108))</f>
      </c>
      <c r="D106" s="93">
        <f>IF(OR(D107=0,D108=0),"",SUM(D107:D108))</f>
      </c>
      <c r="E106" s="54">
        <f>IF(OR(E107=0,E108=0),"",SUM(E107:E108))</f>
        <v>118.2575</v>
      </c>
      <c r="F106" s="94"/>
      <c r="G106" s="94"/>
      <c r="H106" s="95">
        <f>IF(OR(H107=0,H108=0),"",SUM(H107:H108))</f>
        <v>820.01</v>
      </c>
      <c r="I106" s="115">
        <f>IF(OR(I107=0,I108=0),"",SUM(I107:I108))</f>
        <v>810.01</v>
      </c>
      <c r="J106" s="96"/>
      <c r="K106" s="97"/>
      <c r="L106" s="96"/>
      <c r="M106" s="96">
        <f>IF(OR(I106=0,H106=0),"",H106/I106*100-100)</f>
        <v>1.2345526598437147</v>
      </c>
      <c r="N106" s="99" t="e">
        <f t="shared" si="35"/>
        <v>#VALUE!</v>
      </c>
      <c r="O106" s="100" t="e">
        <f t="shared" si="36"/>
        <v>#VALUE!</v>
      </c>
      <c r="P106" s="100">
        <f t="shared" si="37"/>
        <v>6849.5444263577365</v>
      </c>
    </row>
    <row r="107" spans="1:16" ht="13.5">
      <c r="A107" s="101" t="s">
        <v>113</v>
      </c>
      <c r="B107" s="92"/>
      <c r="C107" s="93"/>
      <c r="D107" s="93"/>
      <c r="E107" s="20">
        <v>118.25</v>
      </c>
      <c r="F107" s="94">
        <v>4</v>
      </c>
      <c r="G107" s="94">
        <v>825</v>
      </c>
      <c r="H107" s="94">
        <v>820</v>
      </c>
      <c r="I107" s="21">
        <v>810</v>
      </c>
      <c r="J107" s="96"/>
      <c r="K107" s="97"/>
      <c r="L107" s="96">
        <f>IF(OR(H107=0,G107=0),"",G107/H107*100-100)</f>
        <v>0.6097560975609753</v>
      </c>
      <c r="M107" s="98">
        <f>IF(OR(I107=0,G107=0),"",G107/I107*100-100)</f>
        <v>1.8518518518518619</v>
      </c>
      <c r="N107" s="99" t="e">
        <f t="shared" si="35"/>
        <v>#DIV/0!</v>
      </c>
      <c r="O107" s="100" t="e">
        <f t="shared" si="36"/>
        <v>#DIV/0!</v>
      </c>
      <c r="P107" s="100">
        <f t="shared" si="37"/>
        <v>6849.894291754757</v>
      </c>
    </row>
    <row r="108" spans="1:16" ht="13.5">
      <c r="A108" s="101" t="s">
        <v>114</v>
      </c>
      <c r="B108" s="92"/>
      <c r="C108" s="93"/>
      <c r="D108" s="93"/>
      <c r="E108" s="20">
        <v>0.0075</v>
      </c>
      <c r="F108" s="94"/>
      <c r="G108" s="94"/>
      <c r="H108" s="94">
        <v>0.01</v>
      </c>
      <c r="I108" s="21">
        <v>0.01</v>
      </c>
      <c r="J108" s="96"/>
      <c r="K108" s="97"/>
      <c r="L108" s="96"/>
      <c r="M108" s="98"/>
      <c r="N108" s="99" t="e">
        <f t="shared" si="35"/>
        <v>#DIV/0!</v>
      </c>
      <c r="O108" s="100" t="e">
        <f t="shared" si="36"/>
        <v>#DIV/0!</v>
      </c>
      <c r="P108" s="100">
        <f t="shared" si="37"/>
        <v>1333.3333333333335</v>
      </c>
    </row>
    <row r="109" spans="1:16" ht="13.5">
      <c r="A109" s="101" t="s">
        <v>115</v>
      </c>
      <c r="B109" s="92"/>
      <c r="C109" s="93"/>
      <c r="D109" s="93"/>
      <c r="E109" s="20">
        <v>88.25</v>
      </c>
      <c r="F109" s="94">
        <v>3</v>
      </c>
      <c r="G109" s="94">
        <v>420</v>
      </c>
      <c r="H109" s="94">
        <v>390</v>
      </c>
      <c r="I109" s="21">
        <v>371.75</v>
      </c>
      <c r="J109" s="96"/>
      <c r="K109" s="97"/>
      <c r="L109" s="96">
        <f>IF(OR(H109=0,G109=0),"",G109/H109*100-100)</f>
        <v>7.692307692307693</v>
      </c>
      <c r="M109" s="98">
        <f>IF(OR(I109=0,G109=0),"",G109/I109*100-100)</f>
        <v>12.979152656355069</v>
      </c>
      <c r="N109" s="99" t="e">
        <f t="shared" si="35"/>
        <v>#DIV/0!</v>
      </c>
      <c r="O109" s="100" t="e">
        <f t="shared" si="36"/>
        <v>#DIV/0!</v>
      </c>
      <c r="P109" s="100">
        <f t="shared" si="37"/>
        <v>4212.464589235127</v>
      </c>
    </row>
    <row r="110" spans="1:16" ht="13.5">
      <c r="A110" s="101" t="s">
        <v>116</v>
      </c>
      <c r="B110" s="92"/>
      <c r="C110" s="93"/>
      <c r="D110" s="93"/>
      <c r="E110" s="20">
        <v>218.25</v>
      </c>
      <c r="F110" s="94"/>
      <c r="G110" s="94"/>
      <c r="H110" s="94">
        <v>180</v>
      </c>
      <c r="I110" s="21">
        <v>181.25</v>
      </c>
      <c r="J110" s="96"/>
      <c r="K110" s="97"/>
      <c r="L110" s="96"/>
      <c r="M110" s="98"/>
      <c r="N110" s="99" t="e">
        <f t="shared" si="35"/>
        <v>#DIV/0!</v>
      </c>
      <c r="O110" s="100" t="e">
        <f t="shared" si="36"/>
        <v>#DIV/0!</v>
      </c>
      <c r="P110" s="100">
        <f t="shared" si="37"/>
        <v>830.4696449026346</v>
      </c>
    </row>
    <row r="111" spans="1:16" ht="13.5">
      <c r="A111" s="101" t="s">
        <v>117</v>
      </c>
      <c r="B111" s="92"/>
      <c r="C111" s="93"/>
      <c r="D111" s="93"/>
      <c r="E111" s="20">
        <v>211.5</v>
      </c>
      <c r="F111" s="94"/>
      <c r="G111" s="94"/>
      <c r="H111" s="94">
        <v>3000</v>
      </c>
      <c r="I111" s="21">
        <v>3575.5</v>
      </c>
      <c r="J111" s="96"/>
      <c r="K111" s="97"/>
      <c r="L111" s="96"/>
      <c r="M111" s="98"/>
      <c r="N111" s="99" t="e">
        <f t="shared" si="35"/>
        <v>#DIV/0!</v>
      </c>
      <c r="O111" s="100" t="e">
        <f t="shared" si="36"/>
        <v>#DIV/0!</v>
      </c>
      <c r="P111" s="100">
        <f t="shared" si="37"/>
        <v>16905.437352245863</v>
      </c>
    </row>
    <row r="112" spans="1:16" ht="13.5">
      <c r="A112" s="101" t="s">
        <v>118</v>
      </c>
      <c r="B112" s="92"/>
      <c r="C112" s="93"/>
      <c r="D112" s="93"/>
      <c r="E112" s="20">
        <v>6406.5</v>
      </c>
      <c r="F112" s="94"/>
      <c r="G112" s="94"/>
      <c r="H112" s="94">
        <v>40000</v>
      </c>
      <c r="I112" s="21">
        <v>52747.75</v>
      </c>
      <c r="J112" s="96"/>
      <c r="K112" s="97"/>
      <c r="L112" s="96"/>
      <c r="M112" s="98"/>
      <c r="N112" s="99" t="e">
        <f t="shared" si="35"/>
        <v>#DIV/0!</v>
      </c>
      <c r="O112" s="100" t="e">
        <f t="shared" si="36"/>
        <v>#DIV/0!</v>
      </c>
      <c r="P112" s="100">
        <f t="shared" si="37"/>
        <v>8233.473815655974</v>
      </c>
    </row>
    <row r="113" spans="1:16" ht="13.5">
      <c r="A113" s="101" t="s">
        <v>119</v>
      </c>
      <c r="B113" s="92"/>
      <c r="C113" s="93"/>
      <c r="D113" s="93"/>
      <c r="E113" s="20">
        <v>0.01</v>
      </c>
      <c r="F113" s="94"/>
      <c r="G113" s="94">
        <v>0.01</v>
      </c>
      <c r="H113" s="94">
        <v>0.01</v>
      </c>
      <c r="I113" s="21">
        <v>0.01</v>
      </c>
      <c r="J113" s="96"/>
      <c r="K113" s="97"/>
      <c r="L113" s="96">
        <f>IF(OR(H113=0,G113=0),"",G113/H113*100-100)</f>
        <v>0</v>
      </c>
      <c r="M113" s="98">
        <f>IF(OR(I113=0,G113=0),"",G113/I113*100-100)</f>
        <v>0</v>
      </c>
      <c r="N113" s="99"/>
      <c r="O113" s="100"/>
      <c r="P113" s="100"/>
    </row>
    <row r="114" spans="1:16" ht="13.5">
      <c r="A114" s="101" t="s">
        <v>120</v>
      </c>
      <c r="B114" s="92"/>
      <c r="C114" s="93"/>
      <c r="D114" s="93"/>
      <c r="E114" s="20">
        <v>0.01</v>
      </c>
      <c r="F114" s="94"/>
      <c r="G114" s="94"/>
      <c r="H114" s="94">
        <v>0.01</v>
      </c>
      <c r="I114" s="21">
        <v>0.01</v>
      </c>
      <c r="J114" s="96"/>
      <c r="K114" s="97"/>
      <c r="L114" s="96"/>
      <c r="M114" s="98"/>
      <c r="N114" s="99"/>
      <c r="O114" s="100"/>
      <c r="P114" s="100"/>
    </row>
    <row r="115" spans="1:16" ht="13.5">
      <c r="A115" s="101" t="s">
        <v>121</v>
      </c>
      <c r="B115" s="92"/>
      <c r="C115" s="93"/>
      <c r="D115" s="93"/>
      <c r="E115" s="20">
        <v>13532.5</v>
      </c>
      <c r="F115" s="94">
        <v>4</v>
      </c>
      <c r="G115" s="94">
        <v>3900</v>
      </c>
      <c r="H115" s="94">
        <v>3960</v>
      </c>
      <c r="I115" s="21">
        <v>3353.75</v>
      </c>
      <c r="J115" s="96"/>
      <c r="K115" s="97"/>
      <c r="L115" s="96">
        <f>IF(OR(H115=0,G115=0),"",G115/H115*100-100)</f>
        <v>-1.5151515151515156</v>
      </c>
      <c r="M115" s="98">
        <f>IF(OR(I115=0,G115=0),"",G115/I115*100-100)</f>
        <v>16.28773760715616</v>
      </c>
      <c r="N115" s="99" t="e">
        <f aca="true" t="shared" si="38" ref="N115:P118">(G115/C115)*1000</f>
        <v>#DIV/0!</v>
      </c>
      <c r="O115" s="100" t="e">
        <f t="shared" si="38"/>
        <v>#DIV/0!</v>
      </c>
      <c r="P115" s="100">
        <f t="shared" si="38"/>
        <v>247.82929983373361</v>
      </c>
    </row>
    <row r="116" spans="1:16" ht="13.5">
      <c r="A116" s="101" t="s">
        <v>122</v>
      </c>
      <c r="B116" s="92"/>
      <c r="C116" s="93"/>
      <c r="D116" s="93"/>
      <c r="E116" s="20">
        <v>314.5</v>
      </c>
      <c r="F116" s="94"/>
      <c r="G116" s="94"/>
      <c r="H116" s="94">
        <v>600</v>
      </c>
      <c r="I116" s="21">
        <v>650.25</v>
      </c>
      <c r="J116" s="96"/>
      <c r="K116" s="97"/>
      <c r="L116" s="96"/>
      <c r="M116" s="98"/>
      <c r="N116" s="99" t="e">
        <f t="shared" si="38"/>
        <v>#DIV/0!</v>
      </c>
      <c r="O116" s="100" t="e">
        <f t="shared" si="38"/>
        <v>#DIV/0!</v>
      </c>
      <c r="P116" s="100">
        <f t="shared" si="38"/>
        <v>2067.5675675675675</v>
      </c>
    </row>
    <row r="117" spans="1:16" ht="13.5">
      <c r="A117" s="101" t="s">
        <v>123</v>
      </c>
      <c r="B117" s="92"/>
      <c r="C117" s="93"/>
      <c r="D117" s="93"/>
      <c r="E117" s="20">
        <v>4070.25</v>
      </c>
      <c r="F117" s="94"/>
      <c r="G117" s="94"/>
      <c r="H117" s="94">
        <v>3500</v>
      </c>
      <c r="I117" s="21">
        <v>3196.75</v>
      </c>
      <c r="J117" s="96"/>
      <c r="K117" s="97"/>
      <c r="L117" s="96"/>
      <c r="M117" s="98"/>
      <c r="N117" s="99" t="e">
        <f t="shared" si="38"/>
        <v>#DIV/0!</v>
      </c>
      <c r="O117" s="100" t="e">
        <f t="shared" si="38"/>
        <v>#DIV/0!</v>
      </c>
      <c r="P117" s="100">
        <f t="shared" si="38"/>
        <v>785.3940175664885</v>
      </c>
    </row>
    <row r="118" spans="1:16" ht="13.5">
      <c r="A118" s="101" t="s">
        <v>124</v>
      </c>
      <c r="B118" s="92"/>
      <c r="C118" s="93"/>
      <c r="D118" s="93"/>
      <c r="E118" s="20">
        <v>2.505</v>
      </c>
      <c r="F118" s="94"/>
      <c r="G118" s="94"/>
      <c r="H118" s="94">
        <v>0.01</v>
      </c>
      <c r="I118" s="21">
        <v>0.01</v>
      </c>
      <c r="J118" s="96"/>
      <c r="K118" s="97"/>
      <c r="L118" s="96"/>
      <c r="M118" s="98"/>
      <c r="N118" s="99" t="e">
        <f t="shared" si="38"/>
        <v>#DIV/0!</v>
      </c>
      <c r="O118" s="100" t="e">
        <f t="shared" si="38"/>
        <v>#DIV/0!</v>
      </c>
      <c r="P118" s="100">
        <f t="shared" si="38"/>
        <v>3.992015968063873</v>
      </c>
    </row>
    <row r="119" spans="1:16" ht="14.25" customHeight="1">
      <c r="A119" s="101" t="s">
        <v>125</v>
      </c>
      <c r="B119" s="92"/>
      <c r="C119" s="93"/>
      <c r="D119" s="93"/>
      <c r="E119" s="20">
        <v>0.01</v>
      </c>
      <c r="F119" s="94"/>
      <c r="G119" s="94">
        <v>0.01</v>
      </c>
      <c r="H119" s="94">
        <v>0.01</v>
      </c>
      <c r="I119" s="21">
        <v>0.01</v>
      </c>
      <c r="J119" s="96"/>
      <c r="K119" s="97"/>
      <c r="L119" s="96">
        <f>IF(OR(H119=0,G119=0),"",G119/H119*100-100)</f>
        <v>0</v>
      </c>
      <c r="M119" s="98">
        <f>IF(OR(I119=0,G119=0),"",G119/I119*100-100)</f>
        <v>0</v>
      </c>
      <c r="N119" s="99"/>
      <c r="O119" s="100"/>
      <c r="P119" s="100"/>
    </row>
    <row r="120" spans="1:16" ht="13.5">
      <c r="A120" s="82" t="s">
        <v>126</v>
      </c>
      <c r="B120" s="106"/>
      <c r="C120" s="107"/>
      <c r="D120" s="107"/>
      <c r="E120" s="22"/>
      <c r="F120" s="108"/>
      <c r="G120" s="107"/>
      <c r="H120" s="107"/>
      <c r="I120" s="22"/>
      <c r="J120" s="109"/>
      <c r="K120" s="110"/>
      <c r="L120" s="109"/>
      <c r="M120" s="111"/>
      <c r="N120" s="112"/>
      <c r="O120" s="113"/>
      <c r="P120" s="113"/>
    </row>
    <row r="121" spans="1:16" ht="13.5">
      <c r="A121" s="101" t="s">
        <v>127</v>
      </c>
      <c r="B121" s="92"/>
      <c r="C121" s="93"/>
      <c r="D121" s="93"/>
      <c r="E121" s="20">
        <v>6219.25</v>
      </c>
      <c r="F121" s="94"/>
      <c r="G121" s="94"/>
      <c r="H121" s="94">
        <v>56040</v>
      </c>
      <c r="I121" s="21">
        <v>50214</v>
      </c>
      <c r="J121" s="96"/>
      <c r="K121" s="97"/>
      <c r="L121" s="96"/>
      <c r="M121" s="98"/>
      <c r="N121" s="99" t="e">
        <f aca="true" t="shared" si="39" ref="N121:P122">(G121/C121)*1000</f>
        <v>#DIV/0!</v>
      </c>
      <c r="O121" s="100" t="e">
        <f t="shared" si="39"/>
        <v>#DIV/0!</v>
      </c>
      <c r="P121" s="100">
        <f t="shared" si="39"/>
        <v>8073.963902399807</v>
      </c>
    </row>
    <row r="122" spans="1:16" ht="13.5">
      <c r="A122" s="101" t="s">
        <v>128</v>
      </c>
      <c r="B122" s="92"/>
      <c r="C122" s="93"/>
      <c r="D122" s="93"/>
      <c r="E122" s="20">
        <v>119431.25</v>
      </c>
      <c r="F122" s="94"/>
      <c r="G122" s="94"/>
      <c r="H122" s="94">
        <v>306584</v>
      </c>
      <c r="I122" s="21">
        <v>341018.25</v>
      </c>
      <c r="J122" s="96"/>
      <c r="K122" s="97"/>
      <c r="L122" s="96"/>
      <c r="M122" s="98"/>
      <c r="N122" s="99" t="e">
        <f t="shared" si="39"/>
        <v>#DIV/0!</v>
      </c>
      <c r="O122" s="100" t="e">
        <f t="shared" si="39"/>
        <v>#DIV/0!</v>
      </c>
      <c r="P122" s="100">
        <f t="shared" si="39"/>
        <v>2855.3519284106965</v>
      </c>
    </row>
    <row r="123" spans="1:16" ht="13.5">
      <c r="A123" s="101" t="s">
        <v>129</v>
      </c>
      <c r="B123" s="92"/>
      <c r="C123" s="93"/>
      <c r="D123" s="93"/>
      <c r="E123" s="20"/>
      <c r="F123" s="94"/>
      <c r="G123" s="94"/>
      <c r="H123" s="94">
        <v>61172</v>
      </c>
      <c r="I123" s="21">
        <v>68004.25</v>
      </c>
      <c r="J123" s="96"/>
      <c r="K123" s="97"/>
      <c r="L123" s="96"/>
      <c r="M123" s="98"/>
      <c r="N123" s="99"/>
      <c r="O123" s="100"/>
      <c r="P123" s="100"/>
    </row>
    <row r="124" spans="1:16" ht="13.5">
      <c r="A124" s="82" t="s">
        <v>130</v>
      </c>
      <c r="B124" s="106"/>
      <c r="C124" s="107"/>
      <c r="D124" s="107"/>
      <c r="E124" s="22"/>
      <c r="F124" s="108"/>
      <c r="G124" s="107"/>
      <c r="H124" s="107"/>
      <c r="I124" s="22"/>
      <c r="J124" s="109"/>
      <c r="K124" s="110"/>
      <c r="L124" s="109"/>
      <c r="M124" s="111"/>
      <c r="N124" s="112"/>
      <c r="O124" s="113"/>
      <c r="P124" s="113"/>
    </row>
    <row r="125" spans="1:16" ht="13.5">
      <c r="A125" s="101" t="s">
        <v>131</v>
      </c>
      <c r="B125" s="92"/>
      <c r="C125" s="93"/>
      <c r="D125" s="93"/>
      <c r="E125" s="20">
        <v>510.75</v>
      </c>
      <c r="F125" s="94"/>
      <c r="G125" s="94"/>
      <c r="H125" s="94">
        <v>900</v>
      </c>
      <c r="I125" s="21">
        <v>850.25</v>
      </c>
      <c r="J125" s="96"/>
      <c r="K125" s="97"/>
      <c r="L125" s="96"/>
      <c r="M125" s="98"/>
      <c r="N125" s="99" t="e">
        <f aca="true" t="shared" si="40" ref="N125:P126">(G125/C125)*1000</f>
        <v>#DIV/0!</v>
      </c>
      <c r="O125" s="100" t="e">
        <f t="shared" si="40"/>
        <v>#DIV/0!</v>
      </c>
      <c r="P125" s="100">
        <f t="shared" si="40"/>
        <v>1664.708761625061</v>
      </c>
    </row>
    <row r="126" spans="1:16" ht="13.5">
      <c r="A126" s="101" t="s">
        <v>132</v>
      </c>
      <c r="B126" s="92"/>
      <c r="C126" s="93"/>
      <c r="D126" s="93"/>
      <c r="E126" s="20">
        <v>1998.5</v>
      </c>
      <c r="F126" s="94"/>
      <c r="G126" s="94"/>
      <c r="H126" s="94">
        <v>7427</v>
      </c>
      <c r="I126" s="21">
        <v>7626.5</v>
      </c>
      <c r="J126" s="96"/>
      <c r="K126" s="97"/>
      <c r="L126" s="96"/>
      <c r="M126" s="98"/>
      <c r="N126" s="99" t="e">
        <f t="shared" si="40"/>
        <v>#DIV/0!</v>
      </c>
      <c r="O126" s="100" t="e">
        <f t="shared" si="40"/>
        <v>#DIV/0!</v>
      </c>
      <c r="P126" s="100">
        <f t="shared" si="40"/>
        <v>3816.112084063047</v>
      </c>
    </row>
    <row r="127" spans="1:16" ht="13.5">
      <c r="A127" s="101" t="s">
        <v>133</v>
      </c>
      <c r="B127" s="92"/>
      <c r="C127" s="93"/>
      <c r="D127" s="93"/>
      <c r="E127" s="20"/>
      <c r="F127" s="94"/>
      <c r="G127" s="94"/>
      <c r="H127" s="94">
        <v>350</v>
      </c>
      <c r="I127" s="21">
        <v>1535.6875</v>
      </c>
      <c r="J127" s="96"/>
      <c r="K127" s="97"/>
      <c r="L127" s="96"/>
      <c r="M127" s="98"/>
      <c r="N127" s="99"/>
      <c r="O127" s="100"/>
      <c r="P127" s="100"/>
    </row>
    <row r="128" spans="1:16" ht="13.5">
      <c r="A128" s="101" t="s">
        <v>134</v>
      </c>
      <c r="B128" s="92"/>
      <c r="C128" s="93"/>
      <c r="D128" s="93"/>
      <c r="E128" s="20"/>
      <c r="F128" s="94"/>
      <c r="G128" s="94"/>
      <c r="H128" s="94">
        <v>45000</v>
      </c>
      <c r="I128" s="21">
        <v>48168.75</v>
      </c>
      <c r="J128" s="96"/>
      <c r="K128" s="97"/>
      <c r="L128" s="96"/>
      <c r="M128" s="98"/>
      <c r="N128" s="99"/>
      <c r="O128" s="100"/>
      <c r="P128" s="100"/>
    </row>
    <row r="129" spans="1:16" ht="13.5">
      <c r="A129" s="82" t="s">
        <v>135</v>
      </c>
      <c r="B129" s="106"/>
      <c r="C129" s="107"/>
      <c r="D129" s="107"/>
      <c r="E129" s="22"/>
      <c r="F129" s="108"/>
      <c r="G129" s="107"/>
      <c r="H129" s="107"/>
      <c r="I129" s="22"/>
      <c r="J129" s="109"/>
      <c r="K129" s="110"/>
      <c r="L129" s="109"/>
      <c r="M129" s="111"/>
      <c r="N129" s="18"/>
      <c r="O129" s="19"/>
      <c r="P129" s="19"/>
    </row>
    <row r="130" spans="1:16" ht="13.5">
      <c r="A130" s="131" t="s">
        <v>136</v>
      </c>
      <c r="B130" s="132"/>
      <c r="C130" s="133">
        <v>0.01</v>
      </c>
      <c r="D130" s="133">
        <v>0.01</v>
      </c>
      <c r="E130" s="24">
        <v>0.01</v>
      </c>
      <c r="F130" s="134"/>
      <c r="G130" s="134">
        <v>0.01</v>
      </c>
      <c r="H130" s="134">
        <v>0.01</v>
      </c>
      <c r="I130" s="25">
        <v>0.01</v>
      </c>
      <c r="J130" s="135">
        <f>IF(OR(D130=0,C130=0),"",C130/D130*100-100)</f>
        <v>0</v>
      </c>
      <c r="K130" s="136">
        <f>IF(OR(E130=0,C130=0),"",C130/E130*100-100)</f>
        <v>0</v>
      </c>
      <c r="L130" s="135">
        <f>IF(OR(H130=0,G130=0),"",G130/H130*100-100)</f>
        <v>0</v>
      </c>
      <c r="M130" s="137">
        <f>IF(OR(I130=0,G130=0),"",G130/I130*100-100)</f>
        <v>0</v>
      </c>
      <c r="N130" s="3"/>
      <c r="O130" s="4"/>
      <c r="P130" s="4"/>
    </row>
    <row r="131" ht="13.5">
      <c r="A131" s="2" t="s">
        <v>160</v>
      </c>
    </row>
    <row r="132" ht="13.5">
      <c r="P132" s="26"/>
    </row>
    <row r="135" ht="13.5">
      <c r="B135" s="2" t="s">
        <v>149</v>
      </c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270833333333333" bottom="0.19652777777777777" header="0.31527777777777777" footer="0.19652777777777777"/>
  <pageSetup horizontalDpi="300" verticalDpi="300" orientation="portrait" paperSize="9" scale="69" r:id="rId1"/>
  <headerFooter alignWithMargins="0">
    <oddHeader xml:space="preserve">&amp;L&amp;"Arial,Normal"&amp;12AVANCE DE SUPERFICIES Y PRODUCCIONES A 30  DE  ABRIL  DEL AÑO 2.015&amp;C  &amp;"Arial,Normal"&amp;11                   
                     </oddHeader>
    <oddFooter>&amp;L&amp;"Arial,Normal"(*) Mes al que corresponde la última estimación.
Datos de 2.013 provisionales y del 2.014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SheetLayoutView="95" zoomScalePageLayoutView="0" workbookViewId="0" topLeftCell="A1">
      <pane xSplit="1" ySplit="3" topLeftCell="B4" activePane="bottomRight" state="frozen"/>
      <selection pane="topLeft" activeCell="L93" sqref="L93:M102"/>
      <selection pane="topRight" activeCell="L93" sqref="L93:M102"/>
      <selection pane="bottomLeft" activeCell="L93" sqref="L93:M102"/>
      <selection pane="bottomRight" activeCell="L93" sqref="L93:M102"/>
    </sheetView>
  </sheetViews>
  <sheetFormatPr defaultColWidth="11.00390625" defaultRowHeight="13.5"/>
  <cols>
    <col min="1" max="1" width="29.125" style="2" customWidth="1"/>
    <col min="2" max="2" width="3.375" style="2" customWidth="1"/>
    <col min="3" max="4" width="9.125" style="2" customWidth="1"/>
    <col min="5" max="5" width="8.50390625" style="2" customWidth="1"/>
    <col min="6" max="6" width="3.00390625" style="138" customWidth="1"/>
    <col min="7" max="8" width="8.75390625" style="2" customWidth="1"/>
    <col min="9" max="11" width="9.625" style="2" customWidth="1"/>
    <col min="12" max="12" width="9.00390625" style="2" customWidth="1"/>
    <col min="13" max="13" width="10.75390625" style="2" customWidth="1"/>
    <col min="14" max="14" width="12.375" style="2" customWidth="1"/>
    <col min="15" max="15" width="14.25390625" style="2" customWidth="1"/>
    <col min="16" max="16384" width="11.00390625" style="2" customWidth="1"/>
  </cols>
  <sheetData>
    <row r="1" spans="1:16" ht="13.5">
      <c r="A1" s="68" t="s">
        <v>150</v>
      </c>
      <c r="B1" s="177" t="s">
        <v>1</v>
      </c>
      <c r="C1" s="177"/>
      <c r="D1" s="177"/>
      <c r="E1" s="177"/>
      <c r="F1" s="178" t="s">
        <v>2</v>
      </c>
      <c r="G1" s="178"/>
      <c r="H1" s="178"/>
      <c r="I1" s="178"/>
      <c r="J1" s="179" t="s">
        <v>3</v>
      </c>
      <c r="K1" s="179"/>
      <c r="L1" s="179"/>
      <c r="M1" s="179"/>
      <c r="N1" s="3"/>
      <c r="O1" s="4"/>
      <c r="P1" s="4"/>
    </row>
    <row r="2" spans="1:16" ht="13.5">
      <c r="A2" s="69" t="s">
        <v>172</v>
      </c>
      <c r="B2" s="70"/>
      <c r="C2" s="71"/>
      <c r="D2" s="71"/>
      <c r="E2" s="72" t="s">
        <v>4</v>
      </c>
      <c r="F2" s="73"/>
      <c r="G2" s="6"/>
      <c r="H2" s="6"/>
      <c r="I2" s="74" t="s">
        <v>4</v>
      </c>
      <c r="J2" s="180" t="s">
        <v>5</v>
      </c>
      <c r="K2" s="180"/>
      <c r="L2" s="181" t="s">
        <v>6</v>
      </c>
      <c r="M2" s="181"/>
      <c r="N2" s="8" t="s">
        <v>7</v>
      </c>
      <c r="O2" s="9" t="s">
        <v>7</v>
      </c>
      <c r="P2" s="9" t="s">
        <v>7</v>
      </c>
    </row>
    <row r="3" spans="1:16" ht="13.5">
      <c r="A3" s="75" t="s">
        <v>8</v>
      </c>
      <c r="B3" s="76" t="s">
        <v>9</v>
      </c>
      <c r="C3" s="10">
        <v>2015</v>
      </c>
      <c r="D3" s="10">
        <v>2014</v>
      </c>
      <c r="E3" s="77" t="s">
        <v>169</v>
      </c>
      <c r="F3" s="12" t="s">
        <v>9</v>
      </c>
      <c r="G3" s="13">
        <v>2015</v>
      </c>
      <c r="H3" s="13">
        <v>2014</v>
      </c>
      <c r="I3" s="78" t="s">
        <v>169</v>
      </c>
      <c r="J3" s="79" t="s">
        <v>170</v>
      </c>
      <c r="K3" s="79" t="s">
        <v>171</v>
      </c>
      <c r="L3" s="80" t="s">
        <v>170</v>
      </c>
      <c r="M3" s="81" t="s">
        <v>171</v>
      </c>
      <c r="N3" s="15">
        <v>2015</v>
      </c>
      <c r="O3" s="16">
        <v>2014</v>
      </c>
      <c r="P3" s="52" t="s">
        <v>169</v>
      </c>
    </row>
    <row r="4" spans="1:16" ht="13.5">
      <c r="A4" s="82" t="s">
        <v>10</v>
      </c>
      <c r="B4" s="83"/>
      <c r="C4" s="84"/>
      <c r="D4" s="84"/>
      <c r="E4" s="85"/>
      <c r="F4" s="17"/>
      <c r="G4" s="84"/>
      <c r="H4" s="84"/>
      <c r="I4" s="86"/>
      <c r="J4" s="87"/>
      <c r="K4" s="88"/>
      <c r="L4" s="89"/>
      <c r="M4" s="90"/>
      <c r="N4" s="18"/>
      <c r="O4" s="19"/>
      <c r="P4" s="19"/>
    </row>
    <row r="5" spans="1:16" ht="13.5">
      <c r="A5" s="91" t="s">
        <v>11</v>
      </c>
      <c r="B5" s="92">
        <v>3</v>
      </c>
      <c r="C5" s="93">
        <f>IF(OR(C6=0,C7=0),"",SUM(C6:C7))</f>
        <v>160250</v>
      </c>
      <c r="D5" s="67">
        <f>IF(OR(D6=0,D7=0),"",SUM(D6:D7))</f>
        <v>167700</v>
      </c>
      <c r="E5" s="139">
        <f>IF(OR(E6=0,E7=0),"",SUM(E6:E7))</f>
        <v>165674.25</v>
      </c>
      <c r="F5" s="94">
        <v>4</v>
      </c>
      <c r="G5" s="94">
        <f>IF(OR(G6=0,G7=0),"",SUM(G6:G7))</f>
        <v>495750</v>
      </c>
      <c r="H5" s="95">
        <f>IF(OR(H6=0,H7=0),"",SUM(H6:H7))</f>
        <v>605410</v>
      </c>
      <c r="I5" s="115">
        <f>IF(OR(I6=0,I7=0),"",SUM(I6:I7))</f>
        <v>394084.75</v>
      </c>
      <c r="J5" s="96">
        <f aca="true" t="shared" si="0" ref="J5:J16">IF(OR(D5=0,C5=0),"",C5/D5*100-100)</f>
        <v>-4.442456768038156</v>
      </c>
      <c r="K5" s="97">
        <f aca="true" t="shared" si="1" ref="K5:K16">IF(OR(E5=0,C5=0),"",C5/E5*100-100)</f>
        <v>-3.2740453027552547</v>
      </c>
      <c r="L5" s="96">
        <f aca="true" t="shared" si="2" ref="L5:L16">IF(OR(H5=0,G5=0),"",G5/H5*100-100)</f>
        <v>-18.113344675509154</v>
      </c>
      <c r="M5" s="98">
        <f aca="true" t="shared" si="3" ref="M5:M16">IF(OR(I5=0,G5=0),"",G5/I5*100-100)</f>
        <v>25.797813795129088</v>
      </c>
      <c r="N5" s="99">
        <f aca="true" t="shared" si="4" ref="N5:N16">(G5/C5)*1000</f>
        <v>3093.603744149766</v>
      </c>
      <c r="O5" s="100">
        <f aca="true" t="shared" si="5" ref="O5:O16">(H5/D5)*1000</f>
        <v>3610.077519379845</v>
      </c>
      <c r="P5" s="100">
        <f aca="true" t="shared" si="6" ref="P5:P16">(I5/E5)*1000</f>
        <v>2378.6723042355707</v>
      </c>
    </row>
    <row r="6" spans="1:16" ht="13.5">
      <c r="A6" s="101" t="s">
        <v>12</v>
      </c>
      <c r="B6" s="92">
        <v>3</v>
      </c>
      <c r="C6" s="93">
        <v>75000</v>
      </c>
      <c r="D6" s="67">
        <v>92300</v>
      </c>
      <c r="E6" s="58">
        <v>64845</v>
      </c>
      <c r="F6" s="94">
        <v>4</v>
      </c>
      <c r="G6" s="94">
        <v>240000</v>
      </c>
      <c r="H6" s="95">
        <v>343246</v>
      </c>
      <c r="I6" s="56">
        <v>163351.75</v>
      </c>
      <c r="J6" s="96">
        <f t="shared" si="0"/>
        <v>-18.74322860238354</v>
      </c>
      <c r="K6" s="97">
        <f t="shared" si="1"/>
        <v>15.660421003932456</v>
      </c>
      <c r="L6" s="96">
        <f t="shared" si="2"/>
        <v>-30.079301725293234</v>
      </c>
      <c r="M6" s="98">
        <f t="shared" si="3"/>
        <v>46.92220928150448</v>
      </c>
      <c r="N6" s="99">
        <f t="shared" si="4"/>
        <v>3200</v>
      </c>
      <c r="O6" s="100">
        <f t="shared" si="5"/>
        <v>3718.8082340195015</v>
      </c>
      <c r="P6" s="100">
        <f t="shared" si="6"/>
        <v>2519.1109568972165</v>
      </c>
    </row>
    <row r="7" spans="1:16" ht="13.5">
      <c r="A7" s="102" t="s">
        <v>13</v>
      </c>
      <c r="B7" s="92">
        <v>3</v>
      </c>
      <c r="C7" s="93">
        <v>85250</v>
      </c>
      <c r="D7" s="67">
        <v>75400</v>
      </c>
      <c r="E7" s="58">
        <v>100829.25</v>
      </c>
      <c r="F7" s="94">
        <v>4</v>
      </c>
      <c r="G7" s="94">
        <v>255750</v>
      </c>
      <c r="H7" s="95">
        <v>262164</v>
      </c>
      <c r="I7" s="56">
        <v>230733</v>
      </c>
      <c r="J7" s="96">
        <f t="shared" si="0"/>
        <v>13.063660477453581</v>
      </c>
      <c r="K7" s="97">
        <f t="shared" si="1"/>
        <v>-15.451121574344754</v>
      </c>
      <c r="L7" s="96">
        <f t="shared" si="2"/>
        <v>-2.4465601684441793</v>
      </c>
      <c r="M7" s="98">
        <f t="shared" si="3"/>
        <v>10.842402257154376</v>
      </c>
      <c r="N7" s="99">
        <f t="shared" si="4"/>
        <v>3000</v>
      </c>
      <c r="O7" s="100">
        <f t="shared" si="5"/>
        <v>3476.9761273209547</v>
      </c>
      <c r="P7" s="100">
        <f t="shared" si="6"/>
        <v>2288.3538258987346</v>
      </c>
    </row>
    <row r="8" spans="1:16" ht="13.5">
      <c r="A8" s="91" t="s">
        <v>14</v>
      </c>
      <c r="B8" s="92">
        <v>4</v>
      </c>
      <c r="C8" s="93">
        <f>IF(OR(C9=0,C10=0),"",SUM(C9:C10))</f>
        <v>16100</v>
      </c>
      <c r="D8" s="67">
        <f>IF(OR(D9=0,D10=0),"",SUM(D9:D10))</f>
        <v>16885</v>
      </c>
      <c r="E8" s="139">
        <f>IF(OR(E9=0,E10=0),"",SUM(E9:E10))</f>
        <v>12759.5</v>
      </c>
      <c r="F8" s="94">
        <v>4</v>
      </c>
      <c r="G8" s="103">
        <f>IF(OR(G9=0,G10=0),"",SUM(G9:G10))</f>
        <v>31950</v>
      </c>
      <c r="H8" s="104">
        <f>IF(OR(H9=0,H10=0),"",SUM(H9:H10))</f>
        <v>47043</v>
      </c>
      <c r="I8" s="140">
        <f>IF(OR(I9=0,I10=0),"",SUM(I9:I10))</f>
        <v>23506.25</v>
      </c>
      <c r="J8" s="96">
        <f t="shared" si="0"/>
        <v>-4.649096831507265</v>
      </c>
      <c r="K8" s="97">
        <f t="shared" si="1"/>
        <v>26.180492966025312</v>
      </c>
      <c r="L8" s="96">
        <f t="shared" si="2"/>
        <v>-32.083413047637265</v>
      </c>
      <c r="M8" s="98">
        <f t="shared" si="3"/>
        <v>35.92129752725339</v>
      </c>
      <c r="N8" s="99">
        <f t="shared" si="4"/>
        <v>1984.472049689441</v>
      </c>
      <c r="O8" s="100">
        <f t="shared" si="5"/>
        <v>2786.0823215872074</v>
      </c>
      <c r="P8" s="100">
        <f t="shared" si="6"/>
        <v>1842.254790548219</v>
      </c>
    </row>
    <row r="9" spans="1:16" ht="13.5">
      <c r="A9" s="101" t="s">
        <v>15</v>
      </c>
      <c r="B9" s="92">
        <v>4</v>
      </c>
      <c r="C9" s="93">
        <v>15600</v>
      </c>
      <c r="D9" s="67">
        <v>16035</v>
      </c>
      <c r="E9" s="58">
        <v>11453.25</v>
      </c>
      <c r="F9" s="94">
        <v>4</v>
      </c>
      <c r="G9" s="94">
        <v>31200</v>
      </c>
      <c r="H9" s="95">
        <v>46343</v>
      </c>
      <c r="I9" s="56">
        <v>21804.25</v>
      </c>
      <c r="J9" s="96">
        <f t="shared" si="0"/>
        <v>-2.712815715622071</v>
      </c>
      <c r="K9" s="97">
        <f t="shared" si="1"/>
        <v>36.20588042695306</v>
      </c>
      <c r="L9" s="96">
        <f t="shared" si="2"/>
        <v>-32.67591653539908</v>
      </c>
      <c r="M9" s="98">
        <f t="shared" si="3"/>
        <v>43.091369801758816</v>
      </c>
      <c r="N9" s="99">
        <f t="shared" si="4"/>
        <v>2000</v>
      </c>
      <c r="O9" s="100">
        <f t="shared" si="5"/>
        <v>2890.115372622389</v>
      </c>
      <c r="P9" s="100">
        <f t="shared" si="6"/>
        <v>1903.7609412175582</v>
      </c>
    </row>
    <row r="10" spans="1:16" ht="13.5">
      <c r="A10" s="102" t="s">
        <v>16</v>
      </c>
      <c r="B10" s="92">
        <v>4</v>
      </c>
      <c r="C10" s="93">
        <v>500</v>
      </c>
      <c r="D10" s="67">
        <v>850</v>
      </c>
      <c r="E10" s="58">
        <v>1306.25</v>
      </c>
      <c r="F10" s="94">
        <v>4</v>
      </c>
      <c r="G10" s="94">
        <v>750</v>
      </c>
      <c r="H10" s="95">
        <v>700</v>
      </c>
      <c r="I10" s="56">
        <v>1702</v>
      </c>
      <c r="J10" s="96">
        <f t="shared" si="0"/>
        <v>-41.17647058823529</v>
      </c>
      <c r="K10" s="97">
        <f t="shared" si="1"/>
        <v>-61.72248803827751</v>
      </c>
      <c r="L10" s="96">
        <f t="shared" si="2"/>
        <v>7.142857142857139</v>
      </c>
      <c r="M10" s="98">
        <f t="shared" si="3"/>
        <v>-55.93419506462985</v>
      </c>
      <c r="N10" s="99">
        <f t="shared" si="4"/>
        <v>1500</v>
      </c>
      <c r="O10" s="100">
        <f t="shared" si="5"/>
        <v>823.5294117647059</v>
      </c>
      <c r="P10" s="100">
        <f t="shared" si="6"/>
        <v>1302.9665071770335</v>
      </c>
    </row>
    <row r="11" spans="1:16" ht="13.5">
      <c r="A11" s="101" t="s">
        <v>17</v>
      </c>
      <c r="B11" s="92">
        <v>3</v>
      </c>
      <c r="C11" s="93">
        <v>11300</v>
      </c>
      <c r="D11" s="67">
        <v>11712</v>
      </c>
      <c r="E11" s="58">
        <v>12026.75</v>
      </c>
      <c r="F11" s="94">
        <v>4</v>
      </c>
      <c r="G11" s="94">
        <v>20340</v>
      </c>
      <c r="H11" s="95">
        <v>21318</v>
      </c>
      <c r="I11" s="56">
        <v>20674.25</v>
      </c>
      <c r="J11" s="96">
        <f t="shared" si="0"/>
        <v>-3.5177595628415332</v>
      </c>
      <c r="K11" s="97">
        <f t="shared" si="1"/>
        <v>-6.042779637059056</v>
      </c>
      <c r="L11" s="96">
        <f t="shared" si="2"/>
        <v>-4.5876723895299705</v>
      </c>
      <c r="M11" s="98">
        <f t="shared" si="3"/>
        <v>-1.6167454683966724</v>
      </c>
      <c r="N11" s="99">
        <f t="shared" si="4"/>
        <v>1800</v>
      </c>
      <c r="O11" s="100">
        <f t="shared" si="5"/>
        <v>1820.184426229508</v>
      </c>
      <c r="P11" s="100">
        <f t="shared" si="6"/>
        <v>1719.0221797243644</v>
      </c>
    </row>
    <row r="12" spans="1:16" ht="13.5">
      <c r="A12" s="101" t="s">
        <v>18</v>
      </c>
      <c r="B12" s="92">
        <v>3</v>
      </c>
      <c r="C12" s="93">
        <v>725</v>
      </c>
      <c r="D12" s="67">
        <v>750</v>
      </c>
      <c r="E12" s="58">
        <v>82.505</v>
      </c>
      <c r="F12" s="94">
        <v>4</v>
      </c>
      <c r="G12" s="94">
        <v>1900</v>
      </c>
      <c r="H12" s="95">
        <v>1906</v>
      </c>
      <c r="I12" s="56">
        <v>260.005</v>
      </c>
      <c r="J12" s="96">
        <f t="shared" si="0"/>
        <v>-3.3333333333333286</v>
      </c>
      <c r="K12" s="97">
        <f t="shared" si="1"/>
        <v>778.7346221441124</v>
      </c>
      <c r="L12" s="96">
        <f t="shared" si="2"/>
        <v>-0.31479538300105503</v>
      </c>
      <c r="M12" s="98">
        <f t="shared" si="3"/>
        <v>630.7551777850426</v>
      </c>
      <c r="N12" s="99">
        <f t="shared" si="4"/>
        <v>2620.6896551724135</v>
      </c>
      <c r="O12" s="100">
        <f t="shared" si="5"/>
        <v>2541.333333333333</v>
      </c>
      <c r="P12" s="100">
        <f t="shared" si="6"/>
        <v>3151.384764559724</v>
      </c>
    </row>
    <row r="13" spans="1:16" ht="13.5">
      <c r="A13" s="102" t="s">
        <v>19</v>
      </c>
      <c r="B13" s="92">
        <v>3</v>
      </c>
      <c r="C13" s="105">
        <v>25000</v>
      </c>
      <c r="D13" s="141">
        <v>24835</v>
      </c>
      <c r="E13" s="58">
        <v>9799.25</v>
      </c>
      <c r="F13" s="94">
        <v>4</v>
      </c>
      <c r="G13" s="94">
        <v>50000</v>
      </c>
      <c r="H13" s="95">
        <v>71215</v>
      </c>
      <c r="I13" s="56">
        <v>20021.5</v>
      </c>
      <c r="J13" s="96">
        <f t="shared" si="0"/>
        <v>0.6643849406080164</v>
      </c>
      <c r="K13" s="97">
        <f t="shared" si="1"/>
        <v>155.12156542592544</v>
      </c>
      <c r="L13" s="96"/>
      <c r="M13" s="98"/>
      <c r="N13" s="99">
        <f t="shared" si="4"/>
        <v>2000</v>
      </c>
      <c r="O13" s="100">
        <f t="shared" si="5"/>
        <v>2867.52566941816</v>
      </c>
      <c r="P13" s="100">
        <f t="shared" si="6"/>
        <v>2043.1665688700664</v>
      </c>
    </row>
    <row r="14" spans="1:16" ht="13.5">
      <c r="A14" s="101" t="s">
        <v>20</v>
      </c>
      <c r="B14" s="92">
        <v>4</v>
      </c>
      <c r="C14" s="93">
        <v>37500</v>
      </c>
      <c r="D14" s="67">
        <v>37496</v>
      </c>
      <c r="E14" s="58">
        <v>36592.75</v>
      </c>
      <c r="F14" s="94"/>
      <c r="G14" s="94"/>
      <c r="H14" s="95">
        <v>358403</v>
      </c>
      <c r="I14" s="56">
        <v>342782.5</v>
      </c>
      <c r="J14" s="96">
        <f t="shared" si="0"/>
        <v>0.010667804565827055</v>
      </c>
      <c r="K14" s="97">
        <f t="shared" si="1"/>
        <v>2.47931625800193</v>
      </c>
      <c r="L14" s="96"/>
      <c r="M14" s="98"/>
      <c r="N14" s="99">
        <f t="shared" si="4"/>
        <v>0</v>
      </c>
      <c r="O14" s="100">
        <f t="shared" si="5"/>
        <v>9558.432899509282</v>
      </c>
      <c r="P14" s="100">
        <f t="shared" si="6"/>
        <v>9367.497660055613</v>
      </c>
    </row>
    <row r="15" spans="1:16" ht="13.5">
      <c r="A15" s="101" t="s">
        <v>21</v>
      </c>
      <c r="B15" s="92">
        <v>4</v>
      </c>
      <c r="C15" s="93">
        <v>15000</v>
      </c>
      <c r="D15" s="67">
        <v>16438</v>
      </c>
      <c r="E15" s="58">
        <v>18044.25</v>
      </c>
      <c r="F15" s="94"/>
      <c r="G15" s="94"/>
      <c r="H15" s="95">
        <v>216256</v>
      </c>
      <c r="I15" s="56">
        <v>196819</v>
      </c>
      <c r="J15" s="96">
        <f t="shared" si="0"/>
        <v>-8.74802287382893</v>
      </c>
      <c r="K15" s="97">
        <f t="shared" si="1"/>
        <v>-16.87102539590174</v>
      </c>
      <c r="L15" s="96"/>
      <c r="M15" s="98"/>
      <c r="N15" s="99">
        <f t="shared" si="4"/>
        <v>0</v>
      </c>
      <c r="O15" s="100">
        <f t="shared" si="5"/>
        <v>13155.8583769315</v>
      </c>
      <c r="P15" s="100">
        <f t="shared" si="6"/>
        <v>10907.574435069342</v>
      </c>
    </row>
    <row r="16" spans="1:16" ht="13.5">
      <c r="A16" s="101" t="s">
        <v>22</v>
      </c>
      <c r="B16" s="92">
        <v>4</v>
      </c>
      <c r="C16" s="93">
        <v>500</v>
      </c>
      <c r="D16" s="67">
        <v>370</v>
      </c>
      <c r="E16" s="58">
        <v>374.25</v>
      </c>
      <c r="F16" s="94"/>
      <c r="G16" s="94"/>
      <c r="H16" s="95">
        <v>2585</v>
      </c>
      <c r="I16" s="56">
        <v>2605.5</v>
      </c>
      <c r="J16" s="96">
        <f t="shared" si="0"/>
        <v>35.13513513513513</v>
      </c>
      <c r="K16" s="97">
        <f t="shared" si="1"/>
        <v>33.60053440213761</v>
      </c>
      <c r="L16" s="96"/>
      <c r="M16" s="98"/>
      <c r="N16" s="99">
        <f t="shared" si="4"/>
        <v>0</v>
      </c>
      <c r="O16" s="100">
        <f t="shared" si="5"/>
        <v>6986.486486486487</v>
      </c>
      <c r="P16" s="100">
        <f t="shared" si="6"/>
        <v>6961.923847695391</v>
      </c>
    </row>
    <row r="17" spans="1:16" ht="13.5">
      <c r="A17" s="82" t="s">
        <v>23</v>
      </c>
      <c r="B17" s="106"/>
      <c r="C17" s="107"/>
      <c r="D17" s="142"/>
      <c r="E17" s="59"/>
      <c r="F17" s="108"/>
      <c r="G17" s="107"/>
      <c r="H17" s="142"/>
      <c r="I17" s="59"/>
      <c r="J17" s="109"/>
      <c r="K17" s="110"/>
      <c r="L17" s="109"/>
      <c r="M17" s="111"/>
      <c r="N17" s="112"/>
      <c r="O17" s="113"/>
      <c r="P17" s="113"/>
    </row>
    <row r="18" spans="1:16" ht="13.5">
      <c r="A18" s="101" t="s">
        <v>24</v>
      </c>
      <c r="B18" s="92">
        <v>4</v>
      </c>
      <c r="C18" s="93">
        <v>5</v>
      </c>
      <c r="D18" s="67">
        <v>3</v>
      </c>
      <c r="E18" s="58">
        <v>1.75</v>
      </c>
      <c r="F18" s="94"/>
      <c r="G18" s="94"/>
      <c r="H18" s="95">
        <v>6</v>
      </c>
      <c r="I18" s="56">
        <v>2</v>
      </c>
      <c r="J18" s="96">
        <f>IF(OR(D18=0,C18=0),"",C18/D18*100-100)</f>
        <v>66.66666666666669</v>
      </c>
      <c r="K18" s="97">
        <f aca="true" t="shared" si="7" ref="K18:K25">IF(OR(E18=0,C18=0),"",C18/E18*100-100)</f>
        <v>185.71428571428572</v>
      </c>
      <c r="L18" s="96"/>
      <c r="M18" s="98"/>
      <c r="N18" s="99">
        <f>(G18/C18)*1000</f>
        <v>0</v>
      </c>
      <c r="O18" s="100">
        <f>(H18/D18)*1000</f>
        <v>2000</v>
      </c>
      <c r="P18" s="100">
        <f>(I18/E18)*1000</f>
        <v>1142.857142857143</v>
      </c>
    </row>
    <row r="19" spans="1:16" ht="13.5">
      <c r="A19" s="101" t="s">
        <v>25</v>
      </c>
      <c r="B19" s="92">
        <v>4</v>
      </c>
      <c r="C19" s="93">
        <v>9000</v>
      </c>
      <c r="D19" s="67">
        <v>9200</v>
      </c>
      <c r="E19" s="58">
        <v>5618.5</v>
      </c>
      <c r="F19" s="94">
        <v>4</v>
      </c>
      <c r="G19" s="94">
        <v>9500</v>
      </c>
      <c r="H19" s="95">
        <v>9552</v>
      </c>
      <c r="I19" s="56">
        <v>4997.75</v>
      </c>
      <c r="J19" s="96">
        <f>IF(OR(D19=0,C19=0),"",C19/D19*100-100)</f>
        <v>-2.173913043478265</v>
      </c>
      <c r="K19" s="97">
        <f t="shared" si="7"/>
        <v>60.18510278544096</v>
      </c>
      <c r="L19" s="96">
        <f>IF(OR(H19=0,G19=0),"",G19/H19*100-100)</f>
        <v>-0.5443886097152415</v>
      </c>
      <c r="M19" s="98">
        <f aca="true" t="shared" si="8" ref="M18:M25">IF(OR(I19=0,G19=0),"",G19/I19*100-100)</f>
        <v>90.08553849232155</v>
      </c>
      <c r="N19" s="99">
        <f aca="true" t="shared" si="9" ref="N19:O25">(G19/C19)*1000</f>
        <v>1055.5555555555557</v>
      </c>
      <c r="O19" s="100">
        <f t="shared" si="9"/>
        <v>1038.2608695652173</v>
      </c>
      <c r="P19" s="100">
        <f aca="true" t="shared" si="10" ref="P19:P25">(I19/E19)*1000</f>
        <v>889.5167749399305</v>
      </c>
    </row>
    <row r="20" spans="1:16" ht="13.5">
      <c r="A20" s="101" t="s">
        <v>26</v>
      </c>
      <c r="B20" s="92">
        <v>4</v>
      </c>
      <c r="C20" s="93">
        <v>4</v>
      </c>
      <c r="D20" s="67">
        <v>0.01</v>
      </c>
      <c r="E20" s="58">
        <v>3.7525</v>
      </c>
      <c r="F20" s="94">
        <v>4</v>
      </c>
      <c r="G20" s="94">
        <v>4</v>
      </c>
      <c r="H20" s="95">
        <v>0.01</v>
      </c>
      <c r="I20" s="56">
        <v>2.0025</v>
      </c>
      <c r="J20" s="96"/>
      <c r="K20" s="97">
        <f t="shared" si="7"/>
        <v>6.595602931379091</v>
      </c>
      <c r="L20" s="96"/>
      <c r="M20" s="98">
        <f t="shared" si="8"/>
        <v>99.75031210986268</v>
      </c>
      <c r="N20" s="99"/>
      <c r="O20" s="100">
        <f t="shared" si="9"/>
        <v>1000</v>
      </c>
      <c r="P20" s="100">
        <f t="shared" si="10"/>
        <v>533.6442371752165</v>
      </c>
    </row>
    <row r="21" spans="1:16" ht="13.5">
      <c r="A21" s="101" t="s">
        <v>27</v>
      </c>
      <c r="B21" s="92">
        <v>2</v>
      </c>
      <c r="C21" s="93">
        <v>6400</v>
      </c>
      <c r="D21" s="67">
        <v>5981</v>
      </c>
      <c r="E21" s="58">
        <v>5139.75</v>
      </c>
      <c r="F21" s="94">
        <v>4</v>
      </c>
      <c r="G21" s="94">
        <v>11520</v>
      </c>
      <c r="H21" s="95">
        <v>9540</v>
      </c>
      <c r="I21" s="56">
        <v>8063.75</v>
      </c>
      <c r="J21" s="96">
        <f>IF(OR(D21=0,C21=0),"",C21/D21*100-100)</f>
        <v>7.005517471994651</v>
      </c>
      <c r="K21" s="97">
        <f t="shared" si="7"/>
        <v>24.51967508147284</v>
      </c>
      <c r="L21" s="96">
        <f>IF(OR(H21=0,G21=0),"",G21/H21*100-100)</f>
        <v>20.754716981132077</v>
      </c>
      <c r="M21" s="98">
        <f t="shared" si="8"/>
        <v>42.861571849325685</v>
      </c>
      <c r="N21" s="99">
        <f t="shared" si="9"/>
        <v>1800</v>
      </c>
      <c r="O21" s="100">
        <f t="shared" si="9"/>
        <v>1595.0509948169204</v>
      </c>
      <c r="P21" s="100">
        <f t="shared" si="10"/>
        <v>1568.899265528479</v>
      </c>
    </row>
    <row r="22" spans="1:16" ht="13.5">
      <c r="A22" s="101" t="s">
        <v>28</v>
      </c>
      <c r="B22" s="92">
        <v>4</v>
      </c>
      <c r="C22" s="93">
        <v>1500</v>
      </c>
      <c r="D22" s="67">
        <v>919</v>
      </c>
      <c r="E22" s="58">
        <v>1240</v>
      </c>
      <c r="F22" s="94">
        <v>4</v>
      </c>
      <c r="G22" s="94">
        <v>1900</v>
      </c>
      <c r="H22" s="95">
        <v>1720</v>
      </c>
      <c r="I22" s="56">
        <v>1189.75</v>
      </c>
      <c r="J22" s="96">
        <f>IF(OR(D22=0,C22=0),"",C22/D22*100-100)</f>
        <v>63.22089227421111</v>
      </c>
      <c r="K22" s="97">
        <f t="shared" si="7"/>
        <v>20.967741935483872</v>
      </c>
      <c r="L22" s="96"/>
      <c r="M22" s="98"/>
      <c r="N22" s="99">
        <f t="shared" si="9"/>
        <v>1266.6666666666665</v>
      </c>
      <c r="O22" s="100">
        <f t="shared" si="9"/>
        <v>1871.5995647442874</v>
      </c>
      <c r="P22" s="100">
        <f t="shared" si="10"/>
        <v>959.4758064516129</v>
      </c>
    </row>
    <row r="23" spans="1:16" ht="13.5">
      <c r="A23" s="101" t="s">
        <v>29</v>
      </c>
      <c r="B23" s="92">
        <v>2</v>
      </c>
      <c r="C23" s="93">
        <v>300</v>
      </c>
      <c r="D23" s="67">
        <v>259</v>
      </c>
      <c r="E23" s="58">
        <v>180</v>
      </c>
      <c r="F23" s="94">
        <v>4</v>
      </c>
      <c r="G23" s="94">
        <v>300</v>
      </c>
      <c r="H23" s="95">
        <v>326</v>
      </c>
      <c r="I23" s="56">
        <v>194.5</v>
      </c>
      <c r="J23" s="96">
        <f>IF(OR(D23=0,C23=0),"",C23/D23*100-100)</f>
        <v>15.830115830115815</v>
      </c>
      <c r="K23" s="97">
        <f t="shared" si="7"/>
        <v>66.66666666666669</v>
      </c>
      <c r="L23" s="96">
        <f>IF(OR(H23=0,G23=0),"",G23/H23*100-100)</f>
        <v>-7.975460122699388</v>
      </c>
      <c r="M23" s="98">
        <f t="shared" si="8"/>
        <v>54.24164524421593</v>
      </c>
      <c r="N23" s="99">
        <f t="shared" si="9"/>
        <v>1000</v>
      </c>
      <c r="O23" s="100">
        <f t="shared" si="9"/>
        <v>1258.6872586872587</v>
      </c>
      <c r="P23" s="100">
        <f t="shared" si="10"/>
        <v>1080.5555555555554</v>
      </c>
    </row>
    <row r="24" spans="1:16" ht="13.5">
      <c r="A24" s="101" t="s">
        <v>30</v>
      </c>
      <c r="B24" s="92">
        <v>2</v>
      </c>
      <c r="C24" s="93">
        <v>40</v>
      </c>
      <c r="D24" s="67">
        <v>35</v>
      </c>
      <c r="E24" s="58">
        <v>45.5</v>
      </c>
      <c r="F24" s="94">
        <v>4</v>
      </c>
      <c r="G24" s="94">
        <v>35</v>
      </c>
      <c r="H24" s="95">
        <v>32</v>
      </c>
      <c r="I24" s="56">
        <v>38</v>
      </c>
      <c r="J24" s="96">
        <f>IF(OR(D24=0,C24=0),"",C24/D24*100-100)</f>
        <v>14.285714285714278</v>
      </c>
      <c r="K24" s="97">
        <f t="shared" si="7"/>
        <v>-12.087912087912088</v>
      </c>
      <c r="L24" s="96">
        <f>IF(OR(H24=0,G24=0),"",G24/H24*100-100)</f>
        <v>9.375</v>
      </c>
      <c r="M24" s="98">
        <f t="shared" si="8"/>
        <v>-7.89473684210526</v>
      </c>
      <c r="N24" s="99">
        <f t="shared" si="9"/>
        <v>875</v>
      </c>
      <c r="O24" s="100">
        <f t="shared" si="9"/>
        <v>914.2857142857142</v>
      </c>
      <c r="P24" s="100">
        <f t="shared" si="10"/>
        <v>835.1648351648352</v>
      </c>
    </row>
    <row r="25" spans="1:16" ht="13.5">
      <c r="A25" s="101" t="s">
        <v>31</v>
      </c>
      <c r="B25" s="92">
        <v>4</v>
      </c>
      <c r="C25" s="93">
        <v>600</v>
      </c>
      <c r="D25" s="67">
        <v>575</v>
      </c>
      <c r="E25" s="58">
        <v>406</v>
      </c>
      <c r="F25" s="94">
        <v>4</v>
      </c>
      <c r="G25" s="94">
        <v>500</v>
      </c>
      <c r="H25" s="95">
        <v>594</v>
      </c>
      <c r="I25" s="56">
        <v>238.25</v>
      </c>
      <c r="J25" s="96">
        <f>IF(OR(D25=0,C25=0),"",C25/D25*100-100)</f>
        <v>4.347826086956516</v>
      </c>
      <c r="K25" s="97">
        <f t="shared" si="7"/>
        <v>47.78325123152709</v>
      </c>
      <c r="L25" s="96">
        <f>IF(OR(H25=0,G25=0),"",G25/H25*100-100)</f>
        <v>-15.82491582491582</v>
      </c>
      <c r="M25" s="98">
        <f t="shared" si="8"/>
        <v>109.86358866736623</v>
      </c>
      <c r="N25" s="99">
        <f t="shared" si="9"/>
        <v>833.3333333333334</v>
      </c>
      <c r="O25" s="100">
        <f t="shared" si="9"/>
        <v>1033.0434782608695</v>
      </c>
      <c r="P25" s="100">
        <f t="shared" si="10"/>
        <v>586.8226600985221</v>
      </c>
    </row>
    <row r="26" spans="1:16" ht="13.5">
      <c r="A26" s="82" t="s">
        <v>32</v>
      </c>
      <c r="B26" s="106"/>
      <c r="C26" s="107"/>
      <c r="D26" s="142"/>
      <c r="E26" s="59"/>
      <c r="F26" s="108"/>
      <c r="G26" s="107"/>
      <c r="H26" s="142"/>
      <c r="I26" s="59"/>
      <c r="J26" s="109"/>
      <c r="K26" s="110"/>
      <c r="L26" s="109"/>
      <c r="M26" s="111"/>
      <c r="N26" s="112"/>
      <c r="O26" s="113"/>
      <c r="P26" s="113"/>
    </row>
    <row r="27" spans="1:16" ht="13.5">
      <c r="A27" s="91" t="s">
        <v>33</v>
      </c>
      <c r="B27" s="92">
        <v>4</v>
      </c>
      <c r="C27" s="93">
        <f>IF(OR(C28=0,C29=0,C30=0,C31=0),"",SUM(C28:C31))</f>
        <v>3950</v>
      </c>
      <c r="D27" s="67">
        <f>IF(OR(D28=0,D29=0,D30=0,D31=0),"",SUM(D28:D31))</f>
        <v>4370</v>
      </c>
      <c r="E27" s="139">
        <f>IF(OR(E28=0,E29=0,E30=0,E31=0),"",SUM(E28:E31))</f>
        <v>5229.5</v>
      </c>
      <c r="F27" s="94"/>
      <c r="G27" s="94"/>
      <c r="H27" s="95">
        <f>IF(OR(H28=0,H29=0,H30=0,H31=0),"",SUM(H28:H31))</f>
        <v>148006</v>
      </c>
      <c r="I27" s="115">
        <f>IF(OR(I28=0,I29=0,I30=0,I31=0),"",SUM(I28:I31))</f>
        <v>120530.25</v>
      </c>
      <c r="J27" s="96">
        <f>IF(OR(D27=0,C27=0),"",C27/D27*100-100)</f>
        <v>-9.610983981693366</v>
      </c>
      <c r="K27" s="97">
        <f>IF(OR(E27=0,C27=0),"",C27/E27*100-100)</f>
        <v>-24.466966249163406</v>
      </c>
      <c r="L27" s="96">
        <f>IF(OR(H27=0,G27=0),"",G27/H27*100-100)</f>
      </c>
      <c r="M27" s="96">
        <f>IF(OR(I27=0,G27=0),"",G27/I27*100-100)</f>
      </c>
      <c r="N27" s="99">
        <f aca="true" t="shared" si="11" ref="N27:P31">(G27/C27)*1000</f>
        <v>0</v>
      </c>
      <c r="O27" s="100">
        <f t="shared" si="11"/>
        <v>33868.64988558352</v>
      </c>
      <c r="P27" s="100">
        <f t="shared" si="11"/>
        <v>23048.140357586766</v>
      </c>
    </row>
    <row r="28" spans="1:16" ht="13.5">
      <c r="A28" s="101" t="s">
        <v>34</v>
      </c>
      <c r="B28" s="92">
        <v>4</v>
      </c>
      <c r="C28" s="93">
        <v>250</v>
      </c>
      <c r="D28" s="67">
        <v>300</v>
      </c>
      <c r="E28" s="58">
        <v>380.5</v>
      </c>
      <c r="F28" s="94">
        <v>4</v>
      </c>
      <c r="G28" s="94">
        <v>4000</v>
      </c>
      <c r="H28" s="95">
        <v>6750</v>
      </c>
      <c r="I28" s="56">
        <v>7075.25</v>
      </c>
      <c r="J28" s="96">
        <f>IF(OR(D28=0,C28=0),"",C28/D28*100-100)</f>
        <v>-16.666666666666657</v>
      </c>
      <c r="K28" s="97">
        <f>IF(OR(E28=0,C28=0),"",C28/E28*100-100)</f>
        <v>-34.2969776609724</v>
      </c>
      <c r="L28" s="96">
        <f>IF(OR(H28=0,G28=0),"",G28/H28*100-100)</f>
        <v>-40.74074074074075</v>
      </c>
      <c r="M28" s="98">
        <f>IF(OR(I28=0,G28=0),"",G28/I28*100-100)</f>
        <v>-43.464895233383984</v>
      </c>
      <c r="N28" s="99">
        <f t="shared" si="11"/>
        <v>16000</v>
      </c>
      <c r="O28" s="100">
        <f t="shared" si="11"/>
        <v>22500</v>
      </c>
      <c r="P28" s="100">
        <f t="shared" si="11"/>
        <v>18594.6123521682</v>
      </c>
    </row>
    <row r="29" spans="1:16" ht="13.5">
      <c r="A29" s="101" t="s">
        <v>35</v>
      </c>
      <c r="B29" s="92">
        <v>4</v>
      </c>
      <c r="C29" s="93">
        <v>3000</v>
      </c>
      <c r="D29" s="67">
        <v>3500</v>
      </c>
      <c r="E29" s="58">
        <v>3277.25</v>
      </c>
      <c r="F29" s="94">
        <v>4</v>
      </c>
      <c r="G29" s="94">
        <v>75000</v>
      </c>
      <c r="H29" s="95">
        <v>125250</v>
      </c>
      <c r="I29" s="56">
        <v>79451.25</v>
      </c>
      <c r="J29" s="96">
        <f>IF(OR(D29=0,C29=0),"",C29/D29*100-100)</f>
        <v>-14.285714285714292</v>
      </c>
      <c r="K29" s="97">
        <f>IF(OR(E29=0,C29=0),"",C29/E29*100-100)</f>
        <v>-8.45983675337554</v>
      </c>
      <c r="L29" s="96">
        <f>IF(OR(H29=0,G29=0),"",G29/H29*100-100)</f>
        <v>-40.11976047904192</v>
      </c>
      <c r="M29" s="98">
        <f>IF(OR(I29=0,G29=0),"",G29/I29*100-100)</f>
        <v>-5.6024920942087135</v>
      </c>
      <c r="N29" s="99">
        <f t="shared" si="11"/>
        <v>25000</v>
      </c>
      <c r="O29" s="100">
        <f t="shared" si="11"/>
        <v>35785.71428571428</v>
      </c>
      <c r="P29" s="100">
        <f t="shared" si="11"/>
        <v>24243.267983827907</v>
      </c>
    </row>
    <row r="30" spans="1:16" ht="13.5">
      <c r="A30" s="101" t="s">
        <v>36</v>
      </c>
      <c r="B30" s="92">
        <v>4</v>
      </c>
      <c r="C30" s="93">
        <v>600</v>
      </c>
      <c r="D30" s="67">
        <v>500</v>
      </c>
      <c r="E30" s="58">
        <v>1331.75</v>
      </c>
      <c r="F30" s="94"/>
      <c r="G30" s="94"/>
      <c r="H30" s="95">
        <v>14676</v>
      </c>
      <c r="I30" s="56">
        <v>29502.25</v>
      </c>
      <c r="J30" s="96">
        <f>IF(OR(D30=0,C30=0),"",C30/D30*100-100)</f>
        <v>20</v>
      </c>
      <c r="K30" s="97">
        <f>IF(OR(E30=0,C30=0),"",C30/E30*100-100)</f>
        <v>-54.94649896752393</v>
      </c>
      <c r="L30" s="96"/>
      <c r="M30" s="98"/>
      <c r="N30" s="99">
        <f t="shared" si="11"/>
        <v>0</v>
      </c>
      <c r="O30" s="100">
        <f t="shared" si="11"/>
        <v>29352</v>
      </c>
      <c r="P30" s="100">
        <f t="shared" si="11"/>
        <v>22152.99418058945</v>
      </c>
    </row>
    <row r="31" spans="1:16" ht="13.5">
      <c r="A31" s="101" t="s">
        <v>37</v>
      </c>
      <c r="B31" s="92">
        <v>4</v>
      </c>
      <c r="C31" s="93">
        <v>100</v>
      </c>
      <c r="D31" s="67">
        <v>70</v>
      </c>
      <c r="E31" s="58">
        <v>240</v>
      </c>
      <c r="F31" s="94"/>
      <c r="G31" s="94"/>
      <c r="H31" s="95">
        <v>1330</v>
      </c>
      <c r="I31" s="56">
        <v>4501.5</v>
      </c>
      <c r="J31" s="96">
        <f>IF(OR(D31=0,C31=0),"",C31/D31*100-100)</f>
        <v>42.85714285714286</v>
      </c>
      <c r="K31" s="97">
        <f>IF(OR(E31=0,C31=0),"",C31/E31*100-100)</f>
        <v>-58.33333333333333</v>
      </c>
      <c r="L31" s="96"/>
      <c r="M31" s="98"/>
      <c r="N31" s="99">
        <f t="shared" si="11"/>
        <v>0</v>
      </c>
      <c r="O31" s="100">
        <f t="shared" si="11"/>
        <v>19000</v>
      </c>
      <c r="P31" s="100">
        <f t="shared" si="11"/>
        <v>18756.25</v>
      </c>
    </row>
    <row r="32" spans="1:16" ht="13.5">
      <c r="A32" s="82" t="s">
        <v>38</v>
      </c>
      <c r="B32" s="106"/>
      <c r="C32" s="107"/>
      <c r="D32" s="142"/>
      <c r="E32" s="59"/>
      <c r="F32" s="108"/>
      <c r="G32" s="107"/>
      <c r="H32" s="142"/>
      <c r="I32" s="59"/>
      <c r="J32" s="109"/>
      <c r="K32" s="110"/>
      <c r="L32" s="109"/>
      <c r="M32" s="111"/>
      <c r="N32" s="112"/>
      <c r="O32" s="113"/>
      <c r="P32" s="113"/>
    </row>
    <row r="33" spans="1:16" ht="13.5">
      <c r="A33" s="101" t="s">
        <v>39</v>
      </c>
      <c r="B33" s="92">
        <v>3</v>
      </c>
      <c r="C33" s="93">
        <v>5800</v>
      </c>
      <c r="D33" s="67">
        <v>5739</v>
      </c>
      <c r="E33" s="58">
        <v>5393.5</v>
      </c>
      <c r="F33" s="94">
        <v>3</v>
      </c>
      <c r="G33" s="94">
        <v>464000</v>
      </c>
      <c r="H33" s="95">
        <v>531154</v>
      </c>
      <c r="I33" s="56">
        <v>366454.25</v>
      </c>
      <c r="J33" s="96">
        <f aca="true" t="shared" si="12" ref="J33:J39">IF(OR(D33=0,C33=0),"",C33/D33*100-100)</f>
        <v>1.0629029447639056</v>
      </c>
      <c r="K33" s="97">
        <f aca="true" t="shared" si="13" ref="K33:K39">IF(OR(E33=0,C33=0),"",C33/E33*100-100)</f>
        <v>7.536849911931014</v>
      </c>
      <c r="L33" s="96">
        <f>IF(OR(H33=0,G33=0),"",G33/H33*100-100)</f>
        <v>-12.643037612443848</v>
      </c>
      <c r="M33" s="98">
        <f>IF(OR(I33=0,G33=0),"",G33/I33*100-100)</f>
        <v>26.618807122580776</v>
      </c>
      <c r="N33" s="99">
        <f aca="true" t="shared" si="14" ref="N33:P39">(G33/C33)*1000</f>
        <v>80000</v>
      </c>
      <c r="O33" s="100">
        <f t="shared" si="14"/>
        <v>92551.66405297091</v>
      </c>
      <c r="P33" s="100">
        <f t="shared" si="14"/>
        <v>67943.68221006768</v>
      </c>
    </row>
    <row r="34" spans="1:16" ht="13.5">
      <c r="A34" s="101" t="s">
        <v>40</v>
      </c>
      <c r="B34" s="92">
        <v>4</v>
      </c>
      <c r="C34" s="93">
        <v>47000</v>
      </c>
      <c r="D34" s="67">
        <v>47165</v>
      </c>
      <c r="E34" s="58">
        <v>40938.75</v>
      </c>
      <c r="F34" s="94"/>
      <c r="G34" s="94"/>
      <c r="H34" s="95">
        <v>150877</v>
      </c>
      <c r="I34" s="56">
        <v>106332.5</v>
      </c>
      <c r="J34" s="96">
        <f t="shared" si="12"/>
        <v>-0.3498356832396894</v>
      </c>
      <c r="K34" s="97">
        <f t="shared" si="13"/>
        <v>14.805654789166738</v>
      </c>
      <c r="L34" s="96"/>
      <c r="M34" s="98"/>
      <c r="N34" s="99">
        <f t="shared" si="14"/>
        <v>0</v>
      </c>
      <c r="O34" s="100">
        <f t="shared" si="14"/>
        <v>3198.91868970635</v>
      </c>
      <c r="P34" s="100">
        <f t="shared" si="14"/>
        <v>2597.35580592959</v>
      </c>
    </row>
    <row r="35" spans="1:16" ht="13.5">
      <c r="A35" s="101" t="s">
        <v>41</v>
      </c>
      <c r="B35" s="92">
        <v>4</v>
      </c>
      <c r="C35" s="93">
        <v>145000</v>
      </c>
      <c r="D35" s="67">
        <v>145253</v>
      </c>
      <c r="E35" s="58">
        <v>143149.25</v>
      </c>
      <c r="F35" s="94"/>
      <c r="G35" s="94"/>
      <c r="H35" s="95">
        <v>214622</v>
      </c>
      <c r="I35" s="56">
        <v>179652.25</v>
      </c>
      <c r="J35" s="96">
        <f t="shared" si="12"/>
        <v>-0.17417884656425997</v>
      </c>
      <c r="K35" s="97">
        <f t="shared" si="13"/>
        <v>1.292881380796615</v>
      </c>
      <c r="L35" s="96"/>
      <c r="M35" s="98"/>
      <c r="N35" s="99">
        <f t="shared" si="14"/>
        <v>0</v>
      </c>
      <c r="O35" s="100">
        <f t="shared" si="14"/>
        <v>1477.5736129374263</v>
      </c>
      <c r="P35" s="100">
        <f t="shared" si="14"/>
        <v>1254.9995895891875</v>
      </c>
    </row>
    <row r="36" spans="1:16" ht="13.5">
      <c r="A36" s="101" t="s">
        <v>42</v>
      </c>
      <c r="B36" s="92"/>
      <c r="C36" s="93"/>
      <c r="D36" s="67">
        <v>24</v>
      </c>
      <c r="E36" s="58">
        <v>7.2525</v>
      </c>
      <c r="F36" s="94"/>
      <c r="G36" s="94"/>
      <c r="H36" s="95">
        <v>57</v>
      </c>
      <c r="I36" s="56">
        <v>26.7525</v>
      </c>
      <c r="J36" s="96"/>
      <c r="K36" s="97"/>
      <c r="L36" s="96"/>
      <c r="M36" s="98"/>
      <c r="N36" s="99" t="e">
        <f t="shared" si="14"/>
        <v>#DIV/0!</v>
      </c>
      <c r="O36" s="100">
        <f t="shared" si="14"/>
        <v>2375</v>
      </c>
      <c r="P36" s="100">
        <f t="shared" si="14"/>
        <v>3688.728024819028</v>
      </c>
    </row>
    <row r="37" spans="1:16" ht="13.5">
      <c r="A37" s="101" t="s">
        <v>43</v>
      </c>
      <c r="B37" s="92"/>
      <c r="C37" s="93"/>
      <c r="D37" s="67">
        <v>595</v>
      </c>
      <c r="E37" s="58">
        <v>1101</v>
      </c>
      <c r="F37" s="94"/>
      <c r="G37" s="94"/>
      <c r="H37" s="95">
        <v>463</v>
      </c>
      <c r="I37" s="56">
        <v>983.75</v>
      </c>
      <c r="J37" s="96"/>
      <c r="K37" s="97"/>
      <c r="L37" s="96"/>
      <c r="M37" s="98"/>
      <c r="N37" s="99" t="e">
        <f t="shared" si="14"/>
        <v>#DIV/0!</v>
      </c>
      <c r="O37" s="100">
        <f t="shared" si="14"/>
        <v>778.1512605042017</v>
      </c>
      <c r="P37" s="100">
        <f t="shared" si="14"/>
        <v>893.5059037238874</v>
      </c>
    </row>
    <row r="38" spans="1:16" ht="13.5">
      <c r="A38" s="101" t="s">
        <v>44</v>
      </c>
      <c r="B38" s="92">
        <v>2</v>
      </c>
      <c r="C38" s="93">
        <v>750</v>
      </c>
      <c r="D38" s="67">
        <v>622</v>
      </c>
      <c r="E38" s="58">
        <v>856.5</v>
      </c>
      <c r="F38" s="94">
        <v>4</v>
      </c>
      <c r="G38" s="94">
        <v>1700</v>
      </c>
      <c r="H38" s="95">
        <v>1766</v>
      </c>
      <c r="I38" s="56">
        <v>958.75</v>
      </c>
      <c r="J38" s="96">
        <f t="shared" si="12"/>
        <v>20.578778135048225</v>
      </c>
      <c r="K38" s="97">
        <f t="shared" si="13"/>
        <v>-12.434325744308225</v>
      </c>
      <c r="L38" s="96">
        <f>IF(OR(H38=0,G38=0),"",G38/H38*100-100)</f>
        <v>-3.7372593431483523</v>
      </c>
      <c r="M38" s="98">
        <f>IF(OR(I38=0,G38=0),"",G38/I38*100-100)</f>
        <v>77.31421121251628</v>
      </c>
      <c r="N38" s="99">
        <f t="shared" si="14"/>
        <v>2266.6666666666665</v>
      </c>
      <c r="O38" s="100">
        <f t="shared" si="14"/>
        <v>2839.2282958199357</v>
      </c>
      <c r="P38" s="100">
        <f t="shared" si="14"/>
        <v>1119.3812025685932</v>
      </c>
    </row>
    <row r="39" spans="1:16" ht="13.5">
      <c r="A39" s="101" t="s">
        <v>45</v>
      </c>
      <c r="B39" s="92"/>
      <c r="C39" s="93"/>
      <c r="D39" s="67">
        <v>1</v>
      </c>
      <c r="E39" s="58">
        <v>1</v>
      </c>
      <c r="F39" s="94"/>
      <c r="G39" s="94"/>
      <c r="H39" s="95">
        <v>3</v>
      </c>
      <c r="I39" s="56">
        <v>3</v>
      </c>
      <c r="J39" s="96"/>
      <c r="K39" s="97"/>
      <c r="L39" s="96"/>
      <c r="M39" s="98"/>
      <c r="N39" s="99" t="e">
        <f t="shared" si="14"/>
        <v>#DIV/0!</v>
      </c>
      <c r="O39" s="100">
        <f t="shared" si="14"/>
        <v>3000</v>
      </c>
      <c r="P39" s="100">
        <f t="shared" si="14"/>
        <v>3000</v>
      </c>
    </row>
    <row r="40" spans="1:16" ht="13.5">
      <c r="A40" s="82" t="s">
        <v>46</v>
      </c>
      <c r="B40" s="106"/>
      <c r="C40" s="107"/>
      <c r="D40" s="142"/>
      <c r="E40" s="59"/>
      <c r="F40" s="108"/>
      <c r="G40" s="107"/>
      <c r="H40" s="142"/>
      <c r="I40" s="59"/>
      <c r="J40" s="109"/>
      <c r="K40" s="110"/>
      <c r="L40" s="109"/>
      <c r="M40" s="111"/>
      <c r="N40" s="112"/>
      <c r="O40" s="113"/>
      <c r="P40" s="113"/>
    </row>
    <row r="41" spans="1:16" ht="13.5">
      <c r="A41" s="101" t="s">
        <v>47</v>
      </c>
      <c r="B41" s="92"/>
      <c r="C41" s="93"/>
      <c r="D41" s="67">
        <v>290</v>
      </c>
      <c r="E41" s="58">
        <v>230</v>
      </c>
      <c r="F41" s="94"/>
      <c r="G41" s="94"/>
      <c r="H41" s="95">
        <v>16048</v>
      </c>
      <c r="I41" s="56">
        <v>11165</v>
      </c>
      <c r="J41" s="96"/>
      <c r="K41" s="97"/>
      <c r="L41" s="96"/>
      <c r="M41" s="98"/>
      <c r="N41" s="99" t="e">
        <f aca="true" t="shared" si="15" ref="N41:P43">(G41/C41)*1000</f>
        <v>#DIV/0!</v>
      </c>
      <c r="O41" s="100">
        <f t="shared" si="15"/>
        <v>55337.93103448276</v>
      </c>
      <c r="P41" s="100">
        <f t="shared" si="15"/>
        <v>48543.47826086956</v>
      </c>
    </row>
    <row r="42" spans="1:16" ht="13.5">
      <c r="A42" s="101" t="s">
        <v>48</v>
      </c>
      <c r="B42" s="92">
        <v>3</v>
      </c>
      <c r="C42" s="93">
        <v>2700</v>
      </c>
      <c r="D42" s="67">
        <v>2720</v>
      </c>
      <c r="E42" s="58">
        <v>3434</v>
      </c>
      <c r="F42" s="94"/>
      <c r="G42" s="94"/>
      <c r="H42" s="95">
        <v>186076</v>
      </c>
      <c r="I42" s="56">
        <v>231561</v>
      </c>
      <c r="J42" s="96">
        <f>IF(OR(D42=0,C42=0),"",C42/D42*100-100)</f>
        <v>-0.735294117647058</v>
      </c>
      <c r="K42" s="97">
        <f>IF(OR(E42=0,C42=0),"",C42/E42*100-100)</f>
        <v>-21.3744903902155</v>
      </c>
      <c r="L42" s="96"/>
      <c r="M42" s="98"/>
      <c r="N42" s="99">
        <f t="shared" si="15"/>
        <v>0</v>
      </c>
      <c r="O42" s="100">
        <f t="shared" si="15"/>
        <v>68410.29411764705</v>
      </c>
      <c r="P42" s="100">
        <f t="shared" si="15"/>
        <v>67431.85789167152</v>
      </c>
    </row>
    <row r="43" spans="1:16" ht="13.5">
      <c r="A43" s="101" t="s">
        <v>49</v>
      </c>
      <c r="B43" s="92">
        <v>2</v>
      </c>
      <c r="C43" s="93">
        <v>800</v>
      </c>
      <c r="D43" s="67">
        <v>824</v>
      </c>
      <c r="E43" s="58">
        <v>889</v>
      </c>
      <c r="F43" s="94"/>
      <c r="G43" s="94"/>
      <c r="H43" s="95">
        <v>13764</v>
      </c>
      <c r="I43" s="56">
        <v>8738.5</v>
      </c>
      <c r="J43" s="96">
        <f>IF(OR(D43=0,C43=0),"",C43/D43*100-100)</f>
        <v>-2.9126213592232943</v>
      </c>
      <c r="K43" s="97">
        <f>IF(OR(E43=0,C43=0),"",C43/E43*100-100)</f>
        <v>-10.011248593925757</v>
      </c>
      <c r="L43" s="96"/>
      <c r="M43" s="98"/>
      <c r="N43" s="99">
        <f t="shared" si="15"/>
        <v>0</v>
      </c>
      <c r="O43" s="100">
        <f t="shared" si="15"/>
        <v>16703.883495145634</v>
      </c>
      <c r="P43" s="100">
        <f t="shared" si="15"/>
        <v>9829.583802024747</v>
      </c>
    </row>
    <row r="44" spans="1:16" ht="13.5">
      <c r="A44" s="82" t="s">
        <v>50</v>
      </c>
      <c r="B44" s="106"/>
      <c r="C44" s="107"/>
      <c r="D44" s="142"/>
      <c r="E44" s="59"/>
      <c r="F44" s="108"/>
      <c r="G44" s="107"/>
      <c r="H44" s="142"/>
      <c r="I44" s="59"/>
      <c r="J44" s="109"/>
      <c r="K44" s="110"/>
      <c r="L44" s="109"/>
      <c r="M44" s="111"/>
      <c r="N44" s="112"/>
      <c r="O44" s="113"/>
      <c r="P44" s="113"/>
    </row>
    <row r="45" spans="1:16" ht="13.5">
      <c r="A45" s="101" t="s">
        <v>51</v>
      </c>
      <c r="B45" s="92"/>
      <c r="C45" s="93"/>
      <c r="D45" s="67">
        <v>48</v>
      </c>
      <c r="E45" s="58">
        <v>90.75</v>
      </c>
      <c r="F45" s="94"/>
      <c r="G45" s="94"/>
      <c r="H45" s="95">
        <v>1044</v>
      </c>
      <c r="I45" s="56">
        <v>1648.75</v>
      </c>
      <c r="J45" s="96"/>
      <c r="K45" s="97"/>
      <c r="L45" s="96"/>
      <c r="M45" s="98"/>
      <c r="N45" s="99" t="e">
        <f aca="true" t="shared" si="16" ref="N45:P49">(G45/C45)*1000</f>
        <v>#DIV/0!</v>
      </c>
      <c r="O45" s="100">
        <f t="shared" si="16"/>
        <v>21750</v>
      </c>
      <c r="P45" s="100">
        <f t="shared" si="16"/>
        <v>18168.044077134986</v>
      </c>
    </row>
    <row r="46" spans="1:16" ht="13.5">
      <c r="A46" s="101" t="s">
        <v>52</v>
      </c>
      <c r="B46" s="92">
        <v>2</v>
      </c>
      <c r="C46" s="93">
        <v>50</v>
      </c>
      <c r="D46" s="67">
        <v>50</v>
      </c>
      <c r="E46" s="58">
        <v>127.5</v>
      </c>
      <c r="F46" s="94"/>
      <c r="G46" s="94"/>
      <c r="H46" s="95">
        <v>575</v>
      </c>
      <c r="I46" s="56">
        <v>1773.5</v>
      </c>
      <c r="J46" s="96"/>
      <c r="K46" s="97"/>
      <c r="L46" s="96"/>
      <c r="M46" s="98"/>
      <c r="N46" s="99">
        <f t="shared" si="16"/>
        <v>0</v>
      </c>
      <c r="O46" s="100">
        <f t="shared" si="16"/>
        <v>11500</v>
      </c>
      <c r="P46" s="100">
        <f t="shared" si="16"/>
        <v>13909.803921568628</v>
      </c>
    </row>
    <row r="47" spans="1:16" ht="13.5">
      <c r="A47" s="101" t="s">
        <v>53</v>
      </c>
      <c r="B47" s="92">
        <v>3</v>
      </c>
      <c r="C47" s="93">
        <v>500</v>
      </c>
      <c r="D47" s="67">
        <v>555</v>
      </c>
      <c r="E47" s="58">
        <v>617</v>
      </c>
      <c r="F47" s="94">
        <v>4</v>
      </c>
      <c r="G47" s="94">
        <v>1400</v>
      </c>
      <c r="H47" s="95">
        <v>1639</v>
      </c>
      <c r="I47" s="56">
        <v>2145.25</v>
      </c>
      <c r="J47" s="96">
        <f aca="true" t="shared" si="17" ref="J45:J88">IF(OR(D47=0,C47=0),"",C47/D47*100-100)</f>
        <v>-9.909909909909913</v>
      </c>
      <c r="K47" s="97">
        <f aca="true" t="shared" si="18" ref="K45:K88">IF(OR(E47=0,C47=0),"",C47/E47*100-100)</f>
        <v>-18.962722852512158</v>
      </c>
      <c r="L47" s="96">
        <f>IF(OR(H47=0,G47=0),"",G47/H47*100-100)</f>
        <v>-14.582062233068953</v>
      </c>
      <c r="M47" s="98">
        <f>IF(OR(I47=0,G47=0),"",G47/I47*100-100)</f>
        <v>-34.739540846055235</v>
      </c>
      <c r="N47" s="99">
        <f t="shared" si="16"/>
        <v>2800</v>
      </c>
      <c r="O47" s="100">
        <f t="shared" si="16"/>
        <v>2953.153153153153</v>
      </c>
      <c r="P47" s="100">
        <f t="shared" si="16"/>
        <v>3476.9043760129657</v>
      </c>
    </row>
    <row r="48" spans="1:16" ht="13.5">
      <c r="A48" s="101" t="s">
        <v>54</v>
      </c>
      <c r="B48" s="92"/>
      <c r="C48" s="93"/>
      <c r="D48" s="67">
        <v>40</v>
      </c>
      <c r="E48" s="58">
        <v>53</v>
      </c>
      <c r="F48" s="94"/>
      <c r="G48" s="94"/>
      <c r="H48" s="95">
        <v>990</v>
      </c>
      <c r="I48" s="56">
        <v>1237.5</v>
      </c>
      <c r="J48" s="96"/>
      <c r="K48" s="97"/>
      <c r="L48" s="96"/>
      <c r="M48" s="98"/>
      <c r="N48" s="99" t="e">
        <f t="shared" si="16"/>
        <v>#DIV/0!</v>
      </c>
      <c r="O48" s="100">
        <f t="shared" si="16"/>
        <v>24750</v>
      </c>
      <c r="P48" s="100">
        <f t="shared" si="16"/>
        <v>23349.056603773584</v>
      </c>
    </row>
    <row r="49" spans="1:16" ht="13.5">
      <c r="A49" s="102" t="s">
        <v>55</v>
      </c>
      <c r="B49" s="92">
        <v>2</v>
      </c>
      <c r="C49" s="93">
        <v>150</v>
      </c>
      <c r="D49" s="67">
        <v>147</v>
      </c>
      <c r="E49" s="58">
        <v>196.75</v>
      </c>
      <c r="F49" s="94"/>
      <c r="G49" s="94"/>
      <c r="H49" s="95">
        <v>2890</v>
      </c>
      <c r="I49" s="56">
        <v>4725.25</v>
      </c>
      <c r="J49" s="96">
        <f t="shared" si="17"/>
        <v>2.040816326530617</v>
      </c>
      <c r="K49" s="97">
        <f t="shared" si="18"/>
        <v>-23.76111817026684</v>
      </c>
      <c r="L49" s="96"/>
      <c r="M49" s="98"/>
      <c r="N49" s="99">
        <f t="shared" si="16"/>
        <v>0</v>
      </c>
      <c r="O49" s="100">
        <f t="shared" si="16"/>
        <v>19659.863945578232</v>
      </c>
      <c r="P49" s="100">
        <f t="shared" si="16"/>
        <v>24016.51842439644</v>
      </c>
    </row>
    <row r="50" spans="1:16" ht="13.5">
      <c r="A50" s="102" t="s">
        <v>56</v>
      </c>
      <c r="B50" s="92"/>
      <c r="C50" s="93"/>
      <c r="D50" s="67">
        <v>10</v>
      </c>
      <c r="E50" s="58">
        <v>6.25</v>
      </c>
      <c r="F50" s="94"/>
      <c r="G50" s="94"/>
      <c r="H50" s="95">
        <v>105</v>
      </c>
      <c r="I50" s="56">
        <v>135</v>
      </c>
      <c r="J50" s="96"/>
      <c r="K50" s="97"/>
      <c r="L50" s="96"/>
      <c r="M50" s="98"/>
      <c r="N50" s="99"/>
      <c r="O50" s="100">
        <f aca="true" t="shared" si="19" ref="O50:P52">(H50/D50)*1000</f>
        <v>10500</v>
      </c>
      <c r="P50" s="100">
        <f t="shared" si="19"/>
        <v>21600</v>
      </c>
    </row>
    <row r="51" spans="1:16" ht="13.5">
      <c r="A51" s="102" t="s">
        <v>57</v>
      </c>
      <c r="B51" s="92">
        <v>3</v>
      </c>
      <c r="C51" s="93">
        <v>25</v>
      </c>
      <c r="D51" s="67">
        <v>26</v>
      </c>
      <c r="E51" s="58">
        <v>43.5</v>
      </c>
      <c r="F51" s="94">
        <v>4</v>
      </c>
      <c r="G51" s="94">
        <v>450</v>
      </c>
      <c r="H51" s="95">
        <v>455</v>
      </c>
      <c r="I51" s="56">
        <v>656</v>
      </c>
      <c r="J51" s="96">
        <f t="shared" si="17"/>
        <v>-3.8461538461538396</v>
      </c>
      <c r="K51" s="97">
        <f t="shared" si="18"/>
        <v>-42.52873563218391</v>
      </c>
      <c r="L51" s="96"/>
      <c r="M51" s="98"/>
      <c r="N51" s="99">
        <f>(G51/C51)*1000</f>
        <v>18000</v>
      </c>
      <c r="O51" s="100">
        <f t="shared" si="19"/>
        <v>17500</v>
      </c>
      <c r="P51" s="100">
        <f t="shared" si="19"/>
        <v>15080.459770114941</v>
      </c>
    </row>
    <row r="52" spans="1:16" ht="13.5">
      <c r="A52" s="102" t="s">
        <v>58</v>
      </c>
      <c r="B52" s="92">
        <v>4</v>
      </c>
      <c r="C52" s="93">
        <v>7</v>
      </c>
      <c r="D52" s="67">
        <v>7</v>
      </c>
      <c r="E52" s="58">
        <v>5.5</v>
      </c>
      <c r="F52" s="94"/>
      <c r="G52" s="94"/>
      <c r="H52" s="95">
        <v>108</v>
      </c>
      <c r="I52" s="56">
        <v>74.25</v>
      </c>
      <c r="J52" s="96">
        <f t="shared" si="17"/>
        <v>0</v>
      </c>
      <c r="K52" s="97">
        <f t="shared" si="18"/>
        <v>27.272727272727266</v>
      </c>
      <c r="L52" s="96"/>
      <c r="M52" s="98"/>
      <c r="N52" s="99">
        <f>(G52/C52)*1000</f>
        <v>0</v>
      </c>
      <c r="O52" s="100">
        <f t="shared" si="19"/>
        <v>15428.57142857143</v>
      </c>
      <c r="P52" s="100">
        <f t="shared" si="19"/>
        <v>13500</v>
      </c>
    </row>
    <row r="53" spans="1:16" ht="13.5">
      <c r="A53" s="101" t="s">
        <v>59</v>
      </c>
      <c r="B53" s="92">
        <v>4</v>
      </c>
      <c r="C53" s="93">
        <v>1000</v>
      </c>
      <c r="D53" s="67">
        <v>1015</v>
      </c>
      <c r="E53" s="58">
        <v>1096</v>
      </c>
      <c r="F53" s="94"/>
      <c r="G53" s="94"/>
      <c r="H53" s="95">
        <v>65738</v>
      </c>
      <c r="I53" s="56">
        <v>58989.75</v>
      </c>
      <c r="J53" s="96">
        <f t="shared" si="17"/>
        <v>-1.477832512315274</v>
      </c>
      <c r="K53" s="97">
        <f t="shared" si="18"/>
        <v>-8.759124087591246</v>
      </c>
      <c r="L53" s="96"/>
      <c r="M53" s="98"/>
      <c r="N53" s="99">
        <f aca="true" t="shared" si="20" ref="N53:P55">(G53/C53)*1000</f>
        <v>0</v>
      </c>
      <c r="O53" s="100">
        <f t="shared" si="20"/>
        <v>64766.50246305418</v>
      </c>
      <c r="P53" s="100">
        <f t="shared" si="20"/>
        <v>53822.76459854015</v>
      </c>
    </row>
    <row r="54" spans="1:16" ht="12.75" customHeight="1">
      <c r="A54" s="101" t="s">
        <v>60</v>
      </c>
      <c r="B54" s="92">
        <v>4</v>
      </c>
      <c r="C54" s="93">
        <v>350</v>
      </c>
      <c r="D54" s="67">
        <v>364</v>
      </c>
      <c r="E54" s="58">
        <v>867.25</v>
      </c>
      <c r="F54" s="94"/>
      <c r="G54" s="94"/>
      <c r="H54" s="95">
        <v>9369</v>
      </c>
      <c r="I54" s="56">
        <v>23886</v>
      </c>
      <c r="J54" s="96">
        <f t="shared" si="17"/>
        <v>-3.8461538461538396</v>
      </c>
      <c r="K54" s="97">
        <f t="shared" si="18"/>
        <v>-59.6425482848083</v>
      </c>
      <c r="L54" s="96"/>
      <c r="M54" s="98"/>
      <c r="N54" s="99">
        <f t="shared" si="20"/>
        <v>0</v>
      </c>
      <c r="O54" s="100">
        <f t="shared" si="20"/>
        <v>25739.01098901099</v>
      </c>
      <c r="P54" s="100">
        <f t="shared" si="20"/>
        <v>27542.231190544826</v>
      </c>
    </row>
    <row r="55" spans="1:16" ht="12.75" customHeight="1">
      <c r="A55" s="101" t="s">
        <v>61</v>
      </c>
      <c r="B55" s="92">
        <v>4</v>
      </c>
      <c r="C55" s="93">
        <v>120</v>
      </c>
      <c r="D55" s="67">
        <v>125</v>
      </c>
      <c r="E55" s="58">
        <v>51.25</v>
      </c>
      <c r="F55" s="94"/>
      <c r="G55" s="94"/>
      <c r="H55" s="95">
        <v>5775</v>
      </c>
      <c r="I55" s="56">
        <v>1919</v>
      </c>
      <c r="J55" s="96"/>
      <c r="K55" s="97"/>
      <c r="L55" s="96"/>
      <c r="M55" s="98"/>
      <c r="N55" s="99">
        <f t="shared" si="20"/>
        <v>0</v>
      </c>
      <c r="O55" s="100">
        <f aca="true" t="shared" si="21" ref="O55:O86">(H55/D55)*1000</f>
        <v>46200</v>
      </c>
      <c r="P55" s="100">
        <f aca="true" t="shared" si="22" ref="P55:P86">(I55/E55)*1000</f>
        <v>37443.902439024394</v>
      </c>
    </row>
    <row r="56" spans="1:16" ht="13.5">
      <c r="A56" s="91" t="s">
        <v>62</v>
      </c>
      <c r="B56" s="92">
        <v>4</v>
      </c>
      <c r="C56" s="93">
        <f>IF(OR(C57=0,C58=0),"",SUM(C57:C58))</f>
        <v>40</v>
      </c>
      <c r="D56" s="67">
        <f>IF(OR(D57=0,D58=0),"",SUM(D57:D58))</f>
        <v>50</v>
      </c>
      <c r="E56" s="139">
        <f>IF(OR(E57=0,E58=0),"",SUM(E57:E58))</f>
        <v>76</v>
      </c>
      <c r="F56" s="94">
        <v>4</v>
      </c>
      <c r="G56" s="94">
        <f>IF(OR(G57=0,G58=0),"",SUM(G57:G58))</f>
        <v>1500</v>
      </c>
      <c r="H56" s="95">
        <f>IF(OR(H57=0,H58=0),"",SUM(H57:H58))</f>
        <v>1850</v>
      </c>
      <c r="I56" s="115">
        <f>IF(OR(I57=0,I58=0),"",SUM(I57:I58))</f>
        <v>3316.4375</v>
      </c>
      <c r="J56" s="96">
        <f t="shared" si="17"/>
        <v>-20</v>
      </c>
      <c r="K56" s="97">
        <f t="shared" si="18"/>
        <v>-47.36842105263158</v>
      </c>
      <c r="L56" s="96">
        <f>IF(OR(H56=0,G56=0),"",G56/H56*100-100)</f>
        <v>-18.91891891891892</v>
      </c>
      <c r="M56" s="98">
        <f>IF(OR(I56=0,G56=0),"",G56/I56*100-100)</f>
        <v>-54.77074420971299</v>
      </c>
      <c r="N56" s="99">
        <f aca="true" t="shared" si="23" ref="N56:N86">(G56/C56)*1000</f>
        <v>37500</v>
      </c>
      <c r="O56" s="100">
        <f t="shared" si="21"/>
        <v>37000</v>
      </c>
      <c r="P56" s="100">
        <f t="shared" si="22"/>
        <v>43637.33552631579</v>
      </c>
    </row>
    <row r="57" spans="1:16" ht="13.5">
      <c r="A57" s="101" t="s">
        <v>63</v>
      </c>
      <c r="B57" s="92">
        <v>4</v>
      </c>
      <c r="C57" s="93">
        <v>20</v>
      </c>
      <c r="D57" s="67">
        <v>30</v>
      </c>
      <c r="E57" s="58">
        <v>38.25</v>
      </c>
      <c r="F57" s="94">
        <v>4</v>
      </c>
      <c r="G57" s="94">
        <v>1100</v>
      </c>
      <c r="H57" s="95">
        <v>1300</v>
      </c>
      <c r="I57" s="56">
        <v>1950.75</v>
      </c>
      <c r="J57" s="96">
        <f t="shared" si="17"/>
        <v>-33.33333333333334</v>
      </c>
      <c r="K57" s="97">
        <f t="shared" si="18"/>
        <v>-47.71241830065359</v>
      </c>
      <c r="L57" s="96">
        <f>IF(OR(H57=0,G57=0),"",G57/H57*100-100)</f>
        <v>-15.384615384615387</v>
      </c>
      <c r="M57" s="98">
        <f>IF(OR(I57=0,G57=0),"",G57/I57*100-100)</f>
        <v>-43.61143150070485</v>
      </c>
      <c r="N57" s="99">
        <f t="shared" si="23"/>
        <v>55000</v>
      </c>
      <c r="O57" s="100">
        <f t="shared" si="21"/>
        <v>43333.333333333336</v>
      </c>
      <c r="P57" s="100">
        <f t="shared" si="22"/>
        <v>51000</v>
      </c>
    </row>
    <row r="58" spans="1:16" ht="13.5">
      <c r="A58" s="101" t="s">
        <v>64</v>
      </c>
      <c r="B58" s="92">
        <v>4</v>
      </c>
      <c r="C58" s="93">
        <v>20</v>
      </c>
      <c r="D58" s="67">
        <v>20</v>
      </c>
      <c r="E58" s="58">
        <v>37.75</v>
      </c>
      <c r="F58" s="94">
        <v>4</v>
      </c>
      <c r="G58" s="94">
        <v>400</v>
      </c>
      <c r="H58" s="95">
        <v>550</v>
      </c>
      <c r="I58" s="56">
        <v>1365.6875</v>
      </c>
      <c r="J58" s="96">
        <f t="shared" si="17"/>
        <v>0</v>
      </c>
      <c r="K58" s="97">
        <f t="shared" si="18"/>
        <v>-47.019867549668874</v>
      </c>
      <c r="L58" s="96">
        <f>IF(OR(H58=0,G58=0),"",G58/H58*100-100)</f>
        <v>-27.272727272727266</v>
      </c>
      <c r="M58" s="98">
        <f>IF(OR(I58=0,G58=0),"",G58/I58*100-100)</f>
        <v>-70.71072262139032</v>
      </c>
      <c r="N58" s="99">
        <f t="shared" si="23"/>
        <v>20000</v>
      </c>
      <c r="O58" s="100">
        <f t="shared" si="21"/>
        <v>27500</v>
      </c>
      <c r="P58" s="100">
        <f t="shared" si="22"/>
        <v>36177.1523178808</v>
      </c>
    </row>
    <row r="59" spans="1:16" ht="13.5">
      <c r="A59" s="91" t="s">
        <v>65</v>
      </c>
      <c r="B59" s="92">
        <v>3</v>
      </c>
      <c r="C59" s="93">
        <f>IF(OR(C60=0,C61=0),"",SUM(C60:C61))</f>
        <v>15</v>
      </c>
      <c r="D59" s="67">
        <f>IF(OR(D60=0,D61=0),"",SUM(D60:D61))</f>
        <v>15</v>
      </c>
      <c r="E59" s="139">
        <f>IF(OR(E60=0,E61=0),"",SUM(E60:E61))</f>
        <v>21.25</v>
      </c>
      <c r="F59" s="94">
        <v>3</v>
      </c>
      <c r="G59" s="116">
        <f>IF(OR(G60=0,G61=0),"",SUM(G60:G61))</f>
        <v>650</v>
      </c>
      <c r="H59" s="117">
        <f>IF(OR(H60=0,H61=0),"",SUM(H60:H61))</f>
        <v>650</v>
      </c>
      <c r="I59" s="118">
        <f>IF(OR(I60=0,I61=0),"",SUM(I60:I61))</f>
        <v>887</v>
      </c>
      <c r="J59" s="96">
        <f t="shared" si="17"/>
        <v>0</v>
      </c>
      <c r="K59" s="97">
        <f t="shared" si="18"/>
        <v>-29.411764705882348</v>
      </c>
      <c r="L59" s="96">
        <f>IF(OR(H59=0,G59=0),"",G59/H59*100-100)</f>
        <v>0</v>
      </c>
      <c r="M59" s="98">
        <f>IF(OR(I59=0,G59=0),"",G59/I59*100-100)</f>
        <v>-26.719278466741827</v>
      </c>
      <c r="N59" s="99">
        <f t="shared" si="23"/>
        <v>43333.333333333336</v>
      </c>
      <c r="O59" s="100">
        <f t="shared" si="21"/>
        <v>43333.333333333336</v>
      </c>
      <c r="P59" s="100">
        <f t="shared" si="22"/>
        <v>41741.17647058824</v>
      </c>
    </row>
    <row r="60" spans="1:16" ht="13.5">
      <c r="A60" s="101" t="s">
        <v>66</v>
      </c>
      <c r="B60" s="92">
        <v>3</v>
      </c>
      <c r="C60" s="93">
        <v>5</v>
      </c>
      <c r="D60" s="67">
        <v>5</v>
      </c>
      <c r="E60" s="58">
        <v>4.5</v>
      </c>
      <c r="F60" s="94">
        <v>3</v>
      </c>
      <c r="G60" s="94">
        <v>375</v>
      </c>
      <c r="H60" s="95">
        <v>375</v>
      </c>
      <c r="I60" s="56">
        <v>319.5</v>
      </c>
      <c r="J60" s="96">
        <f t="shared" si="17"/>
        <v>0</v>
      </c>
      <c r="K60" s="97">
        <f t="shared" si="18"/>
        <v>11.111111111111114</v>
      </c>
      <c r="L60" s="96">
        <f>IF(OR(H60=0,G60=0),"",G60/H60*100-100)</f>
        <v>0</v>
      </c>
      <c r="M60" s="98">
        <f>IF(OR(I60=0,G60=0),"",G60/I60*100-100)</f>
        <v>17.370892018779344</v>
      </c>
      <c r="N60" s="99">
        <f t="shared" si="23"/>
        <v>75000</v>
      </c>
      <c r="O60" s="100">
        <f t="shared" si="21"/>
        <v>75000</v>
      </c>
      <c r="P60" s="100">
        <f t="shared" si="22"/>
        <v>71000</v>
      </c>
    </row>
    <row r="61" spans="1:16" ht="13.5">
      <c r="A61" s="101" t="s">
        <v>67</v>
      </c>
      <c r="B61" s="92">
        <v>3</v>
      </c>
      <c r="C61" s="93">
        <v>10</v>
      </c>
      <c r="D61" s="67">
        <v>10</v>
      </c>
      <c r="E61" s="58">
        <v>16.75</v>
      </c>
      <c r="F61" s="94">
        <v>3</v>
      </c>
      <c r="G61" s="94">
        <v>275</v>
      </c>
      <c r="H61" s="95">
        <v>275</v>
      </c>
      <c r="I61" s="56">
        <v>567.5</v>
      </c>
      <c r="J61" s="96">
        <f t="shared" si="17"/>
        <v>0</v>
      </c>
      <c r="K61" s="97">
        <f t="shared" si="18"/>
        <v>-40.29850746268657</v>
      </c>
      <c r="L61" s="96">
        <f>IF(OR(H61=0,G61=0),"",G61/H61*100-100)</f>
        <v>0</v>
      </c>
      <c r="M61" s="98">
        <f>IF(OR(I61=0,G61=0),"",G61/I61*100-100)</f>
        <v>-51.541850220264315</v>
      </c>
      <c r="N61" s="99">
        <f t="shared" si="23"/>
        <v>27500</v>
      </c>
      <c r="O61" s="100">
        <f t="shared" si="21"/>
        <v>27500</v>
      </c>
      <c r="P61" s="100">
        <f t="shared" si="22"/>
        <v>33880.59701492537</v>
      </c>
    </row>
    <row r="62" spans="1:16" ht="13.5">
      <c r="A62" s="101" t="s">
        <v>68</v>
      </c>
      <c r="B62" s="92">
        <v>4</v>
      </c>
      <c r="C62" s="93">
        <v>10</v>
      </c>
      <c r="D62" s="67">
        <v>10</v>
      </c>
      <c r="E62" s="58">
        <v>7.25</v>
      </c>
      <c r="F62" s="94"/>
      <c r="G62" s="94"/>
      <c r="H62" s="95">
        <v>100</v>
      </c>
      <c r="I62" s="56">
        <v>69.25</v>
      </c>
      <c r="J62" s="96">
        <f t="shared" si="17"/>
        <v>0</v>
      </c>
      <c r="K62" s="97">
        <f t="shared" si="18"/>
        <v>37.93103448275863</v>
      </c>
      <c r="L62" s="96"/>
      <c r="M62" s="98"/>
      <c r="N62" s="99">
        <f t="shared" si="23"/>
        <v>0</v>
      </c>
      <c r="O62" s="100">
        <f t="shared" si="21"/>
        <v>10000</v>
      </c>
      <c r="P62" s="100">
        <f t="shared" si="22"/>
        <v>9551.724137931034</v>
      </c>
    </row>
    <row r="63" spans="1:16" ht="13.5">
      <c r="A63" s="91" t="s">
        <v>69</v>
      </c>
      <c r="B63" s="92">
        <v>4</v>
      </c>
      <c r="C63" s="93">
        <f>IF(OR(C64=0,C65=0),"",SUM(C64:C65))</f>
        <v>20</v>
      </c>
      <c r="D63" s="67">
        <f>IF(OR(D64=0,D65=0),"",SUM(D64:D65))</f>
        <v>20</v>
      </c>
      <c r="E63" s="139">
        <f>IF(OR(E64=0,E65=0),"",SUM(E64:E65))</f>
        <v>30</v>
      </c>
      <c r="F63" s="94">
        <v>4</v>
      </c>
      <c r="G63" s="94">
        <f>IF(OR(G64=0,G65=0),"",SUM(G64:G65))</f>
        <v>975</v>
      </c>
      <c r="H63" s="95">
        <f>IF(OR(H64=0,H65=0),"",SUM(H64:H65))</f>
        <v>713</v>
      </c>
      <c r="I63" s="115">
        <f>IF(OR(I64=0,I65=0),"",SUM(I64:I65))</f>
        <v>1020.25</v>
      </c>
      <c r="J63" s="96">
        <f t="shared" si="17"/>
        <v>0</v>
      </c>
      <c r="K63" s="97">
        <f t="shared" si="18"/>
        <v>-33.33333333333334</v>
      </c>
      <c r="L63" s="96">
        <f>IF(OR(H63=0,G63=0),"",G63/H63*100-100)</f>
        <v>36.7461430575035</v>
      </c>
      <c r="M63" s="98">
        <f>IF(OR(I63=0,G63=0),"",G63/I63*100-100)</f>
        <v>-4.435187454055381</v>
      </c>
      <c r="N63" s="99">
        <f t="shared" si="23"/>
        <v>48750</v>
      </c>
      <c r="O63" s="100">
        <f t="shared" si="21"/>
        <v>35650</v>
      </c>
      <c r="P63" s="100">
        <f t="shared" si="22"/>
        <v>34008.333333333336</v>
      </c>
    </row>
    <row r="64" spans="1:16" ht="13.5">
      <c r="A64" s="101" t="s">
        <v>70</v>
      </c>
      <c r="B64" s="92">
        <v>4</v>
      </c>
      <c r="C64" s="93">
        <v>16</v>
      </c>
      <c r="D64" s="67">
        <v>15</v>
      </c>
      <c r="E64" s="58">
        <v>25.5</v>
      </c>
      <c r="F64" s="94">
        <v>4</v>
      </c>
      <c r="G64" s="94">
        <v>765</v>
      </c>
      <c r="H64" s="95">
        <v>503</v>
      </c>
      <c r="I64" s="60">
        <v>806.625</v>
      </c>
      <c r="J64" s="96">
        <f t="shared" si="17"/>
        <v>6.666666666666671</v>
      </c>
      <c r="K64" s="97">
        <f t="shared" si="18"/>
        <v>-37.254901960784316</v>
      </c>
      <c r="L64" s="96">
        <f>IF(OR(H64=0,G64=0),"",G64/H64*100-100)</f>
        <v>52.08747514910536</v>
      </c>
      <c r="M64" s="98">
        <f>IF(OR(I64=0,G64=0),"",G64/I64*100-100)</f>
        <v>-5.160390516039044</v>
      </c>
      <c r="N64" s="99">
        <f t="shared" si="23"/>
        <v>47812.5</v>
      </c>
      <c r="O64" s="100">
        <f t="shared" si="21"/>
        <v>33533.33333333333</v>
      </c>
      <c r="P64" s="100">
        <f t="shared" si="22"/>
        <v>31632.352941176472</v>
      </c>
    </row>
    <row r="65" spans="1:16" ht="13.5">
      <c r="A65" s="101" t="s">
        <v>71</v>
      </c>
      <c r="B65" s="92">
        <v>4</v>
      </c>
      <c r="C65" s="93">
        <v>4</v>
      </c>
      <c r="D65" s="67">
        <v>5</v>
      </c>
      <c r="E65" s="58">
        <v>4.5</v>
      </c>
      <c r="F65" s="94">
        <v>4</v>
      </c>
      <c r="G65" s="94">
        <v>210</v>
      </c>
      <c r="H65" s="95">
        <v>210</v>
      </c>
      <c r="I65" s="56">
        <v>213.625</v>
      </c>
      <c r="J65" s="96">
        <f t="shared" si="17"/>
        <v>-20</v>
      </c>
      <c r="K65" s="97">
        <f t="shared" si="18"/>
        <v>-11.111111111111114</v>
      </c>
      <c r="L65" s="96">
        <f>IF(OR(H65=0,G65=0),"",G65/H65*100-100)</f>
        <v>0</v>
      </c>
      <c r="M65" s="98">
        <f>IF(OR(I65=0,G65=0),"",G65/I65*100-100)</f>
        <v>-1.6968987712112238</v>
      </c>
      <c r="N65" s="99">
        <f t="shared" si="23"/>
        <v>52500</v>
      </c>
      <c r="O65" s="100">
        <f t="shared" si="21"/>
        <v>42000</v>
      </c>
      <c r="P65" s="100">
        <f t="shared" si="22"/>
        <v>47472.22222222222</v>
      </c>
    </row>
    <row r="66" spans="1:16" ht="13.5">
      <c r="A66" s="91" t="s">
        <v>72</v>
      </c>
      <c r="B66" s="92"/>
      <c r="C66" s="119"/>
      <c r="D66" s="120">
        <f>IF(OR(D67=0,D68=0,D69=0),"",SUM(D67:D69))</f>
        <v>4167</v>
      </c>
      <c r="E66" s="144">
        <f>IF(OR(E67=0,E68=0,E69=0),"",SUM(E67:E69))</f>
        <v>3215.75</v>
      </c>
      <c r="F66" s="94"/>
      <c r="G66" s="121">
        <f>IF(OR(G67=0,G68=0,G69=0),"",SUM(G67:G69))</f>
      </c>
      <c r="H66" s="122">
        <f>IF(OR(H67=0,H68=0,H69=0),"",SUM(H67:H69))</f>
        <v>454969</v>
      </c>
      <c r="I66" s="123">
        <f>IF(OR(I67=0,I68=0,I69=0),"",SUM(I67:I69))</f>
        <v>264122.5</v>
      </c>
      <c r="J66" s="96">
        <f t="shared" si="17"/>
      </c>
      <c r="K66" s="97">
        <f t="shared" si="18"/>
      </c>
      <c r="L66" s="96" t="e">
        <f>IF(OR(H66=0,G66=0),"",G66/H66*100-100)</f>
        <v>#VALUE!</v>
      </c>
      <c r="M66" s="98" t="e">
        <f>IF(OR(I66=0,G66=0),"",G66/I66*100-100)</f>
        <v>#VALUE!</v>
      </c>
      <c r="N66" s="99" t="e">
        <f t="shared" si="23"/>
        <v>#VALUE!</v>
      </c>
      <c r="O66" s="100">
        <f t="shared" si="21"/>
        <v>109183.82529397648</v>
      </c>
      <c r="P66" s="100">
        <f t="shared" si="22"/>
        <v>82134.02783176553</v>
      </c>
    </row>
    <row r="67" spans="1:16" ht="13.5">
      <c r="A67" s="101" t="s">
        <v>73</v>
      </c>
      <c r="B67" s="124">
        <v>2</v>
      </c>
      <c r="C67" s="93">
        <v>50</v>
      </c>
      <c r="D67" s="67">
        <v>45</v>
      </c>
      <c r="E67" s="58">
        <v>47.5</v>
      </c>
      <c r="F67" s="94">
        <v>4</v>
      </c>
      <c r="G67" s="94">
        <v>4000</v>
      </c>
      <c r="H67" s="95">
        <v>3825</v>
      </c>
      <c r="I67" s="56">
        <v>3659.25</v>
      </c>
      <c r="J67" s="96">
        <f t="shared" si="17"/>
        <v>11.111111111111114</v>
      </c>
      <c r="K67" s="97">
        <f t="shared" si="18"/>
        <v>5.263157894736835</v>
      </c>
      <c r="L67" s="96">
        <f>IF(OR(H67=0,G67=0),"",G67/H67*100-100)</f>
        <v>4.575163398692823</v>
      </c>
      <c r="M67" s="98">
        <f>IF(OR(I67=0,G67=0),"",G67/I67*100-100)</f>
        <v>9.312017489922809</v>
      </c>
      <c r="N67" s="99">
        <f t="shared" si="23"/>
        <v>80000</v>
      </c>
      <c r="O67" s="100">
        <f t="shared" si="21"/>
        <v>85000</v>
      </c>
      <c r="P67" s="100">
        <f t="shared" si="22"/>
        <v>77036.84210526316</v>
      </c>
    </row>
    <row r="68" spans="1:16" ht="13.5">
      <c r="A68" s="101" t="s">
        <v>151</v>
      </c>
      <c r="B68" s="92">
        <v>4</v>
      </c>
      <c r="C68" s="93">
        <v>6450</v>
      </c>
      <c r="D68" s="67">
        <v>4097</v>
      </c>
      <c r="E68" s="58">
        <v>3130.75</v>
      </c>
      <c r="F68" s="94"/>
      <c r="G68" s="94"/>
      <c r="H68" s="95">
        <v>449019</v>
      </c>
      <c r="I68" s="56">
        <v>257756.25</v>
      </c>
      <c r="J68" s="96">
        <f t="shared" si="17"/>
        <v>57.43226751281426</v>
      </c>
      <c r="K68" s="97">
        <f t="shared" si="18"/>
        <v>106.02092150443184</v>
      </c>
      <c r="L68" s="96"/>
      <c r="M68" s="98"/>
      <c r="N68" s="99">
        <f t="shared" si="23"/>
        <v>0</v>
      </c>
      <c r="O68" s="100">
        <f t="shared" si="21"/>
        <v>109597.02221137418</v>
      </c>
      <c r="P68" s="100">
        <f t="shared" si="22"/>
        <v>82330.51185818094</v>
      </c>
    </row>
    <row r="69" spans="1:16" ht="13.5">
      <c r="A69" s="101" t="s">
        <v>75</v>
      </c>
      <c r="B69" s="92"/>
      <c r="C69" s="93"/>
      <c r="D69" s="67">
        <v>25</v>
      </c>
      <c r="E69" s="58">
        <v>37.5</v>
      </c>
      <c r="F69" s="94"/>
      <c r="G69" s="94"/>
      <c r="H69" s="95">
        <v>2125</v>
      </c>
      <c r="I69" s="56">
        <v>2707</v>
      </c>
      <c r="J69" s="96"/>
      <c r="K69" s="97"/>
      <c r="L69" s="96"/>
      <c r="M69" s="98"/>
      <c r="N69" s="99" t="e">
        <f t="shared" si="23"/>
        <v>#DIV/0!</v>
      </c>
      <c r="O69" s="100">
        <f t="shared" si="21"/>
        <v>85000</v>
      </c>
      <c r="P69" s="100">
        <f t="shared" si="22"/>
        <v>72186.66666666667</v>
      </c>
    </row>
    <row r="70" spans="1:16" ht="13.5">
      <c r="A70" s="101" t="s">
        <v>76</v>
      </c>
      <c r="B70" s="92">
        <v>4</v>
      </c>
      <c r="C70" s="93">
        <v>6200</v>
      </c>
      <c r="D70" s="67">
        <v>3842</v>
      </c>
      <c r="E70" s="58">
        <v>2906.25</v>
      </c>
      <c r="F70" s="94"/>
      <c r="G70" s="94"/>
      <c r="H70" s="95">
        <v>422875</v>
      </c>
      <c r="I70" s="56">
        <v>238326.25</v>
      </c>
      <c r="J70" s="96">
        <f t="shared" si="17"/>
        <v>61.3742842269651</v>
      </c>
      <c r="K70" s="97">
        <f t="shared" si="18"/>
        <v>113.33333333333334</v>
      </c>
      <c r="L70" s="96"/>
      <c r="M70" s="98"/>
      <c r="N70" s="99">
        <f t="shared" si="23"/>
        <v>0</v>
      </c>
      <c r="O70" s="100">
        <f t="shared" si="21"/>
        <v>110066.37168141593</v>
      </c>
      <c r="P70" s="100">
        <f t="shared" si="22"/>
        <v>82004.73118279569</v>
      </c>
    </row>
    <row r="71" spans="1:16" ht="13.5">
      <c r="A71" s="101" t="s">
        <v>77</v>
      </c>
      <c r="B71" s="92"/>
      <c r="C71" s="93"/>
      <c r="D71" s="67">
        <v>186</v>
      </c>
      <c r="E71" s="58">
        <v>316.75</v>
      </c>
      <c r="F71" s="94"/>
      <c r="G71" s="94"/>
      <c r="H71" s="95">
        <v>6807</v>
      </c>
      <c r="I71" s="56">
        <v>8857.5</v>
      </c>
      <c r="J71" s="96"/>
      <c r="K71" s="97"/>
      <c r="L71" s="96"/>
      <c r="M71" s="98"/>
      <c r="N71" s="99" t="e">
        <f t="shared" si="23"/>
        <v>#DIV/0!</v>
      </c>
      <c r="O71" s="100">
        <f t="shared" si="21"/>
        <v>36596.77419354839</v>
      </c>
      <c r="P71" s="100">
        <f t="shared" si="22"/>
        <v>27963.693764798736</v>
      </c>
    </row>
    <row r="72" spans="1:16" ht="13.5">
      <c r="A72" s="101" t="s">
        <v>78</v>
      </c>
      <c r="B72" s="92">
        <v>4</v>
      </c>
      <c r="C72" s="93">
        <v>6</v>
      </c>
      <c r="D72" s="67">
        <v>10</v>
      </c>
      <c r="E72" s="58">
        <v>22</v>
      </c>
      <c r="F72" s="94">
        <v>4</v>
      </c>
      <c r="G72" s="94">
        <v>225</v>
      </c>
      <c r="H72" s="95">
        <v>375</v>
      </c>
      <c r="I72" s="56">
        <v>399.5</v>
      </c>
      <c r="J72" s="125">
        <f t="shared" si="17"/>
        <v>-40</v>
      </c>
      <c r="K72" s="97">
        <f t="shared" si="18"/>
        <v>-72.72727272727273</v>
      </c>
      <c r="L72" s="125">
        <f>IF(OR(H72=0,G72=0),"",G72/H72*100-100)</f>
        <v>-40</v>
      </c>
      <c r="M72" s="98">
        <f>IF(OR(I72=0,G72=0),"",G72/I72*100-100)</f>
        <v>-43.67959949937422</v>
      </c>
      <c r="N72" s="99">
        <f t="shared" si="23"/>
        <v>37500</v>
      </c>
      <c r="O72" s="100">
        <f t="shared" si="21"/>
        <v>37500</v>
      </c>
      <c r="P72" s="100">
        <f t="shared" si="22"/>
        <v>18159.09090909091</v>
      </c>
    </row>
    <row r="73" spans="1:16" ht="13.5">
      <c r="A73" s="101" t="s">
        <v>79</v>
      </c>
      <c r="B73" s="92">
        <v>1</v>
      </c>
      <c r="C73" s="93">
        <v>179</v>
      </c>
      <c r="D73" s="67">
        <v>250</v>
      </c>
      <c r="E73" s="58">
        <v>384</v>
      </c>
      <c r="F73" s="94">
        <v>3</v>
      </c>
      <c r="G73" s="94">
        <v>2500</v>
      </c>
      <c r="H73" s="95">
        <v>3844</v>
      </c>
      <c r="I73" s="56">
        <v>4532.25</v>
      </c>
      <c r="J73" s="96">
        <f t="shared" si="17"/>
        <v>-28.400000000000006</v>
      </c>
      <c r="K73" s="97">
        <f t="shared" si="18"/>
        <v>-53.38541666666667</v>
      </c>
      <c r="L73" s="96">
        <f>IF(OR(H73=0,G73=0),"",G73/H73*100-100)</f>
        <v>-34.96357960457857</v>
      </c>
      <c r="M73" s="98">
        <f>IF(OR(I73=0,G73=0),"",G73/I73*100-100)</f>
        <v>-44.83975950135143</v>
      </c>
      <c r="N73" s="99">
        <f t="shared" si="23"/>
        <v>13966.480446927373</v>
      </c>
      <c r="O73" s="100">
        <f t="shared" si="21"/>
        <v>15376</v>
      </c>
      <c r="P73" s="100">
        <f t="shared" si="22"/>
        <v>11802.734375</v>
      </c>
    </row>
    <row r="74" spans="1:16" ht="13.5">
      <c r="A74" s="101" t="s">
        <v>80</v>
      </c>
      <c r="B74" s="92">
        <v>1</v>
      </c>
      <c r="C74" s="93">
        <v>225</v>
      </c>
      <c r="D74" s="67">
        <v>176</v>
      </c>
      <c r="E74" s="58">
        <v>130</v>
      </c>
      <c r="F74" s="94">
        <v>1</v>
      </c>
      <c r="G74" s="94">
        <v>6188</v>
      </c>
      <c r="H74" s="95">
        <v>3340</v>
      </c>
      <c r="I74" s="56">
        <v>3242.5</v>
      </c>
      <c r="J74" s="96">
        <f t="shared" si="17"/>
        <v>27.84090909090908</v>
      </c>
      <c r="K74" s="97">
        <f t="shared" si="18"/>
        <v>73.0769230769231</v>
      </c>
      <c r="L74" s="96">
        <f>IF(OR(H74=0,G74=0),"",G74/H74*100-100)</f>
        <v>85.26946107784431</v>
      </c>
      <c r="M74" s="98">
        <f>IF(OR(I74=0,G74=0),"",G74/I74*100-100)</f>
        <v>90.84040092521201</v>
      </c>
      <c r="N74" s="99">
        <f t="shared" si="23"/>
        <v>27502.222222222223</v>
      </c>
      <c r="O74" s="100">
        <f t="shared" si="21"/>
        <v>18977.272727272728</v>
      </c>
      <c r="P74" s="100">
        <f t="shared" si="22"/>
        <v>24942.307692307695</v>
      </c>
    </row>
    <row r="75" spans="1:16" ht="13.5">
      <c r="A75" s="101" t="s">
        <v>81</v>
      </c>
      <c r="B75" s="92">
        <v>1</v>
      </c>
      <c r="C75" s="93">
        <v>675</v>
      </c>
      <c r="D75" s="67">
        <v>625</v>
      </c>
      <c r="E75" s="58">
        <v>1094.25</v>
      </c>
      <c r="F75" s="94"/>
      <c r="G75" s="94"/>
      <c r="H75" s="95">
        <v>6699</v>
      </c>
      <c r="I75" s="56">
        <v>11838.25</v>
      </c>
      <c r="J75" s="96">
        <f t="shared" si="17"/>
        <v>8</v>
      </c>
      <c r="K75" s="97">
        <f t="shared" si="18"/>
        <v>-38.31391363947909</v>
      </c>
      <c r="L75" s="96"/>
      <c r="M75" s="98"/>
      <c r="N75" s="99">
        <f t="shared" si="23"/>
        <v>0</v>
      </c>
      <c r="O75" s="100">
        <f t="shared" si="21"/>
        <v>10718.400000000001</v>
      </c>
      <c r="P75" s="100">
        <f t="shared" si="22"/>
        <v>10818.597212702763</v>
      </c>
    </row>
    <row r="76" spans="1:16" ht="13.5">
      <c r="A76" s="91" t="s">
        <v>82</v>
      </c>
      <c r="B76" s="92">
        <v>4</v>
      </c>
      <c r="C76" s="93">
        <f>IF(OR(C77=0,C78=0,C79=0),"",SUM(C77:C79))</f>
        <v>845</v>
      </c>
      <c r="D76" s="67">
        <f>IF(OR(D77=0,D78=0,D79=0),"",SUM(D77:D79))</f>
        <v>833</v>
      </c>
      <c r="E76" s="139">
        <f>IF(OR(E77=0,E78=0,E79=0),"",SUM(E77:E79))</f>
        <v>1009.75</v>
      </c>
      <c r="F76" s="94"/>
      <c r="G76" s="94"/>
      <c r="H76" s="95">
        <f>IF(OR(H77=0,H78=0,H79=0),"",SUM(H77:H79))</f>
        <v>42937</v>
      </c>
      <c r="I76" s="115">
        <f>IF(OR(I77=0,I78=0,I79=0),"",SUM(I77:I79))</f>
        <v>47846.75</v>
      </c>
      <c r="J76" s="96">
        <f t="shared" si="17"/>
        <v>1.440576230492212</v>
      </c>
      <c r="K76" s="97">
        <f t="shared" si="18"/>
        <v>-16.315919782124283</v>
      </c>
      <c r="L76" s="96">
        <f>IF(OR(H76=0,G76=0),"",G76/H76*100-100)</f>
      </c>
      <c r="M76" s="98">
        <f>IF(OR(I76=0,G76=0),"",G76/I76*100-100)</f>
      </c>
      <c r="N76" s="99">
        <f t="shared" si="23"/>
        <v>0</v>
      </c>
      <c r="O76" s="100">
        <f t="shared" si="21"/>
        <v>51545.01800720288</v>
      </c>
      <c r="P76" s="100">
        <f t="shared" si="22"/>
        <v>47384.74870017331</v>
      </c>
    </row>
    <row r="77" spans="1:16" ht="13.5">
      <c r="A77" s="101" t="s">
        <v>83</v>
      </c>
      <c r="B77" s="92">
        <v>4</v>
      </c>
      <c r="C77" s="93">
        <v>245</v>
      </c>
      <c r="D77" s="67">
        <v>248</v>
      </c>
      <c r="E77" s="58">
        <v>340.75</v>
      </c>
      <c r="F77" s="94">
        <v>4</v>
      </c>
      <c r="G77" s="94">
        <v>12500</v>
      </c>
      <c r="H77" s="95">
        <v>13198</v>
      </c>
      <c r="I77" s="56">
        <v>16319.25</v>
      </c>
      <c r="J77" s="96">
        <f t="shared" si="17"/>
        <v>-1.2096774193548328</v>
      </c>
      <c r="K77" s="97">
        <f t="shared" si="18"/>
        <v>-28.0997798972854</v>
      </c>
      <c r="L77" s="96">
        <f>IF(OR(H77=0,G77=0),"",G77/H77*100-100)</f>
        <v>-5.28868010304592</v>
      </c>
      <c r="M77" s="98">
        <f>IF(OR(I77=0,G77=0),"",G77/I77*100-100)</f>
        <v>-23.403342678125526</v>
      </c>
      <c r="N77" s="99">
        <f t="shared" si="23"/>
        <v>51020.40816326531</v>
      </c>
      <c r="O77" s="100">
        <f t="shared" si="21"/>
        <v>53217.74193548387</v>
      </c>
      <c r="P77" s="100">
        <f t="shared" si="22"/>
        <v>47892.14966984593</v>
      </c>
    </row>
    <row r="78" spans="1:16" ht="13.5">
      <c r="A78" s="101" t="s">
        <v>84</v>
      </c>
      <c r="B78" s="92">
        <v>4</v>
      </c>
      <c r="C78" s="93">
        <v>400</v>
      </c>
      <c r="D78" s="67">
        <v>371</v>
      </c>
      <c r="E78" s="58">
        <v>532.5</v>
      </c>
      <c r="F78" s="94"/>
      <c r="G78" s="94"/>
      <c r="H78" s="95">
        <v>17679</v>
      </c>
      <c r="I78" s="56">
        <v>25276.25</v>
      </c>
      <c r="J78" s="96">
        <f t="shared" si="17"/>
        <v>7.816711590296492</v>
      </c>
      <c r="K78" s="97">
        <f t="shared" si="18"/>
        <v>-24.88262910798123</v>
      </c>
      <c r="L78" s="96"/>
      <c r="M78" s="98"/>
      <c r="N78" s="99">
        <f t="shared" si="23"/>
        <v>0</v>
      </c>
      <c r="O78" s="100">
        <f t="shared" si="21"/>
        <v>47652.291105121294</v>
      </c>
      <c r="P78" s="100">
        <f t="shared" si="22"/>
        <v>47467.13615023474</v>
      </c>
    </row>
    <row r="79" spans="1:16" ht="13.5">
      <c r="A79" s="101" t="s">
        <v>140</v>
      </c>
      <c r="B79" s="92">
        <v>4</v>
      </c>
      <c r="C79" s="93">
        <v>200</v>
      </c>
      <c r="D79" s="67">
        <v>214</v>
      </c>
      <c r="E79" s="58">
        <v>136.5</v>
      </c>
      <c r="F79" s="94"/>
      <c r="G79" s="94"/>
      <c r="H79" s="95">
        <v>12060</v>
      </c>
      <c r="I79" s="56">
        <v>6251.25</v>
      </c>
      <c r="J79" s="96">
        <f t="shared" si="17"/>
        <v>-6.54205607476635</v>
      </c>
      <c r="K79" s="97">
        <f t="shared" si="18"/>
        <v>46.52014652014651</v>
      </c>
      <c r="L79" s="96"/>
      <c r="M79" s="98"/>
      <c r="N79" s="99">
        <f t="shared" si="23"/>
        <v>0</v>
      </c>
      <c r="O79" s="100">
        <f t="shared" si="21"/>
        <v>56355.14018691589</v>
      </c>
      <c r="P79" s="100">
        <f t="shared" si="22"/>
        <v>45796.7032967033</v>
      </c>
    </row>
    <row r="80" spans="1:16" ht="13.5">
      <c r="A80" s="126" t="s">
        <v>86</v>
      </c>
      <c r="B80" s="92">
        <v>3</v>
      </c>
      <c r="C80" s="93">
        <v>806</v>
      </c>
      <c r="D80" s="67">
        <v>710</v>
      </c>
      <c r="E80" s="58">
        <v>907.75</v>
      </c>
      <c r="F80" s="94">
        <v>2</v>
      </c>
      <c r="G80" s="94">
        <v>41790</v>
      </c>
      <c r="H80" s="95">
        <v>32343</v>
      </c>
      <c r="I80" s="56">
        <v>34400.5</v>
      </c>
      <c r="J80" s="96">
        <f t="shared" si="17"/>
        <v>13.52112676056339</v>
      </c>
      <c r="K80" s="97">
        <f t="shared" si="18"/>
        <v>-11.209033324153125</v>
      </c>
      <c r="L80" s="96">
        <f>IF(OR(H80=0,G80=0),"",G80/H80*100-100)</f>
        <v>29.208793247379646</v>
      </c>
      <c r="M80" s="98">
        <f>IF(OR(I80=0,G80=0),"",G80/I80*100-100)</f>
        <v>21.480792430342575</v>
      </c>
      <c r="N80" s="99">
        <f t="shared" si="23"/>
        <v>51848.635235732014</v>
      </c>
      <c r="O80" s="100">
        <f t="shared" si="21"/>
        <v>45553.52112676056</v>
      </c>
      <c r="P80" s="100">
        <f t="shared" si="22"/>
        <v>37896.44725970807</v>
      </c>
    </row>
    <row r="81" spans="1:16" ht="13.5">
      <c r="A81" s="126" t="s">
        <v>87</v>
      </c>
      <c r="B81" s="92">
        <v>4</v>
      </c>
      <c r="C81" s="93">
        <v>60</v>
      </c>
      <c r="D81" s="67">
        <v>60</v>
      </c>
      <c r="E81" s="58">
        <v>60</v>
      </c>
      <c r="F81" s="94"/>
      <c r="G81" s="94"/>
      <c r="H81" s="95">
        <v>1332</v>
      </c>
      <c r="I81" s="56">
        <v>1409.5</v>
      </c>
      <c r="J81" s="96">
        <f t="shared" si="17"/>
        <v>0</v>
      </c>
      <c r="K81" s="97">
        <f t="shared" si="18"/>
        <v>0</v>
      </c>
      <c r="L81" s="96"/>
      <c r="M81" s="98"/>
      <c r="N81" s="99">
        <f t="shared" si="23"/>
        <v>0</v>
      </c>
      <c r="O81" s="100">
        <f t="shared" si="21"/>
        <v>22200</v>
      </c>
      <c r="P81" s="100">
        <f t="shared" si="22"/>
        <v>23491.666666666668</v>
      </c>
    </row>
    <row r="82" spans="1:16" ht="13.5">
      <c r="A82" s="126" t="s">
        <v>88</v>
      </c>
      <c r="B82" s="92"/>
      <c r="C82" s="93"/>
      <c r="D82" s="67">
        <v>10</v>
      </c>
      <c r="E82" s="58">
        <v>20.5</v>
      </c>
      <c r="F82" s="94"/>
      <c r="G82" s="94"/>
      <c r="H82" s="95">
        <v>125</v>
      </c>
      <c r="I82" s="56">
        <v>346.5</v>
      </c>
      <c r="J82" s="96"/>
      <c r="K82" s="97"/>
      <c r="L82" s="96"/>
      <c r="M82" s="98"/>
      <c r="N82" s="99" t="e">
        <f t="shared" si="23"/>
        <v>#DIV/0!</v>
      </c>
      <c r="O82" s="100">
        <f t="shared" si="21"/>
        <v>12500</v>
      </c>
      <c r="P82" s="100">
        <f t="shared" si="22"/>
        <v>16902.439024390245</v>
      </c>
    </row>
    <row r="83" spans="1:16" ht="13.5">
      <c r="A83" s="126" t="s">
        <v>89</v>
      </c>
      <c r="B83" s="92"/>
      <c r="C83" s="93"/>
      <c r="D83" s="67">
        <v>8</v>
      </c>
      <c r="E83" s="58">
        <v>21.25</v>
      </c>
      <c r="F83" s="94"/>
      <c r="G83" s="94"/>
      <c r="H83" s="95">
        <v>132</v>
      </c>
      <c r="I83" s="56">
        <v>359.25</v>
      </c>
      <c r="J83" s="96"/>
      <c r="K83" s="97"/>
      <c r="L83" s="96"/>
      <c r="M83" s="98"/>
      <c r="N83" s="99" t="e">
        <f t="shared" si="23"/>
        <v>#DIV/0!</v>
      </c>
      <c r="O83" s="100">
        <f t="shared" si="21"/>
        <v>16500</v>
      </c>
      <c r="P83" s="100">
        <f t="shared" si="22"/>
        <v>16905.88235294118</v>
      </c>
    </row>
    <row r="84" spans="1:16" ht="13.5">
      <c r="A84" s="101" t="s">
        <v>90</v>
      </c>
      <c r="B84" s="92"/>
      <c r="C84" s="93"/>
      <c r="D84" s="67">
        <v>5</v>
      </c>
      <c r="E84" s="58">
        <v>2.75</v>
      </c>
      <c r="F84" s="94"/>
      <c r="G84" s="94"/>
      <c r="H84" s="95">
        <v>51</v>
      </c>
      <c r="I84" s="56">
        <v>23</v>
      </c>
      <c r="J84" s="96"/>
      <c r="K84" s="97"/>
      <c r="L84" s="96"/>
      <c r="M84" s="98"/>
      <c r="N84" s="99" t="e">
        <f t="shared" si="23"/>
        <v>#DIV/0!</v>
      </c>
      <c r="O84" s="100">
        <f t="shared" si="21"/>
        <v>10200</v>
      </c>
      <c r="P84" s="100">
        <f t="shared" si="22"/>
        <v>8363.636363636364</v>
      </c>
    </row>
    <row r="85" spans="1:16" ht="13.5">
      <c r="A85" s="101" t="s">
        <v>91</v>
      </c>
      <c r="B85" s="92">
        <v>3</v>
      </c>
      <c r="C85" s="93">
        <v>50</v>
      </c>
      <c r="D85" s="67">
        <v>30</v>
      </c>
      <c r="E85" s="58">
        <v>14.5</v>
      </c>
      <c r="F85" s="94">
        <v>3</v>
      </c>
      <c r="G85" s="94">
        <v>375</v>
      </c>
      <c r="H85" s="95">
        <v>225</v>
      </c>
      <c r="I85" s="56">
        <v>152.25</v>
      </c>
      <c r="J85" s="96">
        <f t="shared" si="17"/>
        <v>66.66666666666669</v>
      </c>
      <c r="K85" s="97">
        <f t="shared" si="18"/>
        <v>244.8275862068965</v>
      </c>
      <c r="L85" s="96">
        <f>IF(OR(H85=0,G85=0),"",G85/H85*100-100)</f>
        <v>66.66666666666669</v>
      </c>
      <c r="M85" s="98">
        <f>IF(OR(I85=0,G85=0),"",G85/I85*100-100)</f>
        <v>146.30541871921184</v>
      </c>
      <c r="N85" s="99">
        <f t="shared" si="23"/>
        <v>7500</v>
      </c>
      <c r="O85" s="100">
        <f t="shared" si="21"/>
        <v>7500</v>
      </c>
      <c r="P85" s="100">
        <f t="shared" si="22"/>
        <v>10500</v>
      </c>
    </row>
    <row r="86" spans="1:16" ht="13.5">
      <c r="A86" s="101" t="s">
        <v>92</v>
      </c>
      <c r="B86" s="92">
        <v>3</v>
      </c>
      <c r="C86" s="93">
        <v>350</v>
      </c>
      <c r="D86" s="67">
        <v>125</v>
      </c>
      <c r="E86" s="58">
        <v>335.75</v>
      </c>
      <c r="F86" s="94">
        <v>3</v>
      </c>
      <c r="G86" s="94">
        <v>3700</v>
      </c>
      <c r="H86" s="95">
        <v>1065</v>
      </c>
      <c r="I86" s="56">
        <v>3398.75</v>
      </c>
      <c r="J86" s="96">
        <f t="shared" si="17"/>
        <v>180</v>
      </c>
      <c r="K86" s="97">
        <f t="shared" si="18"/>
        <v>4.244229337304546</v>
      </c>
      <c r="L86" s="96">
        <f>IF(OR(H86=0,G86=0),"",G86/H86*100-100)</f>
        <v>247.41784037558688</v>
      </c>
      <c r="M86" s="98">
        <f>IF(OR(I86=0,G86=0),"",G86/I86*100-100)</f>
        <v>8.863552776756165</v>
      </c>
      <c r="N86" s="99">
        <f t="shared" si="23"/>
        <v>10571.42857142857</v>
      </c>
      <c r="O86" s="100">
        <f t="shared" si="21"/>
        <v>8520</v>
      </c>
      <c r="P86" s="100">
        <f t="shared" si="22"/>
        <v>10122.859270290395</v>
      </c>
    </row>
    <row r="87" spans="1:16" ht="13.5">
      <c r="A87" s="101" t="s">
        <v>93</v>
      </c>
      <c r="B87" s="92"/>
      <c r="C87" s="93"/>
      <c r="D87" s="67">
        <v>0.01</v>
      </c>
      <c r="E87" s="58">
        <v>0.01</v>
      </c>
      <c r="F87" s="94"/>
      <c r="G87" s="94"/>
      <c r="H87" s="95">
        <v>0.01</v>
      </c>
      <c r="I87" s="56">
        <v>0.01</v>
      </c>
      <c r="J87" s="96"/>
      <c r="K87" s="97"/>
      <c r="L87" s="96">
        <f>IF(OR(H87=0,G87=0),"",G87/H87*100-100)</f>
      </c>
      <c r="M87" s="98">
        <f>IF(OR(I87=0,G87=0),"",G87/I87*100-100)</f>
      </c>
      <c r="N87" s="99" t="e">
        <f>(G87/C87)*1000</f>
        <v>#DIV/0!</v>
      </c>
      <c r="O87" s="100"/>
      <c r="P87" s="100"/>
    </row>
    <row r="88" spans="1:16" ht="13.5">
      <c r="A88" s="101" t="s">
        <v>94</v>
      </c>
      <c r="B88" s="92"/>
      <c r="C88" s="93"/>
      <c r="D88" s="67">
        <v>0.01</v>
      </c>
      <c r="E88" s="58">
        <v>0.01</v>
      </c>
      <c r="F88" s="94"/>
      <c r="G88" s="94"/>
      <c r="H88" s="95">
        <v>0.01</v>
      </c>
      <c r="I88" s="56">
        <v>0.01</v>
      </c>
      <c r="J88" s="96"/>
      <c r="K88" s="97"/>
      <c r="L88" s="96"/>
      <c r="M88" s="98"/>
      <c r="N88" s="99" t="e">
        <f>(G88/C88)*1000</f>
        <v>#DIV/0!</v>
      </c>
      <c r="O88" s="100"/>
      <c r="P88" s="100"/>
    </row>
    <row r="89" spans="1:16" ht="13.5">
      <c r="A89" s="82" t="s">
        <v>95</v>
      </c>
      <c r="B89" s="106"/>
      <c r="C89" s="107"/>
      <c r="D89" s="107"/>
      <c r="E89" s="22"/>
      <c r="F89" s="108"/>
      <c r="G89" s="107"/>
      <c r="H89" s="142"/>
      <c r="I89" s="59"/>
      <c r="J89" s="109"/>
      <c r="K89" s="110"/>
      <c r="L89" s="109"/>
      <c r="M89" s="111"/>
      <c r="N89" s="112"/>
      <c r="O89" s="113"/>
      <c r="P89" s="113"/>
    </row>
    <row r="90" spans="1:16" ht="13.5">
      <c r="A90" s="101" t="s">
        <v>96</v>
      </c>
      <c r="B90" s="92">
        <v>1</v>
      </c>
      <c r="C90" s="93">
        <v>100</v>
      </c>
      <c r="D90" s="93">
        <v>107</v>
      </c>
      <c r="E90" s="20">
        <v>122.25</v>
      </c>
      <c r="F90" s="94">
        <v>1</v>
      </c>
      <c r="G90" s="127">
        <v>102500</v>
      </c>
      <c r="H90" s="145">
        <v>71280</v>
      </c>
      <c r="I90" s="56">
        <v>117108</v>
      </c>
      <c r="J90" s="96">
        <f>IF(OR(D90=0,C90=0),"",C90/D90*100-100)</f>
        <v>-6.54205607476635</v>
      </c>
      <c r="K90" s="97">
        <f>IF(OR(E90=0,C90=0),"",C90/E90*100-100)</f>
        <v>-18.20040899795501</v>
      </c>
      <c r="L90" s="96">
        <f>IF(OR(H90=0,G90=0),"",G90/H90*100-100)</f>
        <v>43.79910213243548</v>
      </c>
      <c r="M90" s="98">
        <f>IF(OR(I90=0,G90=0),"",G90/I90*100-100)</f>
        <v>-12.473955664856376</v>
      </c>
      <c r="N90" s="99">
        <f aca="true" t="shared" si="24" ref="N90:P91">(G90/C90)*1000</f>
        <v>1025000</v>
      </c>
      <c r="O90" s="100">
        <f t="shared" si="24"/>
        <v>666168.2242990654</v>
      </c>
      <c r="P90" s="100">
        <f t="shared" si="24"/>
        <v>957938.6503067485</v>
      </c>
    </row>
    <row r="91" spans="1:16" ht="13.5">
      <c r="A91" s="101" t="s">
        <v>97</v>
      </c>
      <c r="B91" s="92">
        <v>1</v>
      </c>
      <c r="C91" s="128">
        <v>120</v>
      </c>
      <c r="D91" s="128">
        <v>126</v>
      </c>
      <c r="E91" s="20">
        <v>110</v>
      </c>
      <c r="F91" s="94">
        <v>4</v>
      </c>
      <c r="G91" s="127">
        <v>4939</v>
      </c>
      <c r="H91" s="145">
        <v>4939</v>
      </c>
      <c r="I91" s="56">
        <v>5760</v>
      </c>
      <c r="J91" s="96">
        <f>IF(OR(D91=0,C91=0),"",C91/D91*100-100)</f>
        <v>-4.761904761904773</v>
      </c>
      <c r="K91" s="97">
        <f>IF(OR(E91=0,C91=0),"",C91/E91*100-100)</f>
        <v>9.09090909090908</v>
      </c>
      <c r="L91" s="96">
        <f>IF(OR(H91=0,G91=0),"",G91/H91*100-100)</f>
        <v>0</v>
      </c>
      <c r="M91" s="98">
        <f>IF(OR(I91=0,G91=0),"",G91/I91*100-100)</f>
        <v>-14.253472222222214</v>
      </c>
      <c r="N91" s="100">
        <f t="shared" si="24"/>
        <v>41158.33333333333</v>
      </c>
      <c r="O91" s="100">
        <f t="shared" si="24"/>
        <v>39198.41269841269</v>
      </c>
      <c r="P91" s="100">
        <f t="shared" si="24"/>
        <v>52363.63636363637</v>
      </c>
    </row>
    <row r="92" spans="1:16" ht="13.5">
      <c r="A92" s="82" t="s">
        <v>98</v>
      </c>
      <c r="B92" s="106"/>
      <c r="C92" s="107"/>
      <c r="D92" s="107"/>
      <c r="E92" s="22"/>
      <c r="F92" s="108"/>
      <c r="G92" s="107"/>
      <c r="H92" s="142"/>
      <c r="I92" s="59"/>
      <c r="J92" s="109">
        <f>IF(OR(D92=0,C92=0),"",C92/D92*100-100)</f>
      </c>
      <c r="K92" s="110">
        <f>IF(OR(E92=0,C92=0),"",C92/E92*100-100)</f>
      </c>
      <c r="L92" s="109"/>
      <c r="M92" s="111"/>
      <c r="N92" s="113"/>
      <c r="O92" s="113"/>
      <c r="P92" s="113"/>
    </row>
    <row r="93" spans="1:16" ht="13.5">
      <c r="A93" s="101" t="s">
        <v>99</v>
      </c>
      <c r="B93" s="92"/>
      <c r="C93" s="93"/>
      <c r="D93" s="93"/>
      <c r="E93" s="20">
        <v>24893.5</v>
      </c>
      <c r="F93" s="94"/>
      <c r="G93" s="94"/>
      <c r="H93" s="95">
        <v>589158</v>
      </c>
      <c r="I93" s="56">
        <v>521951.5</v>
      </c>
      <c r="J93" s="96"/>
      <c r="K93" s="97"/>
      <c r="L93" s="96"/>
      <c r="M93" s="98"/>
      <c r="N93" s="99" t="e">
        <f aca="true" t="shared" si="25" ref="N93:P94">(G93/C93)*1000</f>
        <v>#DIV/0!</v>
      </c>
      <c r="O93" s="100" t="e">
        <f t="shared" si="25"/>
        <v>#DIV/0!</v>
      </c>
      <c r="P93" s="100">
        <f t="shared" si="25"/>
        <v>20967.38104324422</v>
      </c>
    </row>
    <row r="94" spans="1:16" ht="13.5">
      <c r="A94" s="91" t="s">
        <v>100</v>
      </c>
      <c r="B94" s="92"/>
      <c r="C94" s="94"/>
      <c r="D94" s="94"/>
      <c r="E94" s="20">
        <f>IF(OR(E95=0,E96=0,E97=0),"",SUM(E95:E97))</f>
        <v>3699.5</v>
      </c>
      <c r="F94" s="94"/>
      <c r="G94" s="94">
        <f>IF(OR(G95=0,G96=0,G97=0),"",SUM(G95:G97))</f>
      </c>
      <c r="H94" s="95">
        <f>IF(OR(H95=0,H96=0,H97=0),"",SUM(H95:H97))</f>
        <v>53775</v>
      </c>
      <c r="I94" s="115">
        <f>IF(OR(I95=0,I96=0,I97=0),"",SUM(I95:I97))</f>
        <v>36493.5</v>
      </c>
      <c r="J94" s="96"/>
      <c r="K94" s="97"/>
      <c r="L94" s="96"/>
      <c r="M94" s="98"/>
      <c r="N94" s="99" t="e">
        <f t="shared" si="25"/>
        <v>#VALUE!</v>
      </c>
      <c r="O94" s="100" t="e">
        <f t="shared" si="25"/>
        <v>#DIV/0!</v>
      </c>
      <c r="P94" s="100">
        <f t="shared" si="25"/>
        <v>9864.44114069469</v>
      </c>
    </row>
    <row r="95" spans="1:16" ht="13.5">
      <c r="A95" s="101" t="s">
        <v>101</v>
      </c>
      <c r="B95" s="92"/>
      <c r="C95" s="93"/>
      <c r="D95" s="93"/>
      <c r="E95" s="20">
        <v>268.75</v>
      </c>
      <c r="F95" s="94"/>
      <c r="G95" s="94"/>
      <c r="H95" s="95">
        <v>3769</v>
      </c>
      <c r="I95" s="56">
        <v>3687.75</v>
      </c>
      <c r="J95" s="96"/>
      <c r="K95" s="97"/>
      <c r="L95" s="96"/>
      <c r="M95" s="98"/>
      <c r="N95" s="99" t="e">
        <f aca="true" t="shared" si="26" ref="N95:P99">(G95/C95)*1000</f>
        <v>#DIV/0!</v>
      </c>
      <c r="O95" s="100" t="e">
        <f t="shared" si="26"/>
        <v>#DIV/0!</v>
      </c>
      <c r="P95" s="100">
        <f t="shared" si="26"/>
        <v>13721.860465116279</v>
      </c>
    </row>
    <row r="96" spans="1:16" ht="13.5">
      <c r="A96" s="101" t="s">
        <v>102</v>
      </c>
      <c r="B96" s="92"/>
      <c r="C96" s="93"/>
      <c r="D96" s="93"/>
      <c r="E96" s="20">
        <v>2253.75</v>
      </c>
      <c r="F96" s="94"/>
      <c r="G96" s="94"/>
      <c r="H96" s="95">
        <v>31653</v>
      </c>
      <c r="I96" s="56">
        <v>22512.75</v>
      </c>
      <c r="J96" s="96"/>
      <c r="K96" s="97"/>
      <c r="L96" s="96"/>
      <c r="M96" s="98"/>
      <c r="N96" s="99" t="e">
        <f t="shared" si="26"/>
        <v>#DIV/0!</v>
      </c>
      <c r="O96" s="100" t="e">
        <f t="shared" si="26"/>
        <v>#DIV/0!</v>
      </c>
      <c r="P96" s="100">
        <f t="shared" si="26"/>
        <v>9989.01830282862</v>
      </c>
    </row>
    <row r="97" spans="1:16" ht="13.5">
      <c r="A97" s="101" t="s">
        <v>103</v>
      </c>
      <c r="B97" s="92"/>
      <c r="C97" s="93"/>
      <c r="D97" s="93"/>
      <c r="E97" s="20">
        <v>1177</v>
      </c>
      <c r="F97" s="94"/>
      <c r="G97" s="94"/>
      <c r="H97" s="95">
        <v>18353</v>
      </c>
      <c r="I97" s="56">
        <v>10293</v>
      </c>
      <c r="J97" s="96"/>
      <c r="K97" s="97"/>
      <c r="L97" s="96"/>
      <c r="M97" s="98"/>
      <c r="N97" s="99" t="e">
        <f t="shared" si="26"/>
        <v>#DIV/0!</v>
      </c>
      <c r="O97" s="100" t="e">
        <f t="shared" si="26"/>
        <v>#DIV/0!</v>
      </c>
      <c r="P97" s="100">
        <f t="shared" si="26"/>
        <v>8745.114698385727</v>
      </c>
    </row>
    <row r="98" spans="1:16" ht="13.5">
      <c r="A98" s="101" t="s">
        <v>104</v>
      </c>
      <c r="B98" s="92"/>
      <c r="C98" s="93"/>
      <c r="D98" s="93"/>
      <c r="E98" s="20">
        <v>69</v>
      </c>
      <c r="F98" s="94"/>
      <c r="G98" s="94"/>
      <c r="H98" s="95">
        <v>1624</v>
      </c>
      <c r="I98" s="56">
        <v>740.5</v>
      </c>
      <c r="J98" s="96"/>
      <c r="K98" s="97"/>
      <c r="L98" s="96"/>
      <c r="M98" s="98"/>
      <c r="N98" s="99" t="e">
        <f t="shared" si="26"/>
        <v>#DIV/0!</v>
      </c>
      <c r="O98" s="100" t="e">
        <f t="shared" si="26"/>
        <v>#DIV/0!</v>
      </c>
      <c r="P98" s="100">
        <f t="shared" si="26"/>
        <v>10731.884057971014</v>
      </c>
    </row>
    <row r="99" spans="1:16" ht="13.5">
      <c r="A99" s="101" t="s">
        <v>105</v>
      </c>
      <c r="B99" s="92"/>
      <c r="C99" s="93"/>
      <c r="D99" s="93"/>
      <c r="E99" s="20">
        <v>274.5</v>
      </c>
      <c r="F99" s="94"/>
      <c r="G99" s="94"/>
      <c r="H99" s="95">
        <v>18809</v>
      </c>
      <c r="I99" s="56">
        <v>7754.75</v>
      </c>
      <c r="J99" s="96"/>
      <c r="K99" s="97"/>
      <c r="L99" s="96"/>
      <c r="M99" s="98"/>
      <c r="N99" s="99" t="e">
        <f t="shared" si="26"/>
        <v>#DIV/0!</v>
      </c>
      <c r="O99" s="100" t="e">
        <f t="shared" si="26"/>
        <v>#DIV/0!</v>
      </c>
      <c r="P99" s="100">
        <f t="shared" si="26"/>
        <v>28250.455373406192</v>
      </c>
    </row>
    <row r="100" spans="1:16" ht="13.5">
      <c r="A100" s="82" t="s">
        <v>106</v>
      </c>
      <c r="B100" s="106"/>
      <c r="C100" s="107"/>
      <c r="D100" s="107"/>
      <c r="E100" s="22"/>
      <c r="F100" s="108"/>
      <c r="G100" s="107"/>
      <c r="H100" s="142"/>
      <c r="I100" s="59"/>
      <c r="J100" s="109"/>
      <c r="K100" s="110"/>
      <c r="L100" s="109"/>
      <c r="M100" s="111"/>
      <c r="N100" s="112"/>
      <c r="O100" s="113"/>
      <c r="P100" s="113"/>
    </row>
    <row r="101" spans="1:16" ht="13.5">
      <c r="A101" s="101" t="s">
        <v>107</v>
      </c>
      <c r="B101" s="92"/>
      <c r="C101" s="93"/>
      <c r="D101" s="93"/>
      <c r="E101" s="20">
        <v>15.5</v>
      </c>
      <c r="F101" s="94"/>
      <c r="G101" s="94"/>
      <c r="H101" s="95">
        <v>160</v>
      </c>
      <c r="I101" s="56">
        <v>177.25</v>
      </c>
      <c r="J101" s="96"/>
      <c r="K101" s="97"/>
      <c r="L101" s="96"/>
      <c r="M101" s="98"/>
      <c r="N101" s="99" t="e">
        <f aca="true" t="shared" si="27" ref="N101:N109">(G101/C101)*1000</f>
        <v>#DIV/0!</v>
      </c>
      <c r="O101" s="100" t="e">
        <f aca="true" t="shared" si="28" ref="O101:O109">(H101/D101)*1000</f>
        <v>#DIV/0!</v>
      </c>
      <c r="P101" s="100">
        <f>(I101/E104)*1000</f>
        <v>666.9802445907808</v>
      </c>
    </row>
    <row r="102" spans="1:16" ht="13.5">
      <c r="A102" s="101" t="s">
        <v>108</v>
      </c>
      <c r="B102" s="92"/>
      <c r="C102" s="93"/>
      <c r="D102" s="93"/>
      <c r="E102" s="20">
        <v>29</v>
      </c>
      <c r="F102" s="94"/>
      <c r="G102" s="94"/>
      <c r="H102" s="95">
        <v>300</v>
      </c>
      <c r="I102" s="56">
        <v>412.75</v>
      </c>
      <c r="J102" s="96"/>
      <c r="K102" s="97"/>
      <c r="L102" s="96"/>
      <c r="M102" s="98"/>
      <c r="N102" s="99" t="e">
        <f t="shared" si="27"/>
        <v>#DIV/0!</v>
      </c>
      <c r="O102" s="100" t="e">
        <f t="shared" si="28"/>
        <v>#DIV/0!</v>
      </c>
      <c r="P102" s="100">
        <f aca="true" t="shared" si="29" ref="P102:P109">(I102/E102)*1000</f>
        <v>14232.758620689654</v>
      </c>
    </row>
    <row r="103" spans="1:16" ht="13.5">
      <c r="A103" s="101" t="s">
        <v>109</v>
      </c>
      <c r="B103" s="92"/>
      <c r="C103" s="93"/>
      <c r="D103" s="93"/>
      <c r="E103" s="20">
        <v>3.75</v>
      </c>
      <c r="F103" s="94">
        <v>4</v>
      </c>
      <c r="G103" s="94">
        <v>40</v>
      </c>
      <c r="H103" s="95">
        <v>36</v>
      </c>
      <c r="I103" s="56">
        <v>31.5025</v>
      </c>
      <c r="J103" s="96"/>
      <c r="K103" s="97"/>
      <c r="L103" s="96">
        <f aca="true" t="shared" si="30" ref="L101:L106">IF(OR(H103=0,G103=0),"",G103/H103*100-100)</f>
        <v>11.111111111111114</v>
      </c>
      <c r="M103" s="98">
        <f aca="true" t="shared" si="31" ref="M101:M106">IF(OR(I103=0,G103=0),"",G103/I103*100-100)</f>
        <v>26.97404967859694</v>
      </c>
      <c r="N103" s="99" t="e">
        <f t="shared" si="27"/>
        <v>#DIV/0!</v>
      </c>
      <c r="O103" s="100" t="e">
        <f t="shared" si="28"/>
        <v>#DIV/0!</v>
      </c>
      <c r="P103" s="100">
        <f t="shared" si="29"/>
        <v>8400.666666666668</v>
      </c>
    </row>
    <row r="104" spans="1:16" ht="13.5">
      <c r="A104" s="101" t="s">
        <v>110</v>
      </c>
      <c r="B104" s="92"/>
      <c r="C104" s="93"/>
      <c r="D104" s="93"/>
      <c r="E104" s="20">
        <v>265.75</v>
      </c>
      <c r="F104" s="94">
        <v>4</v>
      </c>
      <c r="G104" s="94">
        <v>3000</v>
      </c>
      <c r="H104" s="95">
        <v>2963</v>
      </c>
      <c r="I104" s="56">
        <v>990</v>
      </c>
      <c r="J104" s="96"/>
      <c r="K104" s="97"/>
      <c r="L104" s="96">
        <f t="shared" si="30"/>
        <v>1.2487343908201183</v>
      </c>
      <c r="M104" s="98">
        <f t="shared" si="31"/>
        <v>203.030303030303</v>
      </c>
      <c r="N104" s="99" t="e">
        <f t="shared" si="27"/>
        <v>#DIV/0!</v>
      </c>
      <c r="O104" s="100" t="e">
        <f t="shared" si="28"/>
        <v>#DIV/0!</v>
      </c>
      <c r="P104" s="100">
        <f t="shared" si="29"/>
        <v>3725.305738476011</v>
      </c>
    </row>
    <row r="105" spans="1:16" ht="13.5">
      <c r="A105" s="101" t="s">
        <v>111</v>
      </c>
      <c r="B105" s="92"/>
      <c r="C105" s="93"/>
      <c r="D105" s="93"/>
      <c r="E105" s="20">
        <v>22</v>
      </c>
      <c r="F105" s="94">
        <v>3</v>
      </c>
      <c r="G105" s="94">
        <v>40</v>
      </c>
      <c r="H105" s="95">
        <v>37</v>
      </c>
      <c r="I105" s="55">
        <v>35.25</v>
      </c>
      <c r="J105" s="96"/>
      <c r="K105" s="97"/>
      <c r="L105" s="96">
        <f t="shared" si="30"/>
        <v>8.108108108108112</v>
      </c>
      <c r="M105" s="98">
        <f t="shared" si="31"/>
        <v>13.475177304964546</v>
      </c>
      <c r="N105" s="99" t="e">
        <f t="shared" si="27"/>
        <v>#DIV/0!</v>
      </c>
      <c r="O105" s="100" t="e">
        <f t="shared" si="28"/>
        <v>#DIV/0!</v>
      </c>
      <c r="P105" s="100">
        <f t="shared" si="29"/>
        <v>1602.2727272727273</v>
      </c>
    </row>
    <row r="106" spans="1:16" ht="13.5">
      <c r="A106" s="91" t="s">
        <v>112</v>
      </c>
      <c r="B106" s="92"/>
      <c r="C106" s="93">
        <f>IF(OR(C107=0,C108=0),"",SUM(C107:C108))</f>
      </c>
      <c r="D106" s="93">
        <f>IF(OR(D107=0,D108=0),"",SUM(D107:D108))</f>
      </c>
      <c r="E106" s="20">
        <f>IF(OR(E107=0,E108=0),"",SUM(E107:E108))</f>
        <v>5586</v>
      </c>
      <c r="F106" s="94"/>
      <c r="G106" s="94"/>
      <c r="H106" s="95">
        <f>IF(OR(H107=0,H108=0),"",SUM(H107:H108))</f>
        <v>105760</v>
      </c>
      <c r="I106" s="115">
        <f>IF(OR(I107=0,I108=0),"",SUM(I107:I108))</f>
        <v>103240</v>
      </c>
      <c r="J106" s="96"/>
      <c r="K106" s="97"/>
      <c r="L106" s="96">
        <f t="shared" si="30"/>
      </c>
      <c r="M106" s="98">
        <f t="shared" si="31"/>
      </c>
      <c r="N106" s="99" t="e">
        <f t="shared" si="27"/>
        <v>#VALUE!</v>
      </c>
      <c r="O106" s="100" t="e">
        <f t="shared" si="28"/>
        <v>#VALUE!</v>
      </c>
      <c r="P106" s="100">
        <f t="shared" si="29"/>
        <v>18481.919083422843</v>
      </c>
    </row>
    <row r="107" spans="1:16" ht="13.5">
      <c r="A107" s="101" t="s">
        <v>113</v>
      </c>
      <c r="B107" s="92"/>
      <c r="C107" s="93"/>
      <c r="D107" s="93"/>
      <c r="E107" s="20">
        <v>2234.5</v>
      </c>
      <c r="F107" s="94">
        <v>4</v>
      </c>
      <c r="G107" s="94">
        <v>41000</v>
      </c>
      <c r="H107" s="94">
        <v>42675</v>
      </c>
      <c r="I107" s="21">
        <v>39854.5</v>
      </c>
      <c r="J107" s="96"/>
      <c r="K107" s="97"/>
      <c r="L107" s="96">
        <f>IF(OR(H107=0,G107=0),"",G107/H107*100-100)</f>
        <v>-3.9250146455770363</v>
      </c>
      <c r="M107" s="98">
        <f>IF(OR(I107=0,G107=0),"",G107/I107*100-100)</f>
        <v>2.8742049203979434</v>
      </c>
      <c r="N107" s="99" t="e">
        <f t="shared" si="27"/>
        <v>#DIV/0!</v>
      </c>
      <c r="O107" s="100" t="e">
        <f t="shared" si="28"/>
        <v>#DIV/0!</v>
      </c>
      <c r="P107" s="100">
        <f t="shared" si="29"/>
        <v>17835.981203848736</v>
      </c>
    </row>
    <row r="108" spans="1:16" ht="13.5">
      <c r="A108" s="101" t="s">
        <v>114</v>
      </c>
      <c r="B108" s="92"/>
      <c r="C108" s="93"/>
      <c r="D108" s="93"/>
      <c r="E108" s="20">
        <v>3351.5</v>
      </c>
      <c r="F108" s="94"/>
      <c r="G108" s="94"/>
      <c r="H108" s="94">
        <v>63085</v>
      </c>
      <c r="I108" s="21">
        <v>63385.5</v>
      </c>
      <c r="J108" s="96"/>
      <c r="K108" s="97"/>
      <c r="L108" s="96"/>
      <c r="M108" s="98"/>
      <c r="N108" s="99" t="e">
        <f t="shared" si="27"/>
        <v>#DIV/0!</v>
      </c>
      <c r="O108" s="100" t="e">
        <f t="shared" si="28"/>
        <v>#DIV/0!</v>
      </c>
      <c r="P108" s="100">
        <f t="shared" si="29"/>
        <v>18912.576458302254</v>
      </c>
    </row>
    <row r="109" spans="1:16" ht="13.5">
      <c r="A109" s="101" t="s">
        <v>115</v>
      </c>
      <c r="B109" s="92"/>
      <c r="C109" s="93"/>
      <c r="D109" s="93"/>
      <c r="E109" s="20">
        <v>1509.5</v>
      </c>
      <c r="F109" s="94">
        <v>3</v>
      </c>
      <c r="G109" s="94">
        <v>27000</v>
      </c>
      <c r="H109" s="94">
        <v>26908</v>
      </c>
      <c r="I109" s="21">
        <v>24630</v>
      </c>
      <c r="J109" s="96"/>
      <c r="K109" s="97"/>
      <c r="L109" s="96">
        <f>IF(OR(H109=0,G109=0),"",G109/H109*100-100)</f>
        <v>0.3419057529359293</v>
      </c>
      <c r="M109" s="98">
        <f>IF(OR(I109=0,G109=0),"",G109/I109*100-100)</f>
        <v>9.622411693057245</v>
      </c>
      <c r="N109" s="99" t="e">
        <f t="shared" si="27"/>
        <v>#DIV/0!</v>
      </c>
      <c r="O109" s="100" t="e">
        <f t="shared" si="28"/>
        <v>#DIV/0!</v>
      </c>
      <c r="P109" s="100">
        <f t="shared" si="29"/>
        <v>16316.66114607486</v>
      </c>
    </row>
    <row r="110" spans="1:16" ht="13.5">
      <c r="A110" s="101" t="s">
        <v>116</v>
      </c>
      <c r="B110" s="92"/>
      <c r="C110" s="93"/>
      <c r="D110" s="93"/>
      <c r="E110" s="20">
        <v>45.75</v>
      </c>
      <c r="F110" s="94"/>
      <c r="G110" s="94"/>
      <c r="H110" s="94">
        <v>303</v>
      </c>
      <c r="I110" s="21">
        <v>176.75</v>
      </c>
      <c r="J110" s="96"/>
      <c r="K110" s="97"/>
      <c r="L110" s="96"/>
      <c r="M110" s="98"/>
      <c r="N110" s="99" t="e">
        <f aca="true" t="shared" si="32" ref="N110:N119">(G110/C110)*1000</f>
        <v>#DIV/0!</v>
      </c>
      <c r="O110" s="100" t="e">
        <f aca="true" t="shared" si="33" ref="O110:O119">(H110/D110)*1000</f>
        <v>#DIV/0!</v>
      </c>
      <c r="P110" s="100">
        <f aca="true" t="shared" si="34" ref="P110:P119">(I110/E110)*1000</f>
        <v>3863.3879781420765</v>
      </c>
    </row>
    <row r="111" spans="1:16" ht="13.5">
      <c r="A111" s="101" t="s">
        <v>117</v>
      </c>
      <c r="B111" s="92"/>
      <c r="C111" s="93"/>
      <c r="D111" s="93"/>
      <c r="E111" s="20">
        <v>0.01</v>
      </c>
      <c r="F111" s="94"/>
      <c r="G111" s="94"/>
      <c r="H111" s="94">
        <v>0.01</v>
      </c>
      <c r="I111" s="21">
        <v>0.01</v>
      </c>
      <c r="J111" s="96"/>
      <c r="K111" s="97"/>
      <c r="L111" s="96"/>
      <c r="M111" s="98"/>
      <c r="N111" s="99" t="e">
        <f t="shared" si="32"/>
        <v>#DIV/0!</v>
      </c>
      <c r="O111" s="100" t="e">
        <f t="shared" si="33"/>
        <v>#DIV/0!</v>
      </c>
      <c r="P111" s="100">
        <f t="shared" si="34"/>
        <v>1000</v>
      </c>
    </row>
    <row r="112" spans="1:16" ht="13.5">
      <c r="A112" s="101" t="s">
        <v>118</v>
      </c>
      <c r="B112" s="92"/>
      <c r="C112" s="93"/>
      <c r="D112" s="93"/>
      <c r="E112" s="20">
        <v>13</v>
      </c>
      <c r="F112" s="94"/>
      <c r="G112" s="94"/>
      <c r="H112" s="94">
        <v>24</v>
      </c>
      <c r="I112" s="21">
        <v>45.25</v>
      </c>
      <c r="J112" s="96"/>
      <c r="K112" s="97"/>
      <c r="L112" s="96"/>
      <c r="M112" s="98"/>
      <c r="N112" s="99" t="e">
        <f t="shared" si="32"/>
        <v>#DIV/0!</v>
      </c>
      <c r="O112" s="100" t="e">
        <f t="shared" si="33"/>
        <v>#DIV/0!</v>
      </c>
      <c r="P112" s="100">
        <f t="shared" si="34"/>
        <v>3480.769230769231</v>
      </c>
    </row>
    <row r="113" spans="1:16" ht="13.5">
      <c r="A113" s="101" t="s">
        <v>119</v>
      </c>
      <c r="B113" s="92"/>
      <c r="C113" s="93"/>
      <c r="D113" s="93"/>
      <c r="E113" s="20">
        <v>0.01</v>
      </c>
      <c r="F113" s="94"/>
      <c r="G113" s="94">
        <v>0.01</v>
      </c>
      <c r="H113" s="94">
        <v>0.01</v>
      </c>
      <c r="I113" s="21">
        <v>0.01</v>
      </c>
      <c r="J113" s="96"/>
      <c r="K113" s="97"/>
      <c r="L113" s="96">
        <f>IF(OR(H113=0,G113=0),"",G113/H113*100-100)</f>
        <v>0</v>
      </c>
      <c r="M113" s="98">
        <f>IF(OR(I113=0,G113=0),"",G113/I113*100-100)</f>
        <v>0</v>
      </c>
      <c r="N113" s="99" t="e">
        <f t="shared" si="32"/>
        <v>#DIV/0!</v>
      </c>
      <c r="O113" s="100" t="e">
        <f t="shared" si="33"/>
        <v>#DIV/0!</v>
      </c>
      <c r="P113" s="100">
        <f t="shared" si="34"/>
        <v>1000</v>
      </c>
    </row>
    <row r="114" spans="1:16" ht="13.5">
      <c r="A114" s="101" t="s">
        <v>120</v>
      </c>
      <c r="B114" s="92"/>
      <c r="C114" s="93"/>
      <c r="D114" s="93"/>
      <c r="E114" s="20">
        <v>0.01</v>
      </c>
      <c r="F114" s="94"/>
      <c r="G114" s="94"/>
      <c r="H114" s="94">
        <v>0.01</v>
      </c>
      <c r="I114" s="21">
        <v>0.01</v>
      </c>
      <c r="J114" s="96"/>
      <c r="K114" s="97"/>
      <c r="L114" s="96"/>
      <c r="M114" s="98"/>
      <c r="N114" s="99" t="e">
        <f t="shared" si="32"/>
        <v>#DIV/0!</v>
      </c>
      <c r="O114" s="100" t="e">
        <f t="shared" si="33"/>
        <v>#DIV/0!</v>
      </c>
      <c r="P114" s="100">
        <f t="shared" si="34"/>
        <v>1000</v>
      </c>
    </row>
    <row r="115" spans="1:16" ht="13.5">
      <c r="A115" s="101" t="s">
        <v>121</v>
      </c>
      <c r="B115" s="92"/>
      <c r="C115" s="93"/>
      <c r="D115" s="93"/>
      <c r="E115" s="20">
        <v>1728</v>
      </c>
      <c r="F115" s="94">
        <v>4</v>
      </c>
      <c r="G115" s="94">
        <v>3600</v>
      </c>
      <c r="H115" s="94">
        <v>3553</v>
      </c>
      <c r="I115" s="21">
        <v>1361.5</v>
      </c>
      <c r="J115" s="96"/>
      <c r="K115" s="97"/>
      <c r="L115" s="96">
        <f>IF(OR(H115=0,G115=0),"",G115/H115*100-100)</f>
        <v>1.3228257810301187</v>
      </c>
      <c r="M115" s="98">
        <f>IF(OR(I115=0,G115=0),"",G115/I115*100-100)</f>
        <v>164.4142489900845</v>
      </c>
      <c r="N115" s="99" t="e">
        <f t="shared" si="32"/>
        <v>#DIV/0!</v>
      </c>
      <c r="O115" s="100" t="e">
        <f t="shared" si="33"/>
        <v>#DIV/0!</v>
      </c>
      <c r="P115" s="100">
        <f t="shared" si="34"/>
        <v>787.9050925925926</v>
      </c>
    </row>
    <row r="116" spans="1:16" ht="13.5">
      <c r="A116" s="101" t="s">
        <v>122</v>
      </c>
      <c r="B116" s="92"/>
      <c r="C116" s="93"/>
      <c r="D116" s="93"/>
      <c r="E116" s="20">
        <v>3.2525</v>
      </c>
      <c r="F116" s="94"/>
      <c r="G116" s="94"/>
      <c r="H116" s="94">
        <v>0.01</v>
      </c>
      <c r="I116" s="21">
        <v>0.01</v>
      </c>
      <c r="J116" s="96"/>
      <c r="K116" s="97"/>
      <c r="L116" s="96"/>
      <c r="M116" s="98"/>
      <c r="N116" s="99" t="e">
        <f t="shared" si="32"/>
        <v>#DIV/0!</v>
      </c>
      <c r="O116" s="100" t="e">
        <f t="shared" si="33"/>
        <v>#DIV/0!</v>
      </c>
      <c r="P116" s="100">
        <f t="shared" si="34"/>
        <v>3.074558032282859</v>
      </c>
    </row>
    <row r="117" spans="1:16" ht="13.5">
      <c r="A117" s="101" t="s">
        <v>123</v>
      </c>
      <c r="B117" s="92"/>
      <c r="C117" s="93"/>
      <c r="D117" s="93"/>
      <c r="E117" s="20">
        <v>0.01</v>
      </c>
      <c r="F117" s="94"/>
      <c r="G117" s="94"/>
      <c r="H117" s="94">
        <v>0.01</v>
      </c>
      <c r="I117" s="21">
        <v>0.01</v>
      </c>
      <c r="J117" s="96"/>
      <c r="K117" s="97"/>
      <c r="L117" s="96"/>
      <c r="M117" s="98"/>
      <c r="N117" s="99" t="e">
        <f t="shared" si="32"/>
        <v>#DIV/0!</v>
      </c>
      <c r="O117" s="100" t="e">
        <f t="shared" si="33"/>
        <v>#DIV/0!</v>
      </c>
      <c r="P117" s="100">
        <f t="shared" si="34"/>
        <v>1000</v>
      </c>
    </row>
    <row r="118" spans="1:16" ht="13.5">
      <c r="A118" s="101" t="s">
        <v>124</v>
      </c>
      <c r="B118" s="92"/>
      <c r="C118" s="93"/>
      <c r="D118" s="93"/>
      <c r="E118" s="20">
        <v>0.01</v>
      </c>
      <c r="F118" s="94"/>
      <c r="G118" s="94"/>
      <c r="H118" s="94">
        <v>0.01</v>
      </c>
      <c r="I118" s="21">
        <v>0.01</v>
      </c>
      <c r="J118" s="96"/>
      <c r="K118" s="97"/>
      <c r="L118" s="96"/>
      <c r="M118" s="98"/>
      <c r="N118" s="99" t="e">
        <f t="shared" si="32"/>
        <v>#DIV/0!</v>
      </c>
      <c r="O118" s="100" t="e">
        <f t="shared" si="33"/>
        <v>#DIV/0!</v>
      </c>
      <c r="P118" s="100">
        <f t="shared" si="34"/>
        <v>1000</v>
      </c>
    </row>
    <row r="119" spans="1:16" ht="13.5">
      <c r="A119" s="101" t="s">
        <v>125</v>
      </c>
      <c r="B119" s="92"/>
      <c r="C119" s="93"/>
      <c r="D119" s="93"/>
      <c r="E119" s="20">
        <v>0.01</v>
      </c>
      <c r="F119" s="94"/>
      <c r="G119" s="94">
        <v>0.01</v>
      </c>
      <c r="H119" s="94">
        <v>0.01</v>
      </c>
      <c r="I119" s="21">
        <v>0.01</v>
      </c>
      <c r="J119" s="96"/>
      <c r="K119" s="97"/>
      <c r="L119" s="96">
        <f>IF(OR(H119=0,G119=0),"",G119/H119*100-100)</f>
        <v>0</v>
      </c>
      <c r="M119" s="98">
        <f>IF(OR(I119=0,G119=0),"",G119/I119*100-100)</f>
        <v>0</v>
      </c>
      <c r="N119" s="99" t="e">
        <f t="shared" si="32"/>
        <v>#DIV/0!</v>
      </c>
      <c r="O119" s="100" t="e">
        <f t="shared" si="33"/>
        <v>#DIV/0!</v>
      </c>
      <c r="P119" s="100">
        <f t="shared" si="34"/>
        <v>1000</v>
      </c>
    </row>
    <row r="120" spans="1:16" ht="13.5">
      <c r="A120" s="82" t="s">
        <v>126</v>
      </c>
      <c r="B120" s="106"/>
      <c r="C120" s="107"/>
      <c r="D120" s="107"/>
      <c r="E120" s="22"/>
      <c r="F120" s="108"/>
      <c r="G120" s="107"/>
      <c r="H120" s="107"/>
      <c r="I120" s="22"/>
      <c r="J120" s="109"/>
      <c r="K120" s="110"/>
      <c r="L120" s="109"/>
      <c r="M120" s="111"/>
      <c r="N120" s="112"/>
      <c r="O120" s="113"/>
      <c r="P120" s="113"/>
    </row>
    <row r="121" spans="1:16" ht="13.5">
      <c r="A121" s="101" t="s">
        <v>127</v>
      </c>
      <c r="B121" s="92"/>
      <c r="C121" s="93"/>
      <c r="D121" s="93"/>
      <c r="E121" s="20">
        <v>84345</v>
      </c>
      <c r="F121" s="94"/>
      <c r="G121" s="94"/>
      <c r="H121" s="94">
        <v>330281</v>
      </c>
      <c r="I121" s="21">
        <v>310061</v>
      </c>
      <c r="J121" s="96"/>
      <c r="K121" s="97"/>
      <c r="L121" s="96"/>
      <c r="M121" s="98"/>
      <c r="N121" s="99" t="e">
        <f aca="true" t="shared" si="35" ref="N121:P123">(G121/C121)*1000</f>
        <v>#DIV/0!</v>
      </c>
      <c r="O121" s="100" t="e">
        <f t="shared" si="35"/>
        <v>#DIV/0!</v>
      </c>
      <c r="P121" s="100">
        <f t="shared" si="35"/>
        <v>3676.104096271267</v>
      </c>
    </row>
    <row r="122" spans="1:16" ht="13.5">
      <c r="A122" s="101" t="s">
        <v>128</v>
      </c>
      <c r="B122" s="92"/>
      <c r="C122" s="93"/>
      <c r="D122" s="93"/>
      <c r="E122" s="20">
        <v>138220.5</v>
      </c>
      <c r="F122" s="94"/>
      <c r="G122" s="94"/>
      <c r="H122" s="94">
        <v>493166</v>
      </c>
      <c r="I122" s="21">
        <v>490160.75</v>
      </c>
      <c r="J122" s="96"/>
      <c r="K122" s="97"/>
      <c r="L122" s="96"/>
      <c r="M122" s="98"/>
      <c r="N122" s="99" t="e">
        <f t="shared" si="35"/>
        <v>#DIV/0!</v>
      </c>
      <c r="O122" s="100" t="e">
        <f t="shared" si="35"/>
        <v>#DIV/0!</v>
      </c>
      <c r="P122" s="100">
        <f t="shared" si="35"/>
        <v>3546.2232447430015</v>
      </c>
    </row>
    <row r="123" spans="1:16" ht="13.5">
      <c r="A123" s="101" t="s">
        <v>129</v>
      </c>
      <c r="B123" s="92"/>
      <c r="C123" s="93"/>
      <c r="D123" s="93"/>
      <c r="E123" s="20"/>
      <c r="F123" s="94"/>
      <c r="G123" s="94"/>
      <c r="H123" s="94">
        <v>91040</v>
      </c>
      <c r="I123" s="21">
        <v>86376.65775</v>
      </c>
      <c r="J123" s="96"/>
      <c r="K123" s="97"/>
      <c r="L123" s="96"/>
      <c r="M123" s="98"/>
      <c r="N123" s="99" t="e">
        <f t="shared" si="35"/>
        <v>#DIV/0!</v>
      </c>
      <c r="O123" s="100" t="e">
        <f t="shared" si="35"/>
        <v>#DIV/0!</v>
      </c>
      <c r="P123" s="100"/>
    </row>
    <row r="124" spans="1:16" ht="13.5">
      <c r="A124" s="82" t="s">
        <v>130</v>
      </c>
      <c r="B124" s="106"/>
      <c r="C124" s="107"/>
      <c r="D124" s="107"/>
      <c r="E124" s="22"/>
      <c r="F124" s="108"/>
      <c r="G124" s="107"/>
      <c r="H124" s="107"/>
      <c r="I124" s="22"/>
      <c r="J124" s="109"/>
      <c r="K124" s="110"/>
      <c r="L124" s="109"/>
      <c r="M124" s="111"/>
      <c r="N124" s="112"/>
      <c r="O124" s="113"/>
      <c r="P124" s="113"/>
    </row>
    <row r="125" spans="1:16" ht="13.5">
      <c r="A125" s="101" t="s">
        <v>131</v>
      </c>
      <c r="B125" s="92"/>
      <c r="C125" s="93"/>
      <c r="D125" s="93"/>
      <c r="E125" s="20">
        <v>925</v>
      </c>
      <c r="F125" s="94"/>
      <c r="G125" s="94"/>
      <c r="H125" s="94">
        <v>8712</v>
      </c>
      <c r="I125" s="21">
        <v>15055.75</v>
      </c>
      <c r="J125" s="96"/>
      <c r="K125" s="97"/>
      <c r="L125" s="96"/>
      <c r="M125" s="98"/>
      <c r="N125" s="99" t="e">
        <f aca="true" t="shared" si="36" ref="N125:P126">(G125/C125)*1000</f>
        <v>#DIV/0!</v>
      </c>
      <c r="O125" s="100" t="e">
        <f t="shared" si="36"/>
        <v>#DIV/0!</v>
      </c>
      <c r="P125" s="100">
        <f t="shared" si="36"/>
        <v>16276.486486486487</v>
      </c>
    </row>
    <row r="126" spans="1:16" ht="13.5">
      <c r="A126" s="101" t="s">
        <v>132</v>
      </c>
      <c r="B126" s="92"/>
      <c r="C126" s="93"/>
      <c r="D126" s="93"/>
      <c r="E126" s="20">
        <v>641</v>
      </c>
      <c r="F126" s="94"/>
      <c r="G126" s="94"/>
      <c r="H126" s="94">
        <v>4960</v>
      </c>
      <c r="I126" s="21">
        <v>4967.25</v>
      </c>
      <c r="J126" s="96"/>
      <c r="K126" s="97"/>
      <c r="L126" s="96"/>
      <c r="M126" s="98"/>
      <c r="N126" s="99" t="e">
        <f t="shared" si="36"/>
        <v>#DIV/0!</v>
      </c>
      <c r="O126" s="100" t="e">
        <f t="shared" si="36"/>
        <v>#DIV/0!</v>
      </c>
      <c r="P126" s="100">
        <f t="shared" si="36"/>
        <v>7749.219968798751</v>
      </c>
    </row>
    <row r="127" spans="1:16" ht="13.5">
      <c r="A127" s="101" t="s">
        <v>133</v>
      </c>
      <c r="B127" s="92"/>
      <c r="C127" s="93"/>
      <c r="D127" s="93"/>
      <c r="E127" s="20"/>
      <c r="F127" s="94"/>
      <c r="G127" s="94"/>
      <c r="H127" s="94">
        <v>0.01</v>
      </c>
      <c r="I127" s="21">
        <v>0.01</v>
      </c>
      <c r="J127" s="96"/>
      <c r="K127" s="97"/>
      <c r="L127" s="96"/>
      <c r="M127" s="98"/>
      <c r="N127" s="99"/>
      <c r="O127" s="100"/>
      <c r="P127" s="100"/>
    </row>
    <row r="128" spans="1:16" ht="13.5">
      <c r="A128" s="101" t="s">
        <v>134</v>
      </c>
      <c r="B128" s="92"/>
      <c r="C128" s="93"/>
      <c r="D128" s="93"/>
      <c r="E128" s="20"/>
      <c r="F128" s="94"/>
      <c r="G128" s="94"/>
      <c r="H128" s="94">
        <v>36454</v>
      </c>
      <c r="I128" s="21">
        <v>40397.75</v>
      </c>
      <c r="J128" s="96"/>
      <c r="K128" s="97"/>
      <c r="L128" s="96"/>
      <c r="M128" s="98"/>
      <c r="N128" s="99"/>
      <c r="O128" s="100"/>
      <c r="P128" s="100"/>
    </row>
    <row r="129" spans="1:16" ht="13.5">
      <c r="A129" s="82" t="s">
        <v>135</v>
      </c>
      <c r="B129" s="106"/>
      <c r="C129" s="107"/>
      <c r="D129" s="107"/>
      <c r="E129" s="22"/>
      <c r="F129" s="108"/>
      <c r="G129" s="107"/>
      <c r="H129" s="107"/>
      <c r="I129" s="22"/>
      <c r="J129" s="109">
        <f>IF(OR(D129=0,C129=0),"",C129/D129*100-100)</f>
      </c>
      <c r="K129" s="110">
        <f>IF(OR(E129=0,C129=0),"",C129/E129*100-100)</f>
      </c>
      <c r="L129" s="109"/>
      <c r="M129" s="111"/>
      <c r="N129" s="18"/>
      <c r="O129" s="19"/>
      <c r="P129" s="19"/>
    </row>
    <row r="130" spans="1:16" ht="13.5">
      <c r="A130" s="131" t="s">
        <v>136</v>
      </c>
      <c r="B130" s="132">
        <v>4</v>
      </c>
      <c r="C130" s="133">
        <v>6</v>
      </c>
      <c r="D130" s="133">
        <v>6</v>
      </c>
      <c r="E130" s="24">
        <v>4.25</v>
      </c>
      <c r="F130" s="134">
        <v>4</v>
      </c>
      <c r="G130" s="134">
        <v>3</v>
      </c>
      <c r="H130" s="134">
        <v>3</v>
      </c>
      <c r="I130" s="25">
        <v>1.5</v>
      </c>
      <c r="J130" s="135">
        <f>IF(OR(D130=0,C130=0),"",C130/D130*100-100)</f>
        <v>0</v>
      </c>
      <c r="K130" s="136">
        <f>IF(OR(E130=0,C130=0),"",C130/E130*100-100)</f>
        <v>41.176470588235304</v>
      </c>
      <c r="L130" s="135">
        <f>IF(OR(H130=0,G130=0),"",G130/H130*100-100)</f>
        <v>0</v>
      </c>
      <c r="M130" s="137">
        <f>IF(OR(I130=0,G130=0),"",G130/I130*100-100)</f>
        <v>100</v>
      </c>
      <c r="N130" s="3">
        <f>(G130/C130)*1000</f>
        <v>500</v>
      </c>
      <c r="O130" s="4">
        <f>(H130/D130)*1000</f>
        <v>500</v>
      </c>
      <c r="P130" s="4">
        <f>(I130/E130)*1000</f>
        <v>352.94117647058823</v>
      </c>
    </row>
    <row r="131" ht="13.5">
      <c r="A131" s="2" t="s">
        <v>160</v>
      </c>
    </row>
    <row r="132" ht="13.5">
      <c r="P132" s="2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548611111111111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30   DE  ABRIL  DEL AÑO 2.015&amp;C  &amp;"Arial,Normal"&amp;11                   
                     </oddHeader>
    <oddFooter>&amp;L&amp;"Arial,Normal"(*) Mes al que corresponde la última estimación.
Datos de 2.014 provisionales y del 2.015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"/>
  <sheetViews>
    <sheetView tabSelected="1" zoomScaleSheetLayoutView="95" zoomScalePageLayoutView="0" workbookViewId="0" topLeftCell="A1">
      <pane xSplit="1" ySplit="3" topLeftCell="B4" activePane="bottomRight" state="frozen"/>
      <selection pane="topLeft" activeCell="J122" sqref="J122"/>
      <selection pane="topRight" activeCell="J122" sqref="J122"/>
      <selection pane="bottomLeft" activeCell="J122" sqref="J122"/>
      <selection pane="bottomRight" activeCell="L93" sqref="L93:M102"/>
    </sheetView>
  </sheetViews>
  <sheetFormatPr defaultColWidth="11.00390625" defaultRowHeight="13.5"/>
  <cols>
    <col min="1" max="1" width="29.125" style="2" customWidth="1"/>
    <col min="2" max="2" width="3.375" style="2" customWidth="1"/>
    <col min="3" max="3" width="9.125" style="2" customWidth="1"/>
    <col min="4" max="4" width="8.625" style="2" customWidth="1"/>
    <col min="5" max="5" width="8.50390625" style="2" customWidth="1"/>
    <col min="6" max="6" width="3.00390625" style="138" customWidth="1"/>
    <col min="7" max="7" width="8.75390625" style="2" customWidth="1"/>
    <col min="8" max="8" width="9.75390625" style="2" customWidth="1"/>
    <col min="9" max="11" width="9.625" style="2" customWidth="1"/>
    <col min="12" max="12" width="9.00390625" style="2" customWidth="1"/>
    <col min="13" max="13" width="10.75390625" style="2" customWidth="1"/>
    <col min="14" max="14" width="12.375" style="2" customWidth="1"/>
    <col min="15" max="15" width="14.25390625" style="2" customWidth="1"/>
    <col min="16" max="16384" width="11.00390625" style="2" customWidth="1"/>
  </cols>
  <sheetData>
    <row r="1" spans="1:16" ht="13.5">
      <c r="A1" s="68" t="s">
        <v>152</v>
      </c>
      <c r="B1" s="177" t="s">
        <v>1</v>
      </c>
      <c r="C1" s="177"/>
      <c r="D1" s="177"/>
      <c r="E1" s="177"/>
      <c r="F1" s="178" t="s">
        <v>2</v>
      </c>
      <c r="G1" s="178"/>
      <c r="H1" s="178"/>
      <c r="I1" s="178"/>
      <c r="J1" s="179" t="s">
        <v>3</v>
      </c>
      <c r="K1" s="179"/>
      <c r="L1" s="179"/>
      <c r="M1" s="179"/>
      <c r="N1" s="3"/>
      <c r="O1" s="4"/>
      <c r="P1" s="4"/>
    </row>
    <row r="2" spans="1:16" ht="13.5">
      <c r="A2" s="69" t="s">
        <v>172</v>
      </c>
      <c r="B2" s="70"/>
      <c r="C2" s="71"/>
      <c r="D2" s="92"/>
      <c r="E2" s="72" t="s">
        <v>4</v>
      </c>
      <c r="F2" s="73"/>
      <c r="G2" s="6"/>
      <c r="H2" s="7"/>
      <c r="I2" s="74" t="s">
        <v>4</v>
      </c>
      <c r="J2" s="180" t="s">
        <v>5</v>
      </c>
      <c r="K2" s="180"/>
      <c r="L2" s="181" t="s">
        <v>6</v>
      </c>
      <c r="M2" s="181"/>
      <c r="N2" s="8" t="s">
        <v>7</v>
      </c>
      <c r="O2" s="9" t="s">
        <v>7</v>
      </c>
      <c r="P2" s="9" t="s">
        <v>7</v>
      </c>
    </row>
    <row r="3" spans="1:16" ht="13.5">
      <c r="A3" s="75" t="s">
        <v>8</v>
      </c>
      <c r="B3" s="76" t="s">
        <v>9</v>
      </c>
      <c r="C3" s="10">
        <v>2015</v>
      </c>
      <c r="D3" s="11">
        <v>2014</v>
      </c>
      <c r="E3" s="77" t="s">
        <v>169</v>
      </c>
      <c r="F3" s="12" t="s">
        <v>9</v>
      </c>
      <c r="G3" s="13">
        <v>2015</v>
      </c>
      <c r="H3" s="14">
        <v>2014</v>
      </c>
      <c r="I3" s="78" t="s">
        <v>169</v>
      </c>
      <c r="J3" s="79" t="s">
        <v>170</v>
      </c>
      <c r="K3" s="79" t="s">
        <v>171</v>
      </c>
      <c r="L3" s="80" t="s">
        <v>170</v>
      </c>
      <c r="M3" s="81" t="s">
        <v>171</v>
      </c>
      <c r="N3" s="15">
        <v>2015</v>
      </c>
      <c r="O3" s="16">
        <v>2014</v>
      </c>
      <c r="P3" s="52" t="s">
        <v>169</v>
      </c>
    </row>
    <row r="4" spans="1:16" ht="13.5">
      <c r="A4" s="82" t="s">
        <v>10</v>
      </c>
      <c r="B4" s="83"/>
      <c r="C4" s="84"/>
      <c r="D4" s="84"/>
      <c r="E4" s="85"/>
      <c r="F4" s="17"/>
      <c r="G4" s="84"/>
      <c r="H4" s="17"/>
      <c r="I4" s="86"/>
      <c r="J4" s="87"/>
      <c r="K4" s="88"/>
      <c r="L4" s="89"/>
      <c r="M4" s="90"/>
      <c r="N4" s="18"/>
      <c r="O4" s="19"/>
      <c r="P4" s="19"/>
    </row>
    <row r="5" spans="1:16" ht="13.5">
      <c r="A5" s="91" t="s">
        <v>11</v>
      </c>
      <c r="B5" s="92">
        <v>4</v>
      </c>
      <c r="C5" s="93">
        <f>IF(OR(Almería!C5=0,Cádiz!C5=0,Córdoba!C5=0,Granada!C5=0,Huelva!C5=0,Jaén!C5=0,Málaga!C5=0,Sevilla!C5=0),"",Almería!C5+Cádiz!C5+Córdoba!C5+Granada!C5+Huelva!C5+Jaén!C5+Málaga!C5+Sevilla!C5)</f>
        <v>370166</v>
      </c>
      <c r="D5" s="67">
        <f>IF(OR(Almería!D5=0,Cádiz!D5=0,Córdoba!D5=0,Granada!D5=0,Huelva!D5=0,Jaén!D5=0,Málaga!D5=0,Sevilla!D5=0),"",Almería!D5+Cádiz!D5+Córdoba!D5+Granada!D5+Huelva!D5+Jaén!D5+Málaga!D5+Sevilla!D5)</f>
        <v>381590</v>
      </c>
      <c r="E5" s="167">
        <f>IF(OR(Almería!E5=0,Cádiz!E5=0,Córdoba!E5=0,Granada!E5=0,Huelva!E5=0,Jaén!E5=0,Málaga!E5=0,Sevilla!E5=0),"",Almería!E5+Cádiz!E5+Córdoba!E5+Granada!E5+Huelva!E5+Jaén!E5+Málaga!E5+Sevilla!E5)</f>
        <v>386718.25</v>
      </c>
      <c r="F5" s="94">
        <v>4</v>
      </c>
      <c r="G5" s="94">
        <f>IF(OR(Almería!G5=0,Cádiz!G5=0,Córdoba!G5=0,Granada!G5=0,Huelva!G5=0,Jaén!G5=0,Málaga!G5=0,Sevilla!G5=0),"",Almería!G5+Cádiz!G5+Córdoba!G5+Granada!G5+Huelva!G5+Jaén!G5+Málaga!G5+Sevilla!G5)</f>
        <v>989328</v>
      </c>
      <c r="H5" s="168">
        <f>IF(OR(Almería!H5=0,Cádiz!H5=0,Córdoba!H5=0,Granada!H5=0,Huelva!H5=0,Jaén!H5=0,Málaga!H5=0,Sevilla!H5=0),"",Almería!H5+Cádiz!H5+Córdoba!H5+Granada!H5+Huelva!H5+Jaén!H5+Málaga!H5+Sevilla!H5)</f>
        <v>1225449</v>
      </c>
      <c r="I5" s="169">
        <f>IF(OR(Almería!I5=0,Cádiz!I5=0,Córdoba!I5=0,Granada!I5=0,Huelva!I5=0,Jaén!I5=0,Málaga!I5=0,Sevilla!I5=0),"",Almería!I5+Cádiz!I5+Córdoba!I5+Granada!I5+Huelva!I5+Jaén!I5+Málaga!I5+Sevilla!I5)</f>
        <v>878654.25</v>
      </c>
      <c r="J5" s="96">
        <f aca="true" t="shared" si="0" ref="J5:J16">IF(OR(D5=0,C5=0),"",C5/D5*100-100)</f>
        <v>-2.993789145417864</v>
      </c>
      <c r="K5" s="97">
        <f aca="true" t="shared" si="1" ref="K5:K16">IF(OR(E5=0,C5=0),"",C5/E5*100-100)</f>
        <v>-4.280183311752168</v>
      </c>
      <c r="L5" s="96">
        <f aca="true" t="shared" si="2" ref="L5:L16">IF(OR(H5=0,G5=0),"",G5/H5*100-100)</f>
        <v>-19.26812131716619</v>
      </c>
      <c r="M5" s="98">
        <f aca="true" t="shared" si="3" ref="M5:M16">IF(OR(I5=0,G5=0),"",G5/I5*100-100)</f>
        <v>12.595824808222346</v>
      </c>
      <c r="N5" s="99">
        <f aca="true" t="shared" si="4" ref="N5:N16">(G5*1000)/C5</f>
        <v>2672.6603739943703</v>
      </c>
      <c r="O5" s="100">
        <f aca="true" t="shared" si="5" ref="O5:O16">(H5*1000)/D5</f>
        <v>3211.4284965538927</v>
      </c>
      <c r="P5" s="100">
        <f aca="true" t="shared" si="6" ref="P5:P16">(I5*1000)/E5</f>
        <v>2272.0785740005804</v>
      </c>
    </row>
    <row r="6" spans="1:16" ht="13.5">
      <c r="A6" s="101" t="s">
        <v>12</v>
      </c>
      <c r="B6" s="92">
        <v>4</v>
      </c>
      <c r="C6" s="93">
        <f>IF(OR(Almería!C6=0,Cádiz!C6=0,Córdoba!C6=0,Granada!C6=0,Huelva!C6=0,Jaén!C6=0,Málaga!C6=0,Sevilla!C6=0),"",Almería!C6+Cádiz!C6+Córdoba!C6+Granada!C6+Huelva!C6+Jaén!C6+Málaga!C6+Sevilla!C6)</f>
        <v>159353</v>
      </c>
      <c r="D6" s="67">
        <f>IF(OR(Almería!D6=0,Cádiz!D6=0,Córdoba!D6=0,Granada!D6=0,Huelva!D6=0,Jaén!D6=0,Málaga!D6=0,Sevilla!D6=0),"",Almería!D6+Cádiz!D6+Córdoba!D6+Granada!D6+Huelva!D6+Jaén!D6+Málaga!D6+Sevilla!D6)</f>
        <v>185556</v>
      </c>
      <c r="E6" s="167">
        <f>IF(OR(Almería!E6=0,Cádiz!E6=0,Córdoba!E6=0,Granada!E6=0,Huelva!E6=0,Jaén!E6=0,Málaga!E6=0,Sevilla!E6=0),"",Almería!E6+Cádiz!E6+Córdoba!E6+Granada!E6+Huelva!E6+Jaén!E6+Málaga!E6+Sevilla!E6)</f>
        <v>129596.5</v>
      </c>
      <c r="F6" s="94">
        <v>4</v>
      </c>
      <c r="G6" s="94">
        <f>IF(OR(Almería!G6=0,Cádiz!G6=0,Córdoba!G6=0,Granada!G6=0,Huelva!G6=0,Jaén!G6=0,Málaga!G6=0,Sevilla!G6=0),"",Almería!G6+Cádiz!G6+Córdoba!G6+Granada!G6+Huelva!G6+Jaén!G6+Málaga!G6+Sevilla!G6)</f>
        <v>440886</v>
      </c>
      <c r="H6" s="168">
        <f>IF(OR(Almería!H6=0,Cádiz!H6=0,Córdoba!H6=0,Granada!H6=0,Huelva!H6=0,Jaén!H6=0,Málaga!H6=0,Sevilla!H6=0),"",Almería!H6+Cádiz!H6+Córdoba!H6+Granada!H6+Huelva!H6+Jaén!H6+Málaga!H6+Sevilla!H6)</f>
        <v>616013</v>
      </c>
      <c r="I6" s="21">
        <f>IF(OR(Almería!I6=0,Cádiz!I6=0,Córdoba!I6=0,Granada!I6=0,Huelva!I6=0,Jaén!I6=0,Málaga!I6=0,Sevilla!I6=0),"",Almería!I6+Cádiz!I6+Córdoba!I6+Granada!I6+Huelva!I6+Jaén!I6+Málaga!I6+Sevilla!I6)</f>
        <v>312378.75</v>
      </c>
      <c r="J6" s="96">
        <f t="shared" si="0"/>
        <v>-14.121343421931925</v>
      </c>
      <c r="K6" s="97">
        <f t="shared" si="1"/>
        <v>22.960882431238502</v>
      </c>
      <c r="L6" s="96">
        <f t="shared" si="2"/>
        <v>-28.42910782726989</v>
      </c>
      <c r="M6" s="98">
        <f t="shared" si="3"/>
        <v>41.138281653281496</v>
      </c>
      <c r="N6" s="99">
        <f t="shared" si="4"/>
        <v>2766.725446022353</v>
      </c>
      <c r="O6" s="100">
        <f t="shared" si="5"/>
        <v>3319.822587251288</v>
      </c>
      <c r="P6" s="100">
        <f t="shared" si="6"/>
        <v>2410.394956653922</v>
      </c>
    </row>
    <row r="7" spans="1:16" ht="13.5">
      <c r="A7" s="102" t="s">
        <v>13</v>
      </c>
      <c r="B7" s="92">
        <v>4</v>
      </c>
      <c r="C7" s="93">
        <f>IF(OR(Almería!C7=0,Cádiz!C7=0,Córdoba!C7=0,Granada!C7=0,Huelva!C7=0,Jaén!C7=0,Málaga!C7=0,Sevilla!C7=0),"",Almería!C7+Cádiz!C7+Córdoba!C7+Granada!C7+Huelva!C7+Jaén!C7+Málaga!C7+Sevilla!C7)</f>
        <v>210813</v>
      </c>
      <c r="D7" s="67">
        <f>IF(OR(Almería!D7=0,Cádiz!D7=0,Córdoba!D7=0,Granada!D7=0,Huelva!D7=0,Jaén!D7=0,Málaga!D7=0,Sevilla!D7=0),"",Almería!D7+Cádiz!D7+Córdoba!D7+Granada!D7+Huelva!D7+Jaén!D7+Málaga!D7+Sevilla!D7)</f>
        <v>196034</v>
      </c>
      <c r="E7" s="167">
        <f>IF(OR(Almería!E7=0,Cádiz!E7=0,Córdoba!E7=0,Granada!E7=0,Huelva!E7=0,Jaén!E7=0,Málaga!E7=0,Sevilla!E7=0),"",Almería!E7+Cádiz!E7+Córdoba!E7+Granada!E7+Huelva!E7+Jaén!E7+Málaga!E7+Sevilla!E7)</f>
        <v>257121.75</v>
      </c>
      <c r="F7" s="94">
        <v>4</v>
      </c>
      <c r="G7" s="94">
        <f>IF(OR(Almería!G7=0,Cádiz!G7=0,Córdoba!G7=0,Granada!G7=0,Huelva!G7=0,Jaén!G7=0,Málaga!G7=0,Sevilla!G7=0),"",Almería!G7+Cádiz!G7+Córdoba!G7+Granada!G7+Huelva!G7+Jaén!G7+Málaga!G7+Sevilla!G7)</f>
        <v>548442</v>
      </c>
      <c r="H7" s="168">
        <f>IF(OR(Almería!H7=0,Cádiz!H7=0,Córdoba!H7=0,Granada!H7=0,Huelva!H7=0,Jaén!H7=0,Málaga!H7=0,Sevilla!H7=0),"",Almería!H7+Cádiz!H7+Córdoba!H7+Granada!H7+Huelva!H7+Jaén!H7+Málaga!H7+Sevilla!H7)</f>
        <v>609436</v>
      </c>
      <c r="I7" s="21">
        <f>IF(OR(Almería!I7=0,Cádiz!I7=0,Córdoba!I7=0,Granada!I7=0,Huelva!I7=0,Jaén!I7=0,Málaga!I7=0,Sevilla!I7=0),"",Almería!I7+Cádiz!I7+Córdoba!I7+Granada!I7+Huelva!I7+Jaén!I7+Málaga!I7+Sevilla!I7)</f>
        <v>566275.5</v>
      </c>
      <c r="J7" s="96">
        <f t="shared" si="0"/>
        <v>7.538998337023159</v>
      </c>
      <c r="K7" s="97">
        <f t="shared" si="1"/>
        <v>-18.01043669001163</v>
      </c>
      <c r="L7" s="96">
        <f t="shared" si="2"/>
        <v>-10.00826994138842</v>
      </c>
      <c r="M7" s="98">
        <f t="shared" si="3"/>
        <v>-3.1492621524328683</v>
      </c>
      <c r="N7" s="99">
        <f t="shared" si="4"/>
        <v>2601.5568299867655</v>
      </c>
      <c r="O7" s="100">
        <f t="shared" si="5"/>
        <v>3108.8280604384954</v>
      </c>
      <c r="P7" s="100">
        <f t="shared" si="6"/>
        <v>2202.3632773190134</v>
      </c>
    </row>
    <row r="8" spans="1:16" ht="13.5">
      <c r="A8" s="91" t="s">
        <v>14</v>
      </c>
      <c r="B8" s="92">
        <v>4</v>
      </c>
      <c r="C8" s="93">
        <f>IF(OR(Almería!C8=0,Cádiz!C8=0,Córdoba!C8=0,Granada!C8=0,Huelva!C8=0,Jaén!C8=0,Málaga!C8=0,Sevilla!C8=0),"",Almería!C8+Cádiz!C8+Córdoba!C8+Granada!C8+Huelva!C8+Jaén!C8+Málaga!C8+Sevilla!C8)</f>
        <v>118705.01000000001</v>
      </c>
      <c r="D8" s="67">
        <f>IF(OR(Almería!D8=0,Cádiz!D8=0,Córdoba!D8=0,Granada!D8=0,Huelva!D8=0,Jaén!D8=0,Málaga!D8=0,Sevilla!D8=0),"",Almería!D8+Cádiz!D8+Córdoba!D8+Granada!D8+Huelva!D8+Jaén!D8+Málaga!D8+Sevilla!D8)</f>
        <v>120328.01000000001</v>
      </c>
      <c r="E8" s="167">
        <f>IF(OR(Almería!E8=0,Cádiz!E8=0,Córdoba!E8=0,Granada!E8=0,Huelva!E8=0,Jaén!E8=0,Málaga!E8=0,Sevilla!E8=0),"",Almería!E8+Cádiz!E8+Córdoba!E8+Granada!E8+Huelva!E8+Jaén!E8+Málaga!E8+Sevilla!E8)</f>
        <v>108914.01000000001</v>
      </c>
      <c r="F8" s="94">
        <v>4</v>
      </c>
      <c r="G8" s="103">
        <f>IF(OR(Almería!G8=0,Cádiz!G8=0,Córdoba!G8=0,Granada!G8=0,Huelva!G8=0,Jaén!G8=0,Málaga!G8=0,Sevilla!G8=0),"",Almería!G8+Cádiz!G8+Córdoba!G8+Granada!G8+Huelva!G8+Jaén!G8+Málaga!G8+Sevilla!G8)</f>
        <v>246974.01</v>
      </c>
      <c r="H8" s="170">
        <f>IF(OR(Almería!H8=0,Cádiz!H8=0,Córdoba!H8=0,Granada!H8=0,Huelva!H8=0,Jaén!H8=0,Málaga!H8=0,Sevilla!H8=0),"",Almería!H8+Cádiz!H8+Córdoba!H8+Granada!H8+Huelva!H8+Jaén!H8+Málaga!H8+Sevilla!H8)</f>
        <v>194154.01</v>
      </c>
      <c r="I8" s="171">
        <f>IF(OR(Almería!I8=0,Cádiz!I8=0,Córdoba!I8=0,Granada!I8=0,Huelva!I8=0,Jaén!I8=0,Málaga!I8=0,Sevilla!I8=0),"",Almería!I8+Cádiz!I8+Córdoba!I8+Granada!I8+Huelva!I8+Jaén!I8+Málaga!I8+Sevilla!I8)</f>
        <v>212972.26</v>
      </c>
      <c r="J8" s="96">
        <f t="shared" si="0"/>
        <v>-1.348813131705569</v>
      </c>
      <c r="K8" s="97">
        <f t="shared" si="1"/>
        <v>8.989660742451775</v>
      </c>
      <c r="L8" s="96">
        <f t="shared" si="2"/>
        <v>27.20520683554257</v>
      </c>
      <c r="M8" s="98">
        <f t="shared" si="3"/>
        <v>15.965342153010909</v>
      </c>
      <c r="N8" s="99">
        <f t="shared" si="4"/>
        <v>2080.5693879306355</v>
      </c>
      <c r="O8" s="100">
        <f t="shared" si="5"/>
        <v>1613.5396072784715</v>
      </c>
      <c r="P8" s="100">
        <f t="shared" si="6"/>
        <v>1955.4165712932613</v>
      </c>
    </row>
    <row r="9" spans="1:16" ht="13.5">
      <c r="A9" s="101" t="s">
        <v>15</v>
      </c>
      <c r="B9" s="92">
        <v>4</v>
      </c>
      <c r="C9" s="93">
        <f>IF(OR(Almería!C9=0,Cádiz!C9=0,Córdoba!C9=0,Granada!C9=0,Huelva!C9=0,Jaén!C9=0,Málaga!C9=0,Sevilla!C9=0),"",Almería!C9+Cádiz!C9+Córdoba!C9+Granada!C9+Huelva!C9+Jaén!C9+Málaga!C9+Sevilla!C9)</f>
        <v>51708.01</v>
      </c>
      <c r="D9" s="67">
        <f>IF(OR(Almería!D13=0,Cádiz!D9=0,Córdoba!D9=0,Granada!D9=0,Huelva!D9=0,Jaén!D9=0,Málaga!D9=0,Sevilla!D9=0),"",Almería!D13+Cádiz!D9+Córdoba!D9+Granada!D9+Huelva!D9+Jaén!D9+Málaga!D9+Sevilla!D9)</f>
        <v>56989</v>
      </c>
      <c r="E9" s="167">
        <f>IF(OR(Almería!E9=0,Cádiz!E9=0,Córdoba!E9=0,Granada!E9=0,Huelva!E9=0,Jaén!E9=0,Málaga!E9=0,Sevilla!E9=0),"",Almería!E9+Cádiz!E9+Córdoba!E9+Granada!E9+Huelva!E9+Jaén!E9+Málaga!E9+Sevilla!E9)</f>
        <v>49964.76</v>
      </c>
      <c r="F9" s="94">
        <v>4</v>
      </c>
      <c r="G9" s="94">
        <f>IF(OR(Almería!G9=0,Cádiz!G9=0,Córdoba!G9=0,Granada!G9=0,Huelva!G9=0,Jaén!G9=0,Málaga!G9=0,Sevilla!G9=0),"",Almería!G9+Cádiz!G9+Córdoba!G9+Granada!G9+Huelva!G9+Jaén!G9+Málaga!G9+Sevilla!G9)</f>
        <v>110797.01000000001</v>
      </c>
      <c r="H9" s="94">
        <f>IF(OR(Almería!H9=0,Cádiz!H9=0,Córdoba!H9=0,Granada!H9=0,Huelva!H9=0,Jaén!H9=0,Málaga!H9=0,Sevilla!H9=0),"",Almería!H9+Cádiz!H9+Córdoba!H9+Granada!H9+Huelva!H9+Jaén!H9+Málaga!H9+Sevilla!H9)</f>
        <v>117180.01000000001</v>
      </c>
      <c r="I9" s="21">
        <f>IF(OR(Almería!I9=0,Cádiz!I9=0,Córdoba!I9=0,Granada!I9=0,Huelva!I9=0,Jaén!I9=0,Málaga!I9=0,Sevilla!I9=0),"",Almería!I9+Cádiz!I9+Córdoba!I9+Granada!I9+Huelva!I9+Jaén!I9+Málaga!I9+Sevilla!I9)</f>
        <v>99547.51000000001</v>
      </c>
      <c r="J9" s="96">
        <f t="shared" si="0"/>
        <v>-9.266683044096226</v>
      </c>
      <c r="K9" s="97">
        <f t="shared" si="1"/>
        <v>3.488959018316123</v>
      </c>
      <c r="L9" s="96">
        <f t="shared" si="2"/>
        <v>-5.447174821029634</v>
      </c>
      <c r="M9" s="98">
        <f t="shared" si="3"/>
        <v>11.300634239871997</v>
      </c>
      <c r="N9" s="99">
        <f t="shared" si="4"/>
        <v>2142.743648421202</v>
      </c>
      <c r="O9" s="100">
        <f t="shared" si="5"/>
        <v>2056.1864570355683</v>
      </c>
      <c r="P9" s="100">
        <f t="shared" si="6"/>
        <v>1992.3544113891473</v>
      </c>
    </row>
    <row r="10" spans="1:16" ht="13.5">
      <c r="A10" s="102" t="s">
        <v>16</v>
      </c>
      <c r="B10" s="92">
        <v>4</v>
      </c>
      <c r="C10" s="93">
        <f>IF(OR(Almería!C10=0,Cádiz!C10=0,Córdoba!C10=0,Granada!C10=0,Huelva!C10=0,Jaén!C10=0,Málaga!C10=0,Sevilla!C10=0),"",Almería!C10+Cádiz!C10+Córdoba!C10+Granada!C10+Huelva!C10+Jaén!C10+Málaga!C10+Sevilla!C10)</f>
        <v>66997</v>
      </c>
      <c r="D10" s="67">
        <f>IF(OR(Almería!D10=0,Cádiz!D10=0,Córdoba!D10=0,Granada!D10=0,Huelva!D10=0,Jaén!D10=0,Málaga!D10=0,Sevilla!D10=0),"",Almería!D10+Cádiz!D10+Córdoba!D10+Granada!D10+Huelva!D10+Jaén!D10+Málaga!D10+Sevilla!D10)</f>
        <v>63342</v>
      </c>
      <c r="E10" s="167">
        <f>IF(OR(Almería!E10=0,Cádiz!E10=0,Córdoba!E10=0,Granada!E10=0,Huelva!E10=0,Jaén!E10=0,Málaga!E10=0,Sevilla!E10=0),"",Almería!E10+Cádiz!E10+Córdoba!E10+Granada!E10+Huelva!E10+Jaén!E10+Málaga!E10+Sevilla!E10)</f>
        <v>58949.25</v>
      </c>
      <c r="F10" s="94">
        <v>4</v>
      </c>
      <c r="G10" s="94">
        <f>IF(OR(Almería!G10=0,Cádiz!G10=0,Córdoba!G10=0,Granada!G10=0,Huelva!G10=0,Jaén!G10=0,Málaga!G10=0,Sevilla!G10=0),"",Almería!G10+Cádiz!G10+Córdoba!G10+Granada!G10+Huelva!G10+Jaén!G10+Málaga!G10+Sevilla!G10)</f>
        <v>136177</v>
      </c>
      <c r="H10" s="94">
        <f>IF(OR(Almería!H10=0,Cádiz!H10=0,Córdoba!H10=0,Granada!H10=0,Huelva!H10=0,Jaén!H10=0,Málaga!H10=0,Sevilla!H10=0),"",Almería!H10+Cádiz!H10+Córdoba!H10+Granada!H10+Huelva!H10+Jaén!H10+Málaga!H10+Sevilla!H10)</f>
        <v>76974</v>
      </c>
      <c r="I10" s="21">
        <f>IF(OR(Almería!I10=0,Cádiz!I10=0,Córdoba!I10=0,Granada!I10=0,Huelva!I10=0,Jaén!I10=0,Málaga!I10=0,Sevilla!I10=0),"",Almería!I10+Cádiz!I10+Córdoba!I10+Granada!I10+Huelva!I10+Jaén!I10+Málaga!I10+Sevilla!I10)</f>
        <v>113424.75</v>
      </c>
      <c r="J10" s="96">
        <f t="shared" si="0"/>
        <v>5.770263016639831</v>
      </c>
      <c r="K10" s="97">
        <f t="shared" si="1"/>
        <v>13.651997268837164</v>
      </c>
      <c r="L10" s="96">
        <f t="shared" si="2"/>
        <v>76.9129836048536</v>
      </c>
      <c r="M10" s="98">
        <f t="shared" si="3"/>
        <v>20.059334492692287</v>
      </c>
      <c r="N10" s="99">
        <f t="shared" si="4"/>
        <v>2032.5835485170978</v>
      </c>
      <c r="O10" s="100">
        <f t="shared" si="5"/>
        <v>1215.2126551103534</v>
      </c>
      <c r="P10" s="100">
        <f t="shared" si="6"/>
        <v>1924.1084492169111</v>
      </c>
    </row>
    <row r="11" spans="1:16" ht="13.5">
      <c r="A11" s="101" t="s">
        <v>17</v>
      </c>
      <c r="B11" s="92">
        <v>4</v>
      </c>
      <c r="C11" s="93">
        <f>IF(OR(Almería!C11=0,Cádiz!C11=0,Córdoba!C11=0,Granada!C11=0,Huelva!C11=0,Jaén!C11=0,Málaga!C11=0,Sevilla!C11=0),"",Almería!C11+Cádiz!C11+Córdoba!C11+Granada!C11+Huelva!C11+Jaén!C11+Málaga!C11+Sevilla!C11)</f>
        <v>80800</v>
      </c>
      <c r="D11" s="67">
        <f>IF(OR(Almería!D11=0,Cádiz!D11=0,Córdoba!D11=0,Granada!D11=0,Huelva!D11=0,Jaén!D11=0,Málaga!D11=0,Sevilla!D11=0),"",Almería!D11+Cádiz!D11+Córdoba!D11+Granada!D11+Huelva!D11+Jaén!D11+Málaga!D11+Sevilla!D11)</f>
        <v>82039</v>
      </c>
      <c r="E11" s="167">
        <f>IF(OR(Almería!E11=0,Cádiz!E11=0,Córdoba!E11=0,Granada!E11=0,Huelva!E11=0,Jaén!E11=0,Málaga!E11=0,Sevilla!E11=0),"",Almería!E11+Cádiz!E11+Córdoba!E11+Granada!E11+Huelva!E11+Jaén!E11+Málaga!E11+Sevilla!E11)</f>
        <v>84375.5</v>
      </c>
      <c r="F11" s="94">
        <v>4</v>
      </c>
      <c r="G11" s="94">
        <f>IF(OR(Almería!G11=0,Cádiz!G11=0,Córdoba!G11=0,Granada!G11=0,Huelva!G11=0,Jaén!G11=0,Málaga!G11=0,Sevilla!G11=0),"",Almería!G11+Cádiz!G11+Córdoba!G11+Granada!G11+Huelva!G11+Jaén!G11+Málaga!G11+Sevilla!G11)</f>
        <v>153071</v>
      </c>
      <c r="H11" s="94">
        <f>IF(OR(Almería!H11=0,Cádiz!H11=0,Córdoba!H11=0,Granada!H11=0,Huelva!H11=0,Jaén!H11=0,Málaga!H11=0,Sevilla!H11=0),"",Almería!H11+Cádiz!H11+Córdoba!H11+Granada!H11+Huelva!H11+Jaén!H11+Málaga!H11+Sevilla!H11)</f>
        <v>139916</v>
      </c>
      <c r="I11" s="21">
        <f>IF(OR(Almería!I11=0,Cádiz!I11=0,Córdoba!I11=0,Granada!I11=0,Huelva!I11=0,Jaén!I11=0,Málaga!I11=0,Sevilla!I11=0),"",Almería!I11+Cádiz!I11+Córdoba!I11+Granada!I11+Huelva!I11+Jaén!I11+Málaga!I11+Sevilla!I11)</f>
        <v>149306.5</v>
      </c>
      <c r="J11" s="96">
        <f t="shared" si="0"/>
        <v>-1.5102573166420825</v>
      </c>
      <c r="K11" s="97">
        <f t="shared" si="1"/>
        <v>-4.2376045178991575</v>
      </c>
      <c r="L11" s="96">
        <f t="shared" si="2"/>
        <v>9.402069813316572</v>
      </c>
      <c r="M11" s="98">
        <f t="shared" si="3"/>
        <v>2.521323586046151</v>
      </c>
      <c r="N11" s="99">
        <f t="shared" si="4"/>
        <v>1894.4430693069307</v>
      </c>
      <c r="O11" s="100">
        <f t="shared" si="5"/>
        <v>1705.481539267909</v>
      </c>
      <c r="P11" s="100">
        <f t="shared" si="6"/>
        <v>1769.5480323079566</v>
      </c>
    </row>
    <row r="12" spans="1:16" ht="13.5">
      <c r="A12" s="101" t="s">
        <v>18</v>
      </c>
      <c r="B12" s="92">
        <v>4</v>
      </c>
      <c r="C12" s="93">
        <f>IF(OR(Almería!C12=0,Cádiz!C12=0,Córdoba!C12=0,Granada!C12=0,Huelva!C12=0,Jaén!C12=0,Málaga!C12=0,Sevilla!C12=0),"",Almería!C12+Cádiz!C12+Córdoba!C12+Granada!C12+Huelva!C12+Jaén!C12+Málaga!C12+Sevilla!C12)</f>
        <v>2253</v>
      </c>
      <c r="D12" s="67">
        <f>IF(OR(Almería!D12=0,Cádiz!D12=0,Córdoba!D12=0,Granada!D12=0,Huelva!D12=0,Jaén!D12=0,Málaga!D12=0,Sevilla!D12=0),"",Almería!D12+Cádiz!D12+Córdoba!D12+Granada!D12+Huelva!D12+Jaén!D12+Málaga!D12+Sevilla!D12)</f>
        <v>1667.01</v>
      </c>
      <c r="E12" s="167">
        <f>IF(OR(Almería!E12=0,Cádiz!E12=0,Córdoba!E12=0,Granada!E12=0,Huelva!E12=0,Jaén!E12=0,Málaga!E12=0,Sevilla!E12=0),"",Almería!E12+Cádiz!E12+Córdoba!E12+Granada!E12+Huelva!E12+Jaén!E12+Málaga!E12+Sevilla!E12)</f>
        <v>1172.0175</v>
      </c>
      <c r="F12" s="94">
        <v>4</v>
      </c>
      <c r="G12" s="94">
        <f>IF(OR(Almería!G12=0,Cádiz!G12=0,Córdoba!G12=0,Granada!G12=0,Huelva!G12=0,Jaén!G12=0,Málaga!G12=0,Sevilla!G12=0),"",Almería!G12+Cádiz!G12+Córdoba!G12+Granada!G12+Huelva!G12+Jaén!G12+Málaga!G12+Sevilla!G12)</f>
        <v>3998</v>
      </c>
      <c r="H12" s="94">
        <f>IF(OR(Almería!H12=0,Cádiz!H12=0,Córdoba!H12=0,Granada!H12=0,Huelva!H12=0,Jaén!H12=0,Málaga!H12=0,Sevilla!H12=0),"",Almería!H12+Cádiz!H12+Córdoba!H12+Granada!H12+Huelva!H12+Jaén!H12+Málaga!H12+Sevilla!H12)</f>
        <v>2478.01</v>
      </c>
      <c r="I12" s="21">
        <f>IF(OR(Almería!I12=0,Cádiz!I12=0,Córdoba!I12=0,Granada!I12=0,Huelva!I12=0,Jaén!I12=0,Málaga!I12=0,Sevilla!I12=0),"",Almería!I12+Cádiz!I12+Córdoba!I12+Granada!I12+Huelva!I12+Jaén!I12+Málaga!I12+Sevilla!I12)</f>
        <v>1609.0175</v>
      </c>
      <c r="J12" s="96">
        <f t="shared" si="0"/>
        <v>35.15215865531701</v>
      </c>
      <c r="K12" s="97">
        <f t="shared" si="1"/>
        <v>92.23262451285925</v>
      </c>
      <c r="L12" s="96">
        <f t="shared" si="2"/>
        <v>61.33913906723538</v>
      </c>
      <c r="M12" s="98">
        <f t="shared" si="3"/>
        <v>148.47461261297656</v>
      </c>
      <c r="N12" s="99">
        <f t="shared" si="4"/>
        <v>1774.5228584110075</v>
      </c>
      <c r="O12" s="100">
        <f t="shared" si="5"/>
        <v>1486.4997810451048</v>
      </c>
      <c r="P12" s="100">
        <f t="shared" si="6"/>
        <v>1372.8613267293365</v>
      </c>
    </row>
    <row r="13" spans="1:16" ht="13.5">
      <c r="A13" s="102" t="s">
        <v>19</v>
      </c>
      <c r="B13" s="92">
        <v>3</v>
      </c>
      <c r="C13" s="105">
        <f>IF(OR(Almería!C13=0,Cádiz!C13=0,Córdoba!C13=0,Granada!C13=0,Huelva!C13=0,Jaén!C13=0,Málaga!C13=0,Sevilla!C13=0),"",Almería!C13+Cádiz!C13+Córdoba!C13+Granada!C13+Huelva!C13+Jaén!C13+Málaga!C13+Sevilla!C13)</f>
        <v>61098</v>
      </c>
      <c r="D13" s="141">
        <f>IF(OR(Almería!D13=0,Cádiz!D13=0,Córdoba!D13=0,Granada!D13=0,Huelva!D13=0,Jaén!D13=0,Málaga!D13=0,Sevilla!D13=0),"",Almería!D13+Cádiz!D13+Córdoba!D13+Granada!D13+Huelva!D13+Jaén!D13+Málaga!D13+Sevilla!D13)</f>
        <v>61303</v>
      </c>
      <c r="E13" s="167">
        <f>IF(OR(Almería!E13=0,Cádiz!E13=0,Córdoba!E13=0,Granada!E13=0,Huelva!E13=0,Jaén!E13=0,Málaga!E13=0,Sevilla!E13=0),"",Almería!E13+Cádiz!E13+Córdoba!E13+Granada!E13+Huelva!E13+Jaén!E13+Málaga!E13+Sevilla!E13)</f>
        <v>28697.004999999997</v>
      </c>
      <c r="F13" s="94"/>
      <c r="G13" s="94">
        <f>IF(OR(Almería!G13=0,Cádiz!G13=0,Córdoba!G13=0,Granada!G13=0,Huelva!G13=0,Jaén!G13=0,Málaga!G13=0,Sevilla!G13=0),"",Almería!G13+Cádiz!G13+Córdoba!G13+Granada!G13+Huelva!G13+Jaén!G13+Málaga!G13+Sevilla!G13)</f>
      </c>
      <c r="H13" s="94">
        <f>IF(OR(Almería!H13=0,Cádiz!H13=0,Córdoba!H13=0,Granada!H13=0,Huelva!H13=0,Jaén!H13=0,Málaga!H13=0,Sevilla!H13=0),"",Almería!H13+Cádiz!H13+Córdoba!H13+Granada!H13+Huelva!H13+Jaén!H13+Málaga!H13+Sevilla!H13)</f>
        <v>188290</v>
      </c>
      <c r="I13" s="21">
        <f>IF(OR(Almería!I13=0,Cádiz!I13=0,Córdoba!I13=0,Granada!I13=0,Huelva!I13=0,Jaén!I13=0,Málaga!I13=0,Sevilla!I13=0),"",Almería!I13+Cádiz!I13+Córdoba!I13+Granada!I13+Huelva!I13+Jaén!I13+Málaga!I13+Sevilla!I13)</f>
        <v>74736.7575</v>
      </c>
      <c r="J13" s="96">
        <f t="shared" si="0"/>
        <v>-0.33440451527657444</v>
      </c>
      <c r="K13" s="97">
        <f t="shared" si="1"/>
        <v>112.90723544146854</v>
      </c>
      <c r="L13" s="96"/>
      <c r="M13" s="98"/>
      <c r="N13" s="99" t="e">
        <f t="shared" si="4"/>
        <v>#VALUE!</v>
      </c>
      <c r="O13" s="100">
        <f t="shared" si="5"/>
        <v>3071.4646917769114</v>
      </c>
      <c r="P13" s="100">
        <f t="shared" si="6"/>
        <v>2604.3399825173396</v>
      </c>
    </row>
    <row r="14" spans="1:16" ht="13.5">
      <c r="A14" s="101" t="s">
        <v>20</v>
      </c>
      <c r="B14" s="92">
        <v>4</v>
      </c>
      <c r="C14" s="93">
        <f>IF(OR(Almería!C14=0,Cádiz!C14=0,Córdoba!C14=0,Granada!C14=0,Huelva!C14=0,Jaén!C14=0,Málaga!C14=0,Sevilla!C14=0),"",Almería!C14+Cádiz!C14+Córdoba!C14+Granada!C14+Huelva!C14+Jaén!C14+Málaga!C14+Sevilla!C14)</f>
        <v>40426.05</v>
      </c>
      <c r="D14" s="67">
        <f>IF(OR(Almería!D14=0,Cádiz!D14=0,Córdoba!D14=0,Granada!D14=0,Huelva!D14=0,Jaén!D14=0,Málaga!D14=0,Sevilla!D14=0),"",Almería!D14+Cádiz!D14+Córdoba!D14+Granada!D14+Huelva!D14+Jaén!D14+Málaga!D14+Sevilla!D14)</f>
        <v>40383.05</v>
      </c>
      <c r="E14" s="167">
        <f>IF(OR(Almería!E14=0,Cádiz!E14=0,Córdoba!E14=0,Granada!E14=0,Huelva!E14=0,Jaén!E14=0,Málaga!E14=0,Sevilla!E14=0),"",Almería!E14+Cádiz!E14+Córdoba!E14+Granada!E14+Huelva!E14+Jaén!E14+Málaga!E14+Sevilla!E14)</f>
        <v>39420.55</v>
      </c>
      <c r="F14" s="94"/>
      <c r="G14" s="94">
        <f>IF(OR(Almería!G14=0,Cádiz!G14=0,Córdoba!G14=0,Granada!G14=0,Huelva!G14=0,Jaén!G14=0,Málaga!G14=0,Sevilla!G14=0),"",Almería!G14+Cádiz!G14+Córdoba!G14+Granada!G14+Huelva!G14+Jaén!G14+Málaga!G14+Sevilla!G14)</f>
      </c>
      <c r="H14" s="94">
        <f>IF(OR(Almería!H14=0,Cádiz!H14=0,Córdoba!H14=0,Granada!H14=0,Huelva!H14=0,Jaén!H14=0,Málaga!H14=0,Sevilla!H14=0),"",Almería!H14+Cádiz!H14+Córdoba!H14+Granada!H14+Huelva!H14+Jaén!H14+Málaga!H14+Sevilla!H14)</f>
        <v>381460.05</v>
      </c>
      <c r="I14" s="21">
        <f>IF(OR(Almería!I14=0,Cádiz!I14=0,Córdoba!I14=0,Granada!I14=0,Huelva!I14=0,Jaén!I14=0,Málaga!I14=0,Sevilla!I14=0),"",Almería!I14+Cádiz!I14+Córdoba!I14+Granada!I14+Huelva!I14+Jaén!I14+Málaga!I14+Sevilla!I14)</f>
        <v>365372.8</v>
      </c>
      <c r="J14" s="96">
        <f t="shared" si="0"/>
        <v>0.1064803178561391</v>
      </c>
      <c r="K14" s="97">
        <f t="shared" si="1"/>
        <v>2.550700079019691</v>
      </c>
      <c r="L14" s="96"/>
      <c r="M14" s="98"/>
      <c r="N14" s="99" t="e">
        <f t="shared" si="4"/>
        <v>#VALUE!</v>
      </c>
      <c r="O14" s="100">
        <f t="shared" si="5"/>
        <v>9446.043575212867</v>
      </c>
      <c r="P14" s="100">
        <f t="shared" si="6"/>
        <v>9268.587069434596</v>
      </c>
    </row>
    <row r="15" spans="1:16" ht="13.5">
      <c r="A15" s="101" t="s">
        <v>21</v>
      </c>
      <c r="B15" s="92">
        <v>4</v>
      </c>
      <c r="C15" s="93">
        <f>IF(OR(Almería!C15=0,Cádiz!C15=0,Córdoba!C15=0,Granada!C15=0,Huelva!C15=0,Jaén!C15=0,Málaga!C15=0,Sevilla!C15=0),"",Almería!C15+Cádiz!C15+Córdoba!C15+Granada!C15+Huelva!C15+Jaén!C15+Málaga!C15+Sevilla!C15)</f>
        <v>30827</v>
      </c>
      <c r="D15" s="67">
        <f>IF(OR(Almería!D15=0,Cádiz!D15=0,Córdoba!D15=0,Granada!D15=0,Huelva!D15=0,Jaén!D15=0,Málaga!D15=0,Sevilla!D15=0),"",Almería!D15+Cádiz!D15+Córdoba!D15+Granada!D15+Huelva!D15+Jaén!D15+Málaga!D15+Sevilla!D15)</f>
        <v>32217</v>
      </c>
      <c r="E15" s="167">
        <f>IF(OR(Almería!E15=0,Cádiz!E15=0,Córdoba!E15=0,Granada!E15=0,Huelva!E15=0,Jaén!E15=0,Málaga!E15=0,Sevilla!E15=0),"",Almería!E15+Cádiz!E15+Córdoba!E15+Granada!E15+Huelva!E15+Jaén!E15+Málaga!E15+Sevilla!E15)</f>
        <v>33990</v>
      </c>
      <c r="F15" s="94"/>
      <c r="G15" s="94">
        <f>IF(OR(Almería!G15=0,Cádiz!G15=0,Córdoba!G15=0,Granada!G15=0,Huelva!G15=0,Jaén!G15=0,Málaga!G15=0,Sevilla!G15=0),"",Almería!G15+Cádiz!G15+Córdoba!G15+Granada!G15+Huelva!G15+Jaén!G15+Málaga!G15+Sevilla!G15)</f>
      </c>
      <c r="H15" s="94">
        <f>IF(OR(Almería!H15=0,Cádiz!H15=0,Córdoba!H15=0,Granada!H15=0,Huelva!H15=0,Jaén!H15=0,Málaga!H15=0,Sevilla!H15=0),"",Almería!H15+Cádiz!H15+Córdoba!H15+Granada!H15+Huelva!H15+Jaén!H15+Málaga!H15+Sevilla!H15)</f>
        <v>406060</v>
      </c>
      <c r="I15" s="21">
        <f>IF(OR(Almería!I15=0,Cádiz!I15=0,Córdoba!I15=0,Granada!I15=0,Huelva!I15=0,Jaén!I15=0,Málaga!I15=0,Sevilla!I15=0),"",Almería!I15+Cádiz!I15+Córdoba!I15+Granada!I15+Huelva!I15+Jaén!I15+Málaga!I15+Sevilla!I15)</f>
        <v>373729.5</v>
      </c>
      <c r="J15" s="96">
        <f t="shared" si="0"/>
        <v>-4.31449234875997</v>
      </c>
      <c r="K15" s="97">
        <f t="shared" si="1"/>
        <v>-9.305678140629595</v>
      </c>
      <c r="L15" s="96"/>
      <c r="M15" s="98"/>
      <c r="N15" s="99" t="e">
        <f t="shared" si="4"/>
        <v>#VALUE!</v>
      </c>
      <c r="O15" s="100">
        <f t="shared" si="5"/>
        <v>12603.904770773193</v>
      </c>
      <c r="P15" s="100">
        <f t="shared" si="6"/>
        <v>10995.278022947927</v>
      </c>
    </row>
    <row r="16" spans="1:16" ht="13.5">
      <c r="A16" s="101" t="s">
        <v>22</v>
      </c>
      <c r="B16" s="92">
        <v>4</v>
      </c>
      <c r="C16" s="93">
        <f>IF(OR(Almería!C16=0,Cádiz!C16=0,Córdoba!C16=0,Granada!C16=0,Huelva!C16=0,Jaén!C16=0,Málaga!C16=0,Sevilla!C16=0),"",Almería!C16+Cádiz!C16+Córdoba!C16+Granada!C16+Huelva!C16+Jaén!C16+Málaga!C16+Sevilla!C16)</f>
        <v>4559.01</v>
      </c>
      <c r="D16" s="67">
        <f>IF(OR(Almería!D16=0,Cádiz!D16=0,Córdoba!D16=0,Granada!D16=0,Huelva!D16=0,Jaén!D16=0,Málaga!D16=0,Sevilla!D16=0),"",Almería!D16+Cádiz!D16+Córdoba!D16+Granada!D16+Huelva!D16+Jaén!D16+Málaga!D16+Sevilla!D16)</f>
        <v>4477.01</v>
      </c>
      <c r="E16" s="167">
        <f>IF(OR(Almería!E16=0,Cádiz!E16=0,Córdoba!E16=0,Granada!E16=0,Huelva!E16=0,Jaén!E16=0,Málaga!E16=0,Sevilla!E16=0),"",Almería!E16+Cádiz!E16+Córdoba!E16+Granada!E16+Huelva!E16+Jaén!E16+Málaga!E16+Sevilla!E16)</f>
        <v>4714.01</v>
      </c>
      <c r="F16" s="94"/>
      <c r="G16" s="94">
        <f>IF(OR(Almería!G16=0,Cádiz!G16=0,Córdoba!G16=0,Granada!G16=0,Huelva!G16=0,Jaén!G16=0,Málaga!G16=0,Sevilla!G16=0),"",Almería!G16+Cádiz!G16+Córdoba!G16+Granada!G16+Huelva!G16+Jaén!G16+Málaga!G16+Sevilla!G16)</f>
      </c>
      <c r="H16" s="94">
        <f>IF(OR(Almería!H16=0,Cádiz!H16=0,Córdoba!H16=0,Granada!H16=0,Huelva!H16=0,Jaén!H16=0,Málaga!H16=0,Sevilla!H16=0),"",Almería!H16+Cádiz!H16+Córdoba!H16+Granada!H16+Huelva!H16+Jaén!H16+Málaga!H16+Sevilla!H16)</f>
        <v>32710.01</v>
      </c>
      <c r="I16" s="21">
        <f>IF(OR(Almería!I16=0,Cádiz!I16=0,Córdoba!I16=0,Granada!I16=0,Huelva!I16=0,Jaén!I16=0,Málaga!I16=0,Sevilla!I16=0),"",Almería!I16+Cádiz!I16+Córdoba!I16+Granada!I16+Huelva!I16+Jaén!I16+Málaga!I16+Sevilla!I16)</f>
        <v>21393.51</v>
      </c>
      <c r="J16" s="96">
        <f t="shared" si="0"/>
        <v>1.8315795586786692</v>
      </c>
      <c r="K16" s="97">
        <f t="shared" si="1"/>
        <v>-3.2880710902183097</v>
      </c>
      <c r="L16" s="96"/>
      <c r="M16" s="98"/>
      <c r="N16" s="99" t="e">
        <f t="shared" si="4"/>
        <v>#VALUE!</v>
      </c>
      <c r="O16" s="100">
        <f t="shared" si="5"/>
        <v>7306.217765874992</v>
      </c>
      <c r="P16" s="100">
        <f t="shared" si="6"/>
        <v>4538.282693502983</v>
      </c>
    </row>
    <row r="17" spans="1:16" ht="13.5">
      <c r="A17" s="82" t="s">
        <v>23</v>
      </c>
      <c r="B17" s="106"/>
      <c r="C17" s="107"/>
      <c r="D17" s="142"/>
      <c r="E17" s="108"/>
      <c r="F17" s="108"/>
      <c r="G17" s="107"/>
      <c r="H17" s="107"/>
      <c r="I17" s="22">
        <f>IF(OR(Almería!I17=0,Cádiz!I17=0,Córdoba!I17=0,Granada!I17=0,Huelva!I17=0,Jaén!I17=0,Málaga!I17=0,Sevilla!I17=0),"",Almería!I17+Cádiz!I17+Córdoba!I17+Granada!I17+Huelva!I17+Jaén!I17+Málaga!I17+Sevilla!I17)</f>
      </c>
      <c r="J17" s="109"/>
      <c r="K17" s="110"/>
      <c r="L17" s="109"/>
      <c r="M17" s="111"/>
      <c r="N17" s="112"/>
      <c r="O17" s="113"/>
      <c r="P17" s="113"/>
    </row>
    <row r="18" spans="1:16" ht="13.5">
      <c r="A18" s="101" t="s">
        <v>24</v>
      </c>
      <c r="B18" s="92">
        <v>4</v>
      </c>
      <c r="C18" s="93">
        <f>IF(OR(Almería!C18=0,Cádiz!C18=0,Córdoba!C18=0,Granada!C18=0,Huelva!C18=0,Jaén!C18=0,Málaga!C18=0,Sevilla!C18=0),"",Almería!C18+Cádiz!C18+Córdoba!C18+Granada!C18+Huelva!C18+Jaén!C18+Málaga!C18+Sevilla!C18)</f>
        <v>37.04</v>
      </c>
      <c r="D18" s="67">
        <f>IF(OR(Almería!D18=0,Cádiz!D18=0,Córdoba!D18=0,Granada!D18=0,Huelva!D18=0,Jaén!D18=0,Málaga!D18=0,Sevilla!D18=0),"",Almería!D18+Cádiz!D18+Córdoba!D18+Granada!D18+Huelva!D18+Jaén!D18+Málaga!D18+Sevilla!D18)</f>
        <v>45.04</v>
      </c>
      <c r="E18" s="167">
        <f>IF(OR(Almería!E18=0,Cádiz!E18=0,Córdoba!E18=0,Granada!E18=0,Huelva!E18=0,Jaén!E18=0,Málaga!E18=0,Sevilla!E18=0),"",Almería!E18+Cádiz!E18+Córdoba!E18+Granada!E18+Huelva!E18+Jaén!E18+Málaga!E18+Sevilla!E18)</f>
        <v>90.79</v>
      </c>
      <c r="F18" s="94"/>
      <c r="G18" s="94">
        <f>IF(OR(Almería!G18=0,Cádiz!G18=0,Córdoba!G18=0,Granada!G18=0,Huelva!G18=0,Jaén!G18=0,Málaga!G18=0,Sevilla!G18=0),"",Almería!G18+Cádiz!G18+Córdoba!G18+Granada!G18+Huelva!G18+Jaén!G18+Málaga!G18+Sevilla!G18)</f>
      </c>
      <c r="H18" s="94">
        <f>IF(OR(Almería!H18=0,Cádiz!H18=0,Córdoba!H18=0,Granada!H18=0,Huelva!H18=0,Jaén!H18=0,Málaga!H18=0,Sevilla!H18=0),"",Almería!H18+Cádiz!H18+Córdoba!H18+Granada!H18+Huelva!H18+Jaén!H18+Málaga!H18+Sevilla!H18)</f>
        <v>53.04</v>
      </c>
      <c r="I18" s="21">
        <f>IF(OR(Almería!I18=0,Cádiz!I18=0,Córdoba!I18=0,Granada!I18=0,Huelva!I18=0,Jaén!I18=0,Málaga!I18=0,Sevilla!I18=0),"",Almería!I18+Cádiz!I18+Córdoba!I18+Granada!I18+Huelva!I18+Jaén!I18+Málaga!I18+Sevilla!I18)</f>
        <v>117.03999999999999</v>
      </c>
      <c r="J18" s="96">
        <f aca="true" t="shared" si="7" ref="J18:J25">IF(OR(D18=0,C18=0),"",C18/D18*100-100)</f>
        <v>-17.7619893428064</v>
      </c>
      <c r="K18" s="97">
        <f aca="true" t="shared" si="8" ref="K18:K25">IF(OR(E18=0,C18=0),"",C18/E18*100-100)</f>
        <v>-59.20255534750524</v>
      </c>
      <c r="L18" s="96"/>
      <c r="M18" s="98"/>
      <c r="N18" s="99" t="e">
        <f aca="true" t="shared" si="9" ref="N18:P25">(G18*1000)/C18</f>
        <v>#VALUE!</v>
      </c>
      <c r="O18" s="100">
        <f t="shared" si="9"/>
        <v>1177.619893428064</v>
      </c>
      <c r="P18" s="100">
        <f t="shared" si="9"/>
        <v>1289.1287586738624</v>
      </c>
    </row>
    <row r="19" spans="1:16" ht="13.5">
      <c r="A19" s="101" t="s">
        <v>25</v>
      </c>
      <c r="B19" s="92">
        <v>2</v>
      </c>
      <c r="C19" s="93">
        <f>IF(OR(Almería!C19=0,Cádiz!C19=0,Córdoba!C19=0,Granada!C19=0,Huelva!C19=0,Jaén!C19=0,Málaga!C19=0,Sevilla!C19=0),"",Almería!C19+Cádiz!C19+Córdoba!C19+Granada!C19+Huelva!C19+Jaén!C19+Málaga!C19+Sevilla!C19)</f>
        <v>18969</v>
      </c>
      <c r="D19" s="67">
        <f>IF(OR(Almería!D19=0,Cádiz!D19=0,Córdoba!D19=0,Granada!D19=0,Huelva!D19=0,Jaén!D19=0,Málaga!D19=0,Sevilla!D19=0),"",Almería!D19+Cádiz!D19+Córdoba!D19+Granada!D19+Huelva!D19+Jaén!D19+Málaga!D19+Sevilla!D19)</f>
        <v>19108</v>
      </c>
      <c r="E19" s="167">
        <f>IF(OR(Almería!E19=0,Cádiz!E19=0,Córdoba!E19=0,Granada!E19=0,Huelva!E19=0,Jaén!E19=0,Málaga!E19=0,Sevilla!E19=0),"",Almería!E19+Cádiz!E19+Córdoba!E19+Granada!E19+Huelva!E19+Jaén!E19+Málaga!E19+Sevilla!E19)</f>
        <v>12399.75</v>
      </c>
      <c r="F19" s="94">
        <v>4</v>
      </c>
      <c r="G19" s="94">
        <f>IF(OR(Almería!G19=0,Cádiz!G19=0,Córdoba!G19=0,Granada!G19=0,Huelva!G19=0,Jaén!G19=0,Málaga!G19=0,Sevilla!G19=0),"",Almería!G19+Cádiz!G19+Córdoba!G19+Granada!G19+Huelva!G19+Jaén!G19+Málaga!G19+Sevilla!G19)</f>
        <v>20222</v>
      </c>
      <c r="H19" s="94">
        <f>IF(OR(Almería!H19=0,Cádiz!H19=0,Córdoba!H19=0,Granada!H19=0,Huelva!H19=0,Jaén!H19=0,Málaga!H19=0,Sevilla!H19=0),"",Almería!H19+Cádiz!H19+Córdoba!H19+Granada!H19+Huelva!H19+Jaén!H19+Málaga!H19+Sevilla!H19)</f>
        <v>20370</v>
      </c>
      <c r="I19" s="21">
        <f>IF(OR(Almería!I19=0,Cádiz!I19=0,Córdoba!I19=0,Granada!I19=0,Huelva!I19=0,Jaén!I19=0,Málaga!I19=0,Sevilla!I19=0),"",Almería!I19+Cádiz!I19+Córdoba!I19+Granada!I19+Huelva!I19+Jaén!I19+Málaga!I19+Sevilla!I19)</f>
        <v>12513.25</v>
      </c>
      <c r="J19" s="96">
        <f t="shared" si="7"/>
        <v>-0.7274440025120299</v>
      </c>
      <c r="K19" s="97">
        <f t="shared" si="8"/>
        <v>52.97889070344161</v>
      </c>
      <c r="L19" s="96">
        <f aca="true" t="shared" si="10" ref="L18:L25">IF(OR(H19=0,G19=0),"",G19/H19*100-100)</f>
        <v>-0.726558664702992</v>
      </c>
      <c r="M19" s="98">
        <f aca="true" t="shared" si="11" ref="M18:M25">IF(OR(I19=0,G19=0),"",G19/I19*100-100)</f>
        <v>61.60469901903983</v>
      </c>
      <c r="N19" s="99">
        <f t="shared" si="9"/>
        <v>1066.055142601086</v>
      </c>
      <c r="O19" s="100">
        <f t="shared" si="9"/>
        <v>1066.045635335985</v>
      </c>
      <c r="P19" s="100">
        <f t="shared" si="9"/>
        <v>1009.1534103510152</v>
      </c>
    </row>
    <row r="20" spans="1:16" ht="13.5">
      <c r="A20" s="101" t="s">
        <v>26</v>
      </c>
      <c r="B20" s="92">
        <v>4</v>
      </c>
      <c r="C20" s="93">
        <f>IF(OR(Almería!C20=0,Cádiz!C20=0,Córdoba!C20=0,Granada!C20=0,Huelva!C20=0,Jaén!C20=0,Málaga!C20=0,Sevilla!C20=0),"",Almería!C20+Cádiz!C20+Córdoba!C20+Granada!C20+Huelva!C20+Jaén!C20+Málaga!C20+Sevilla!C20)</f>
        <v>66.03999999999999</v>
      </c>
      <c r="D20" s="67">
        <f>IF(OR(Almería!D20=0,Cádiz!D20=0,Córdoba!D20=0,Granada!D20=0,Huelva!D20=0,Jaén!D20=0,Málaga!D20=0,Sevilla!D20=0),"",Almería!D20+Cádiz!D20+Córdoba!D20+Granada!D20+Huelva!D20+Jaén!D20+Málaga!D20+Sevilla!D20)</f>
        <v>44.04999999999999</v>
      </c>
      <c r="E20" s="167">
        <f>IF(OR(Almería!E20=0,Cádiz!E20=0,Córdoba!E20=0,Granada!E20=0,Huelva!E20=0,Jaén!E20=0,Málaga!E20=0,Sevilla!E20=0),"",Almería!E20+Cádiz!E20+Córdoba!E20+Granada!E20+Huelva!E20+Jaén!E20+Málaga!E20+Sevilla!E20)</f>
        <v>73.035</v>
      </c>
      <c r="F20" s="94">
        <v>4</v>
      </c>
      <c r="G20" s="94">
        <f>IF(OR(Almería!G20=0,Cádiz!G20=0,Córdoba!G20=0,Granada!G20=0,Huelva!G20=0,Jaén!G20=0,Málaga!G20=0,Sevilla!G20=0),"",Almería!G20+Cádiz!G20+Córdoba!G20+Granada!G20+Huelva!G20+Jaén!G20+Málaga!G20+Sevilla!G20)</f>
        <v>38.040000000000006</v>
      </c>
      <c r="H20" s="94">
        <f>IF(OR(Almería!H20=0,Cádiz!H20=0,Córdoba!H20=0,Granada!H20=0,Huelva!H20=0,Jaén!H20=0,Málaga!H20=0,Sevilla!H20=0),"",Almería!H20+Cádiz!H20+Córdoba!H20+Granada!H20+Huelva!H20+Jaén!H20+Málaga!H20+Sevilla!H20)</f>
        <v>13.049999999999999</v>
      </c>
      <c r="I20" s="21">
        <f>IF(OR(Almería!I20=0,Cádiz!I20=0,Córdoba!I20=0,Granada!I20=0,Huelva!I20=0,Jaén!I20=0,Málaga!I20=0,Sevilla!I20=0),"",Almería!I20+Cádiz!I20+Córdoba!I20+Granada!I20+Huelva!I20+Jaén!I20+Málaga!I20+Sevilla!I20)</f>
        <v>36.287499999999994</v>
      </c>
      <c r="J20" s="96">
        <f t="shared" si="7"/>
        <v>49.92054483541432</v>
      </c>
      <c r="K20" s="97">
        <f t="shared" si="8"/>
        <v>-9.57759978092696</v>
      </c>
      <c r="L20" s="96">
        <f t="shared" si="10"/>
        <v>191.4942528735633</v>
      </c>
      <c r="M20" s="98">
        <f t="shared" si="11"/>
        <v>4.829486737857408</v>
      </c>
      <c r="N20" s="99">
        <f t="shared" si="9"/>
        <v>576.0145366444581</v>
      </c>
      <c r="O20" s="100">
        <f t="shared" si="9"/>
        <v>296.2542565266743</v>
      </c>
      <c r="P20" s="100">
        <f t="shared" si="9"/>
        <v>496.8508249469432</v>
      </c>
    </row>
    <row r="21" spans="1:16" ht="13.5">
      <c r="A21" s="101" t="s">
        <v>27</v>
      </c>
      <c r="B21" s="92">
        <v>4</v>
      </c>
      <c r="C21" s="93">
        <f>IF(OR(Almería!C21=0,Cádiz!C21=0,Córdoba!C21=0,Granada!C21=0,Huelva!C21=0,Jaén!C21=0,Málaga!C21=0,Sevilla!C21=0),"",Almería!C21+Cádiz!C21+Córdoba!C21+Granada!C21+Huelva!C21+Jaén!C21+Málaga!C21+Sevilla!C21)</f>
        <v>16080</v>
      </c>
      <c r="D21" s="67">
        <f>IF(OR(Almería!D21=0,Cádiz!D21=0,Córdoba!D21=0,Granada!D21=0,Huelva!D21=0,Jaén!D21=0,Málaga!D21=0,Sevilla!D21=0),"",Almería!D21+Cádiz!D21+Córdoba!D21+Granada!D21+Huelva!D21+Jaén!D21+Málaga!D21+Sevilla!D21)</f>
        <v>14801</v>
      </c>
      <c r="E21" s="167">
        <f>IF(OR(Almería!E21=0,Cádiz!E21=0,Córdoba!E21=0,Granada!E21=0,Huelva!E21=0,Jaén!E21=0,Málaga!E21=0,Sevilla!E21=0),"",Almería!E21+Cádiz!E21+Córdoba!E21+Granada!E21+Huelva!E21+Jaén!E21+Málaga!E21+Sevilla!E21)</f>
        <v>16344.5025</v>
      </c>
      <c r="F21" s="94">
        <v>4</v>
      </c>
      <c r="G21" s="94">
        <f>IF(OR(Almería!G21=0,Cádiz!G21=0,Córdoba!G21=0,Granada!G21=0,Huelva!G21=0,Jaén!G21=0,Málaga!G21=0,Sevilla!G21=0),"",Almería!G21+Cádiz!G21+Córdoba!G21+Granada!G21+Huelva!G21+Jaén!G21+Málaga!G21+Sevilla!G21)</f>
        <v>23949</v>
      </c>
      <c r="H21" s="94">
        <f>IF(OR(Almería!H21=0,Cádiz!H21=0,Córdoba!H21=0,Granada!H21=0,Huelva!H21=0,Jaén!H21=0,Málaga!H21=0,Sevilla!H21=0),"",Almería!H21+Cádiz!H21+Córdoba!H21+Granada!H21+Huelva!H21+Jaén!H21+Málaga!H21+Sevilla!H21)</f>
        <v>20602</v>
      </c>
      <c r="I21" s="21">
        <f>IF(OR(Almería!I21=0,Cádiz!I21=0,Córdoba!I21=0,Granada!I21=0,Huelva!I21=0,Jaén!I21=0,Málaga!I21=0,Sevilla!I21=0),"",Almería!I21+Cádiz!I21+Córdoba!I21+Granada!I21+Huelva!I21+Jaén!I21+Málaga!I21+Sevilla!I21)</f>
        <v>22185.752500000002</v>
      </c>
      <c r="J21" s="96">
        <f t="shared" si="7"/>
        <v>8.641308019728399</v>
      </c>
      <c r="K21" s="97">
        <f t="shared" si="8"/>
        <v>-1.6182964271931723</v>
      </c>
      <c r="L21" s="96">
        <f t="shared" si="10"/>
        <v>16.24599553441412</v>
      </c>
      <c r="M21" s="98">
        <f t="shared" si="11"/>
        <v>7.947656947854242</v>
      </c>
      <c r="N21" s="99">
        <f t="shared" si="9"/>
        <v>1489.365671641791</v>
      </c>
      <c r="O21" s="100">
        <f t="shared" si="9"/>
        <v>1391.93297750152</v>
      </c>
      <c r="P21" s="100">
        <f t="shared" si="9"/>
        <v>1357.3831629320014</v>
      </c>
    </row>
    <row r="22" spans="1:16" ht="13.5">
      <c r="A22" s="101" t="s">
        <v>28</v>
      </c>
      <c r="B22" s="92">
        <v>4</v>
      </c>
      <c r="C22" s="93">
        <f>IF(OR(Almería!C22=0,Cádiz!C22=0,Córdoba!C22=0,Granada!C22=0,Huelva!C22=0,Jaén!C22=0,Málaga!C22=0,Sevilla!C22=0),"",Almería!C22+Cádiz!C22+Córdoba!C22+Granada!C22+Huelva!C22+Jaén!C22+Málaga!C22+Sevilla!C22)</f>
        <v>9015</v>
      </c>
      <c r="D22" s="67">
        <f>IF(OR(Almería!D22=0,Cádiz!D22=0,Córdoba!D22=0,Granada!D22=0,Huelva!D22=0,Jaén!D22=0,Málaga!D22=0,Sevilla!D22=0),"",Almería!D22+Cádiz!D22+Córdoba!D22+Granada!D22+Huelva!D22+Jaén!D22+Málaga!D22+Sevilla!D22)</f>
        <v>8130</v>
      </c>
      <c r="E22" s="167">
        <f>IF(OR(Almería!E22=0,Cádiz!E22=0,Córdoba!E22=0,Granada!E22=0,Huelva!E22=0,Jaén!E22=0,Málaga!E22=0,Sevilla!E22=0),"",Almería!E22+Cádiz!E22+Córdoba!E22+Granada!E22+Huelva!E22+Jaén!E22+Málaga!E22+Sevilla!E22)</f>
        <v>8086</v>
      </c>
      <c r="F22" s="94"/>
      <c r="G22" s="94">
        <f>IF(OR(Almería!G22=0,Cádiz!G22=0,Córdoba!G22=0,Granada!G22=0,Huelva!G22=0,Jaén!G22=0,Málaga!G22=0,Sevilla!G22=0),"",Almería!G22+Cádiz!G22+Córdoba!G22+Granada!G22+Huelva!G22+Jaén!G22+Málaga!G22+Sevilla!G22)</f>
      </c>
      <c r="H22" s="94">
        <f>IF(OR(Almería!H22=0,Cádiz!H22=0,Córdoba!H22=0,Granada!H22=0,Huelva!H22=0,Jaén!H22=0,Málaga!H22=0,Sevilla!H22=0),"",Almería!H22+Cádiz!H22+Córdoba!H22+Granada!H22+Huelva!H22+Jaén!H22+Málaga!H22+Sevilla!H22)</f>
        <v>7048</v>
      </c>
      <c r="I22" s="21">
        <f>IF(OR(Almería!I22=0,Cádiz!I22=0,Córdoba!I22=0,Granada!I22=0,Huelva!I22=0,Jaén!I22=0,Málaga!I22=0,Sevilla!I22=0),"",Almería!I22+Cádiz!I22+Córdoba!I22+Granada!I22+Huelva!I22+Jaén!I22+Málaga!I22+Sevilla!I22)</f>
        <v>7504.25</v>
      </c>
      <c r="J22" s="96">
        <f t="shared" si="7"/>
        <v>10.885608856088552</v>
      </c>
      <c r="K22" s="97">
        <f t="shared" si="8"/>
        <v>11.488993321790744</v>
      </c>
      <c r="L22" s="96"/>
      <c r="M22" s="98"/>
      <c r="N22" s="99" t="e">
        <f t="shared" si="9"/>
        <v>#VALUE!</v>
      </c>
      <c r="O22" s="100">
        <f t="shared" si="9"/>
        <v>866.9126691266913</v>
      </c>
      <c r="P22" s="100">
        <f t="shared" si="9"/>
        <v>928.0546623794212</v>
      </c>
    </row>
    <row r="23" spans="1:16" ht="13.5">
      <c r="A23" s="101" t="s">
        <v>29</v>
      </c>
      <c r="B23" s="92">
        <v>2</v>
      </c>
      <c r="C23" s="93">
        <f>IF(OR(Almería!C23=0,Cádiz!C23=0,Córdoba!C23=0,Granada!C23=0,Huelva!C23=0,Jaén!C23=0,Málaga!C23=0,Sevilla!C23=0),"",Almería!C23+Cádiz!C23+Córdoba!C23+Granada!C23+Huelva!C23+Jaén!C23+Málaga!C23+Sevilla!C23)</f>
        <v>6686</v>
      </c>
      <c r="D23" s="67">
        <f>IF(OR(Almería!D23=0,Cádiz!D23=0,Córdoba!D23=0,Granada!D23=0,Huelva!D23=0,Jaén!D23=0,Málaga!D23=0,Sevilla!D23=0),"",Almería!D23+Cádiz!D23+Córdoba!D23+Granada!D23+Huelva!D23+Jaén!D23+Málaga!D23+Sevilla!D23)</f>
        <v>6366</v>
      </c>
      <c r="E23" s="167">
        <f>IF(OR(Almería!E23=0,Cádiz!E23=0,Córdoba!E23=0,Granada!E23=0,Huelva!E23=0,Jaén!E23=0,Málaga!E23=0,Sevilla!E23=0),"",Almería!E23+Cádiz!E23+Córdoba!E23+Granada!E23+Huelva!E23+Jaén!E23+Málaga!E23+Sevilla!E23)</f>
        <v>6534.5</v>
      </c>
      <c r="F23" s="94">
        <v>4</v>
      </c>
      <c r="G23" s="94">
        <f>IF(OR(Almería!G23=0,Cádiz!G23=0,Córdoba!G23=0,Granada!G23=0,Huelva!G23=0,Jaén!G23=0,Málaga!G23=0,Sevilla!G23=0),"",Almería!G23+Cádiz!G23+Córdoba!G23+Granada!G23+Huelva!G23+Jaén!G23+Málaga!G23+Sevilla!G23)</f>
        <v>5195</v>
      </c>
      <c r="H23" s="94">
        <f>IF(OR(Almería!H23=0,Cádiz!H23=0,Córdoba!H23=0,Granada!H23=0,Huelva!H23=0,Jaén!H23=0,Málaga!H23=0,Sevilla!H23=0),"",Almería!H23+Cádiz!H23+Córdoba!H23+Granada!H23+Huelva!H23+Jaén!H23+Málaga!H23+Sevilla!H23)</f>
        <v>3765</v>
      </c>
      <c r="I23" s="21">
        <f>IF(OR(Almería!I23=0,Cádiz!I23=0,Córdoba!I23=0,Granada!I23=0,Huelva!I23=0,Jaén!I23=0,Málaga!I23=0,Sevilla!I23=0),"",Almería!I23+Cádiz!I23+Córdoba!I23+Granada!I23+Huelva!I23+Jaén!I23+Málaga!I23+Sevilla!I23)</f>
        <v>5468</v>
      </c>
      <c r="J23" s="96">
        <f t="shared" si="7"/>
        <v>5.026704366949403</v>
      </c>
      <c r="K23" s="97">
        <f t="shared" si="8"/>
        <v>2.318463539674042</v>
      </c>
      <c r="L23" s="96">
        <f t="shared" si="10"/>
        <v>37.981407702523256</v>
      </c>
      <c r="M23" s="98">
        <f t="shared" si="11"/>
        <v>-4.9926847110460955</v>
      </c>
      <c r="N23" s="99">
        <f t="shared" si="9"/>
        <v>776.9967095423273</v>
      </c>
      <c r="O23" s="100">
        <f t="shared" si="9"/>
        <v>591.4231856738926</v>
      </c>
      <c r="P23" s="100">
        <f t="shared" si="9"/>
        <v>836.7893488407682</v>
      </c>
    </row>
    <row r="24" spans="1:16" ht="13.5">
      <c r="A24" s="101" t="s">
        <v>30</v>
      </c>
      <c r="B24" s="92">
        <v>4</v>
      </c>
      <c r="C24" s="93">
        <f>IF(OR(Almería!C24=0,Cádiz!C24=0,Córdoba!C24=0,Granada!C24=0,Huelva!C24=0,Jaén!C24=0,Málaga!C24=0,Sevilla!C24=0),"",Almería!C24+Cádiz!C24+Córdoba!C24+Granada!C24+Huelva!C24+Jaén!C24+Málaga!C24+Sevilla!C24)</f>
        <v>4125.02</v>
      </c>
      <c r="D24" s="67">
        <f>IF(OR(Almería!D24=0,Cádiz!D24=0,Córdoba!D24=0,Granada!D24=0,Huelva!D24=0,Jaén!D24=0,Málaga!D24=0,Sevilla!D24=0),"",Almería!D24+Cádiz!D24+Córdoba!D24+Granada!D24+Huelva!D24+Jaén!D24+Málaga!D24+Sevilla!D24)</f>
        <v>4128.02</v>
      </c>
      <c r="E24" s="167">
        <f>IF(OR(Almería!E24=0,Cádiz!E24=0,Córdoba!E24=0,Granada!E24=0,Huelva!E24=0,Jaén!E24=0,Málaga!E24=0,Sevilla!E24=0),"",Almería!E24+Cádiz!E24+Córdoba!E24+Granada!E24+Huelva!E24+Jaén!E24+Málaga!E24+Sevilla!E24)</f>
        <v>2897.5275</v>
      </c>
      <c r="F24" s="94">
        <v>4</v>
      </c>
      <c r="G24" s="94">
        <f>IF(OR(Almería!G24=0,Cádiz!G24=0,Córdoba!G24=0,Granada!G24=0,Huelva!G24=0,Jaén!G24=0,Málaga!G24=0,Sevilla!G24=0),"",Almería!G24+Cádiz!G24+Córdoba!G24+Granada!G24+Huelva!G24+Jaén!G24+Málaga!G24+Sevilla!G24)</f>
        <v>2005.02</v>
      </c>
      <c r="H24" s="94">
        <f>IF(OR(Almería!H24=0,Cádiz!H24=0,Córdoba!H24=0,Granada!H24=0,Huelva!H24=0,Jaén!H24=0,Málaga!H24=0,Sevilla!H24=0),"",Almería!H24+Cádiz!H24+Córdoba!H24+Granada!H24+Huelva!H24+Jaén!H24+Málaga!H24+Sevilla!H24)</f>
        <v>883.02</v>
      </c>
      <c r="I24" s="21">
        <f>IF(OR(Almería!I24=0,Cádiz!I24=0,Córdoba!I24=0,Granada!I24=0,Huelva!I24=0,Jaén!I24=0,Málaga!I24=0,Sevilla!I24=0),"",Almería!I24+Cádiz!I24+Córdoba!I24+Granada!I24+Huelva!I24+Jaén!I24+Málaga!I24+Sevilla!I24)</f>
        <v>1998.7775000000001</v>
      </c>
      <c r="J24" s="96">
        <f t="shared" si="7"/>
        <v>-0.07267406650161945</v>
      </c>
      <c r="K24" s="97">
        <f t="shared" si="8"/>
        <v>42.363446076007904</v>
      </c>
      <c r="L24" s="96">
        <f t="shared" si="10"/>
        <v>127.06393966161582</v>
      </c>
      <c r="M24" s="98">
        <f t="shared" si="11"/>
        <v>0.31231590309575097</v>
      </c>
      <c r="N24" s="99">
        <f t="shared" si="9"/>
        <v>486.063097875889</v>
      </c>
      <c r="O24" s="100">
        <f t="shared" si="9"/>
        <v>213.90884734085589</v>
      </c>
      <c r="P24" s="100">
        <f t="shared" si="9"/>
        <v>689.8217532016522</v>
      </c>
    </row>
    <row r="25" spans="1:16" ht="13.5">
      <c r="A25" s="101" t="s">
        <v>31</v>
      </c>
      <c r="B25" s="92">
        <v>4</v>
      </c>
      <c r="C25" s="93">
        <f>IF(OR(Almería!C25=0,Cádiz!C25=0,Córdoba!C25=0,Granada!C25=0,Huelva!C25=0,Jaén!C25=0,Málaga!C25=0,Sevilla!C25=0),"",Almería!C25+Cádiz!C25+Córdoba!C25+Granada!C25+Huelva!C25+Jaén!C25+Málaga!C25+Sevilla!C25)</f>
        <v>1370.04</v>
      </c>
      <c r="D25" s="67">
        <f>IF(OR(Almería!D25=0,Cádiz!D25=0,Córdoba!D25=0,Granada!D25=0,Huelva!D25=0,Jaén!D25=0,Málaga!D25=0,Sevilla!D25=0),"",Almería!D25+Cádiz!D25+Córdoba!D25+Granada!D25+Huelva!D25+Jaén!D25+Málaga!D25+Sevilla!D25)</f>
        <v>1022.03</v>
      </c>
      <c r="E25" s="167">
        <f>IF(OR(Almería!E25=0,Cádiz!E25=0,Córdoba!E25=0,Granada!E25=0,Huelva!E25=0,Jaén!E25=0,Málaga!E25=0,Sevilla!E25=0),"",Almería!E25+Cádiz!E25+Córdoba!E25+Granada!E25+Huelva!E25+Jaén!E25+Málaga!E25+Sevilla!E25)</f>
        <v>845.2774999999999</v>
      </c>
      <c r="F25" s="94">
        <v>4</v>
      </c>
      <c r="G25" s="94">
        <f>IF(OR(Almería!G25=0,Cádiz!G25=0,Córdoba!G25=0,Granada!G25=0,Huelva!G25=0,Jaén!G25=0,Málaga!G25=0,Sevilla!G25=0),"",Almería!G25+Cádiz!G25+Córdoba!G25+Granada!G25+Huelva!G25+Jaén!G25+Málaga!G25+Sevilla!G25)</f>
        <v>1377.04</v>
      </c>
      <c r="H25" s="94">
        <f>IF(OR(Almería!H25=0,Cádiz!H25=0,Córdoba!H25=0,Granada!H25=0,Huelva!H25=0,Jaén!H25=0,Málaga!H25=0,Sevilla!H25=0),"",Almería!H25+Cádiz!H25+Córdoba!H25+Granada!H25+Huelva!H25+Jaén!H25+Málaga!H25+Sevilla!H25)</f>
        <v>1155.03</v>
      </c>
      <c r="I25" s="21">
        <f>IF(OR(Almería!I25=0,Cádiz!I25=0,Córdoba!I25=0,Granada!I25=0,Huelva!I25=0,Jaén!I25=0,Málaga!I25=0,Sevilla!I25=0),"",Almería!I25+Cádiz!I25+Córdoba!I25+Granada!I25+Huelva!I25+Jaén!I25+Málaga!I25+Sevilla!I25)</f>
        <v>580.0274999999999</v>
      </c>
      <c r="J25" s="96">
        <f t="shared" si="7"/>
        <v>34.0508595638093</v>
      </c>
      <c r="K25" s="97">
        <f t="shared" si="8"/>
        <v>62.08168323420415</v>
      </c>
      <c r="L25" s="96">
        <f t="shared" si="10"/>
        <v>19.221145771105512</v>
      </c>
      <c r="M25" s="98">
        <f t="shared" si="11"/>
        <v>137.40943317342715</v>
      </c>
      <c r="N25" s="99">
        <f t="shared" si="9"/>
        <v>1005.1093398732884</v>
      </c>
      <c r="O25" s="100">
        <f t="shared" si="9"/>
        <v>1130.1331663454107</v>
      </c>
      <c r="P25" s="100">
        <f t="shared" si="9"/>
        <v>686.1977279650765</v>
      </c>
    </row>
    <row r="26" spans="1:16" ht="13.5">
      <c r="A26" s="82" t="s">
        <v>32</v>
      </c>
      <c r="B26" s="106"/>
      <c r="C26" s="107"/>
      <c r="D26" s="142"/>
      <c r="E26" s="108"/>
      <c r="F26" s="108"/>
      <c r="G26" s="107"/>
      <c r="H26" s="107"/>
      <c r="I26" s="22">
        <f>IF(OR(Almería!I26=0,Cádiz!I26=0,Córdoba!I26=0,Granada!I26=0,Huelva!I26=0,Jaén!I26=0,Málaga!I26=0,Sevilla!I26=0),"",Almería!I26+Cádiz!I26+Córdoba!I26+Granada!I26+Huelva!I26+Jaén!I26+Málaga!I26+Sevilla!I26)</f>
      </c>
      <c r="J26" s="109"/>
      <c r="K26" s="110"/>
      <c r="L26" s="109"/>
      <c r="M26" s="111"/>
      <c r="N26" s="112"/>
      <c r="O26" s="113"/>
      <c r="P26" s="113"/>
    </row>
    <row r="27" spans="1:16" ht="13.5">
      <c r="A27" s="91" t="s">
        <v>33</v>
      </c>
      <c r="B27" s="92">
        <v>4</v>
      </c>
      <c r="C27" s="93">
        <f>IF(OR(Almería!C27=0,Cádiz!C27=0,Córdoba!C27=0,Granada!C27=0,Huelva!C27=0,Jaén!C27=0,Málaga!C27=0,Sevilla!C27=0),"",Almería!C27+Cádiz!C27+Córdoba!C27+Granada!C27+Huelva!C27+Jaén!C27+Málaga!C27+Sevilla!C27)</f>
        <v>10134.02</v>
      </c>
      <c r="D27" s="67">
        <f>IF(OR(Almería!D27=0,Cádiz!D27=0,Córdoba!D27=0,Granada!D27=0,Huelva!D27=0,Jaén!D27=0,Málaga!D27=0,Sevilla!D27=0),"",Almería!D27+Cádiz!D27+Córdoba!D27+Granada!D27+Huelva!D27+Jaén!D27+Málaga!D27+Sevilla!D27)</f>
        <v>11068.02</v>
      </c>
      <c r="E27" s="167">
        <f>IF(OR(Almería!E27=0,Cádiz!E27=0,Córdoba!E27=0,Granada!E27=0,Huelva!E27=0,Jaén!E27=0,Málaga!E27=0,Sevilla!E27=0),"",Almería!E27+Cádiz!E27+Córdoba!E27+Granada!E27+Huelva!E27+Jaén!E27+Málaga!E27+Sevilla!E27)</f>
        <v>12800.767749999999</v>
      </c>
      <c r="F27" s="94"/>
      <c r="G27" s="94"/>
      <c r="H27" s="168">
        <f>IF(OR(Almería!H27=0,Cádiz!H27=0,Córdoba!H27=0,Granada!H27=0,Huelva!H27=0,Jaén!H27=0,Málaga!H27=0,Sevilla!H27=0),"",Almería!H27+Cádiz!H27+Córdoba!H27+Granada!H27+Huelva!H27+Jaén!H27+Málaga!H27+Sevilla!H27)</f>
        <v>324025.01</v>
      </c>
      <c r="I27" s="169">
        <f>IF(OR(Almería!I27=0,Cádiz!I27=0,Córdoba!I27=0,Granada!I27=0,Huelva!I27=0,Jaén!I27=0,Málaga!I27=0,Sevilla!I27=0),"",Almería!I27+Cádiz!I27+Córdoba!I27+Granada!I27+Huelva!I27+Jaén!I27+Málaga!I27+Sevilla!I27)</f>
        <v>311772.51</v>
      </c>
      <c r="J27" s="96">
        <f>IF(OR(D27=0,C27=0),"",C27/D27*100-100)</f>
        <v>-8.438727071328017</v>
      </c>
      <c r="K27" s="97">
        <f>IF(OR(E27=0,C27=0),"",C27/E27*100-100)</f>
        <v>-20.832717240729565</v>
      </c>
      <c r="L27" s="96">
        <f>IF(OR(H27=0,G27=0),"",G27/H27*100-100)</f>
      </c>
      <c r="M27" s="96">
        <f>IF(OR(I27=0,G27=0),"",G27/I27*100-100)</f>
      </c>
      <c r="N27" s="99">
        <f aca="true" t="shared" si="12" ref="N27:P31">(G27*1000)/C27</f>
        <v>0</v>
      </c>
      <c r="O27" s="100">
        <f t="shared" si="12"/>
        <v>29275.788262037833</v>
      </c>
      <c r="P27" s="100">
        <f t="shared" si="12"/>
        <v>24355.766473460157</v>
      </c>
    </row>
    <row r="28" spans="1:16" ht="13.5">
      <c r="A28" s="101" t="s">
        <v>34</v>
      </c>
      <c r="B28" s="92">
        <v>4</v>
      </c>
      <c r="C28" s="93">
        <f>IF(OR(Almería!C28=0,Cádiz!C28=0,Córdoba!C28=0,Granada!C28=0,Huelva!C28=0,Jaén!C28=0,Málaga!C28=0,Sevilla!C28=0),"",Almería!C28+Cádiz!C28+Córdoba!C28+Granada!C28+Huelva!C28+Jaén!C28+Málaga!C28+Sevilla!C28)</f>
        <v>1216.02</v>
      </c>
      <c r="D28" s="67">
        <f>IF(OR(Almería!D28=0,Cádiz!D28=0,Córdoba!D28=0,Granada!D28=0,Huelva!D28=0,Jaén!D28=0,Málaga!D28=0,Sevilla!D28=0),"",Almería!D28+Cádiz!D28+Córdoba!D28+Granada!D28+Huelva!D28+Jaén!D28+Málaga!D28+Sevilla!D28)</f>
        <v>1496.02</v>
      </c>
      <c r="E28" s="167">
        <f>IF(OR(Almería!E28=0,Cádiz!E28=0,Córdoba!E28=0,Granada!E28=0,Huelva!E28=0,Jaén!E28=0,Málaga!E28=0,Sevilla!E28=0),"",Almería!E28+Cádiz!E28+Córdoba!E28+Granada!E28+Huelva!E28+Jaén!E28+Málaga!E28+Sevilla!E28)</f>
        <v>1657.76775</v>
      </c>
      <c r="F28" s="94">
        <v>4</v>
      </c>
      <c r="G28" s="94">
        <f>IF(OR(Almería!G28=0,Cádiz!G28=0,Córdoba!G28=0,Granada!G28=0,Huelva!G28=0,Jaén!G28=0,Málaga!G28=0,Sevilla!G28=0),"",Almería!G28+Cádiz!G28+Córdoba!G28+Granada!G28+Huelva!G28+Jaén!G28+Málaga!G28+Sevilla!G28)</f>
        <v>28822.02</v>
      </c>
      <c r="H28" s="94">
        <f>IF(OR(Almería!H28=0,Cádiz!H28=0,Córdoba!H28=0,Granada!H28=0,Huelva!H28=0,Jaén!H28=0,Málaga!H28=0,Sevilla!H28=0),"",Almería!H28+Cádiz!H28+Córdoba!H28+Granada!H28+Huelva!H28+Jaén!H28+Málaga!H28+Sevilla!H28)</f>
        <v>37943.020000000004</v>
      </c>
      <c r="I28" s="21">
        <f>IF(OR(Almería!I28=0,Cádiz!I28=0,Córdoba!I28=0,Granada!I28=0,Huelva!I28=0,Jaén!I28=0,Málaga!I28=0,Sevilla!I28=0),"",Almería!I28+Cádiz!I28+Córdoba!I28+Granada!I28+Huelva!I28+Jaén!I28+Málaga!I28+Sevilla!I28)</f>
        <v>37980.26775</v>
      </c>
      <c r="J28" s="96">
        <f>IF(OR(D28=0,C28=0),"",C28/D28*100-100)</f>
        <v>-18.71632732182725</v>
      </c>
      <c r="K28" s="97">
        <f>IF(OR(E28=0,C28=0),"",C28/E28*100-100)</f>
        <v>-26.647143425247606</v>
      </c>
      <c r="L28" s="96">
        <f>IF(OR(H28=0,G28=0),"",G28/H28*100-100)</f>
        <v>-24.03867694242578</v>
      </c>
      <c r="M28" s="98">
        <f>IF(OR(I28=0,G28=0),"",G28/I28*100-100)</f>
        <v>-24.113173214793875</v>
      </c>
      <c r="N28" s="99">
        <f t="shared" si="12"/>
        <v>23701.929244584793</v>
      </c>
      <c r="O28" s="100">
        <f t="shared" si="12"/>
        <v>25362.64221066564</v>
      </c>
      <c r="P28" s="100">
        <f t="shared" si="12"/>
        <v>22910.487762836503</v>
      </c>
    </row>
    <row r="29" spans="1:16" ht="13.5">
      <c r="A29" s="101" t="s">
        <v>35</v>
      </c>
      <c r="B29" s="92">
        <v>4</v>
      </c>
      <c r="C29" s="93">
        <f>IF(OR(Almería!C29=0,Cádiz!C29=0,Córdoba!C29=0,Granada!C29=0,Huelva!C29=0,Jaén!C29=0,Málaga!C29=0,Sevilla!C29=0),"",Almería!C29+Cádiz!C29+Córdoba!C29+Granada!C29+Huelva!C29+Jaén!C29+Málaga!C29+Sevilla!C29)</f>
        <v>4364</v>
      </c>
      <c r="D29" s="67">
        <f>IF(OR(Almería!D29=0,Cádiz!D29=0,Córdoba!D29=0,Granada!D29=0,Huelva!D29=0,Jaén!D29=0,Málaga!D29=0,Sevilla!D29=0),"",Almería!D29+Cádiz!D29+Córdoba!D29+Granada!D29+Huelva!D29+Jaén!D29+Málaga!D29+Sevilla!D29)</f>
        <v>5092</v>
      </c>
      <c r="E29" s="167">
        <f>IF(OR(Almería!E29=0,Cádiz!E29=0,Córdoba!E29=0,Granada!E29=0,Huelva!E29=0,Jaén!E29=0,Málaga!E29=0,Sevilla!E29=0),"",Almería!E29+Cádiz!E29+Córdoba!E29+Granada!E29+Huelva!E29+Jaén!E29+Málaga!E29+Sevilla!E29)</f>
        <v>4963.75</v>
      </c>
      <c r="F29" s="94">
        <v>4</v>
      </c>
      <c r="G29" s="94">
        <f>IF(OR(Almería!G29=0,Cádiz!G29=0,Córdoba!G29=0,Granada!G29=0,Huelva!G29=0,Jaén!G29=0,Málaga!G29=0,Sevilla!G29=0),"",Almería!G29+Cádiz!G29+Córdoba!G29+Granada!G29+Huelva!G29+Jaén!G29+Málaga!G29+Sevilla!G29)</f>
        <v>112701</v>
      </c>
      <c r="H29" s="94">
        <f>IF(OR(Almería!H29=0,Cádiz!H29=0,Córdoba!H29=0,Granada!H29=0,Huelva!H29=0,Jaén!H29=0,Málaga!H29=0,Sevilla!H29=0),"",Almería!H29+Cádiz!H29+Córdoba!H29+Granada!H29+Huelva!H29+Jaén!H29+Málaga!H29+Sevilla!H29)</f>
        <v>168377</v>
      </c>
      <c r="I29" s="21">
        <f>IF(OR(Almería!I29=0,Cádiz!I29=0,Córdoba!I29=0,Granada!I29=0,Huelva!I29=0,Jaén!I29=0,Málaga!I29=0,Sevilla!I29=0),"",Almería!I29+Cádiz!I29+Córdoba!I29+Granada!I29+Huelva!I29+Jaén!I29+Málaga!I29+Sevilla!I29)</f>
        <v>120488.5</v>
      </c>
      <c r="J29" s="96">
        <f>IF(OR(D29=0,C29=0),"",C29/D29*100-100)</f>
        <v>-14.296936370777686</v>
      </c>
      <c r="K29" s="97">
        <f>IF(OR(E29=0,C29=0),"",C29/E29*100-100)</f>
        <v>-12.082598841601609</v>
      </c>
      <c r="L29" s="96">
        <f>IF(OR(H29=0,G29=0),"",G29/H29*100-100)</f>
        <v>-33.06627389726626</v>
      </c>
      <c r="M29" s="98">
        <f>IF(OR(I29=0,G29=0),"",G29/I29*100-100)</f>
        <v>-6.463272428489034</v>
      </c>
      <c r="N29" s="99">
        <f t="shared" si="12"/>
        <v>25825.160403299724</v>
      </c>
      <c r="O29" s="100">
        <f t="shared" si="12"/>
        <v>33066.96779261587</v>
      </c>
      <c r="P29" s="100">
        <f t="shared" si="12"/>
        <v>24273.684210526317</v>
      </c>
    </row>
    <row r="30" spans="1:16" ht="13.5">
      <c r="A30" s="101" t="s">
        <v>36</v>
      </c>
      <c r="B30" s="92">
        <v>4</v>
      </c>
      <c r="C30" s="93">
        <f>IF(OR(Almería!C30=0,Cádiz!C30=0,Córdoba!C30=0,Granada!C30=0,Huelva!C30=0,Jaén!C30=0,Málaga!C30=0,Sevilla!C30=0),"",Almería!C30+Cádiz!C30+Córdoba!C30+Granada!C30+Huelva!C30+Jaén!C30+Málaga!C30+Sevilla!C30)</f>
        <v>3413</v>
      </c>
      <c r="D30" s="67">
        <f>IF(OR(Almería!D30=0,Cádiz!D30=0,Córdoba!D30=0,Granada!D30=0,Huelva!D30=0,Jaén!D30=0,Málaga!D30=0,Sevilla!D30=0),"",Almería!D30+Cádiz!D30+Córdoba!D30+Granada!D30+Huelva!D30+Jaén!D30+Málaga!D30+Sevilla!D30)</f>
        <v>3421</v>
      </c>
      <c r="E30" s="167">
        <f>IF(OR(Almería!E30=0,Cádiz!E30=0,Córdoba!E30=0,Granada!E30=0,Huelva!E30=0,Jaén!E30=0,Málaga!E30=0,Sevilla!E30=0),"",Almería!E30+Cádiz!E30+Córdoba!E30+Granada!E30+Huelva!E30+Jaén!E30+Málaga!E30+Sevilla!E30)</f>
        <v>4654.25</v>
      </c>
      <c r="F30" s="94"/>
      <c r="G30" s="94">
        <f>IF(OR(Almería!G30=0,Cádiz!G30=0,Córdoba!G30=0,Granada!G30=0,Huelva!G30=0,Jaén!G30=0,Málaga!G30=0,Sevilla!G30=0),"",Almería!G30+Cádiz!G30+Córdoba!G30+Granada!G30+Huelva!G30+Jaén!G30+Málaga!G30+Sevilla!G30)</f>
      </c>
      <c r="H30" s="94">
        <f>IF(OR(Almería!H30=0,Cádiz!H30=0,Córdoba!H30=0,Granada!H30=0,Huelva!H30=0,Jaén!H30=0,Málaga!H30=0,Sevilla!H30=0),"",Almería!H30+Cádiz!H30+Córdoba!H30+Granada!H30+Huelva!H30+Jaén!H30+Málaga!H30+Sevilla!H30)</f>
        <v>94971</v>
      </c>
      <c r="I30" s="21">
        <f>IF(OR(Almería!I30=0,Cádiz!I30=0,Córdoba!I30=0,Granada!I30=0,Huelva!I30=0,Jaén!I30=0,Málaga!I30=0,Sevilla!I30=0),"",Almería!I30+Cádiz!I30+Córdoba!I30+Granada!I30+Huelva!I30+Jaén!I30+Málaga!I30+Sevilla!I30)</f>
        <v>118970</v>
      </c>
      <c r="J30" s="96">
        <f>IF(OR(D30=0,C30=0),"",C30/D30*100-100)</f>
        <v>-0.23384975153464893</v>
      </c>
      <c r="K30" s="97">
        <f>IF(OR(E30=0,C30=0),"",C30/E30*100-100)</f>
        <v>-26.6691733361981</v>
      </c>
      <c r="L30" s="96"/>
      <c r="M30" s="98"/>
      <c r="N30" s="99" t="e">
        <f t="shared" si="12"/>
        <v>#VALUE!</v>
      </c>
      <c r="O30" s="100">
        <f t="shared" si="12"/>
        <v>27761.18094124525</v>
      </c>
      <c r="P30" s="100">
        <f t="shared" si="12"/>
        <v>25561.583498952572</v>
      </c>
    </row>
    <row r="31" spans="1:16" ht="13.5">
      <c r="A31" s="101" t="s">
        <v>37</v>
      </c>
      <c r="B31" s="92">
        <v>4</v>
      </c>
      <c r="C31" s="93">
        <f>IF(OR(Almería!C31=0,Cádiz!C31=0,Córdoba!C31=0,Granada!C31=0,Huelva!C31=0,Jaén!C31=0,Málaga!C31=0,Sevilla!C31=0),"",Almería!C31+Cádiz!C31+Córdoba!C31+Granada!C31+Huelva!C31+Jaén!C31+Málaga!C31+Sevilla!C31)</f>
        <v>1141</v>
      </c>
      <c r="D31" s="67">
        <f>IF(OR(Almería!D31=0,Cádiz!D31=0,Córdoba!D31=0,Granada!D31=0,Huelva!D31=0,Jaén!D31=0,Málaga!D31=0,Sevilla!D31=0),"",Almería!D31+Cádiz!D31+Córdoba!D31+Granada!D31+Huelva!D31+Jaén!D31+Málaga!D31+Sevilla!D31)</f>
        <v>1059</v>
      </c>
      <c r="E31" s="167">
        <f>IF(OR(Almería!E31=0,Cádiz!E31=0,Córdoba!E31=0,Granada!E31=0,Huelva!E31=0,Jaén!E31=0,Málaga!E31=0,Sevilla!E31=0),"",Almería!E31+Cádiz!E31+Córdoba!E31+Granada!E31+Huelva!E31+Jaén!E31+Málaga!E31+Sevilla!E31)</f>
        <v>1525</v>
      </c>
      <c r="F31" s="94"/>
      <c r="G31" s="94">
        <f>IF(OR(Almería!G31=0,Cádiz!G31=0,Córdoba!G31=0,Granada!G31=0,Huelva!G31=0,Jaén!G31=0,Málaga!G31=0,Sevilla!G31=0),"",Almería!G31+Cádiz!G31+Córdoba!G31+Granada!G31+Huelva!G31+Jaén!G31+Málaga!G31+Sevilla!G31)</f>
      </c>
      <c r="H31" s="94">
        <f>IF(OR(Almería!H31=0,Cádiz!H31=0,Córdoba!H31=0,Granada!H31=0,Huelva!H31=0,Jaén!H31=0,Málaga!H31=0,Sevilla!H31=0),"",Almería!H31+Cádiz!H31+Córdoba!H31+Granada!H31+Huelva!H31+Jaén!H31+Málaga!H31+Sevilla!H31)</f>
        <v>22734</v>
      </c>
      <c r="I31" s="21">
        <f>IF(OR(Almería!I31=0,Cádiz!I31=0,Córdoba!I31=0,Granada!I31=0,Huelva!I31=0,Jaén!I31=0,Málaga!I31=0,Sevilla!I31=0),"",Almería!I31+Cádiz!I31+Córdoba!I31+Granada!I31+Huelva!I31+Jaén!I31+Málaga!I31+Sevilla!I31)</f>
        <v>34333.75</v>
      </c>
      <c r="J31" s="96">
        <f>IF(OR(D31=0,C31=0),"",C31/D31*100-100)</f>
        <v>7.743153918791322</v>
      </c>
      <c r="K31" s="97">
        <f>IF(OR(E31=0,C31=0),"",C31/E31*100-100)</f>
        <v>-25.18032786885246</v>
      </c>
      <c r="L31" s="96"/>
      <c r="M31" s="98"/>
      <c r="N31" s="99" t="e">
        <f t="shared" si="12"/>
        <v>#VALUE!</v>
      </c>
      <c r="O31" s="100">
        <f t="shared" si="12"/>
        <v>21467.42209631728</v>
      </c>
      <c r="P31" s="100">
        <f t="shared" si="12"/>
        <v>22513.93442622951</v>
      </c>
    </row>
    <row r="32" spans="1:16" ht="13.5">
      <c r="A32" s="82" t="s">
        <v>38</v>
      </c>
      <c r="B32" s="106"/>
      <c r="C32" s="107">
        <f>IF(OR(Almería!C32=0,Cádiz!C32=0,Córdoba!C32=0,Granada!C32=0,Huelva!C32=0,Jaén!C32=0,Málaga!C32=0,Sevilla!C32=0),"",Almería!C32+Cádiz!C32+Córdoba!C32+Granada!C32+Huelva!C32+Jaén!C32+Málaga!C32+Sevilla!C32)</f>
      </c>
      <c r="D32" s="142">
        <f>IF(OR(Almería!D32=0,Cádiz!D32=0,Córdoba!D32=0,Granada!D32=0,Huelva!D32=0,Jaén!D32=0,Málaga!D32=0,Sevilla!D32=0),"",Almería!D32+Cádiz!D32+Córdoba!D32+Granada!D32+Huelva!D32+Jaén!D32+Málaga!D32+Sevilla!D32)</f>
      </c>
      <c r="E32" s="108"/>
      <c r="F32" s="108"/>
      <c r="G32" s="107"/>
      <c r="H32" s="107"/>
      <c r="I32" s="22">
        <f>IF(OR(Almería!I32=0,Cádiz!I32=0,Córdoba!I32=0,Granada!I32=0,Huelva!I32=0,Jaén!I32=0,Málaga!I32=0,Sevilla!I32=0),"",Almería!I32+Cádiz!I32+Córdoba!I32+Granada!I32+Huelva!I32+Jaén!I32+Málaga!I32+Sevilla!I32)</f>
      </c>
      <c r="J32" s="109"/>
      <c r="K32" s="110"/>
      <c r="L32" s="109"/>
      <c r="M32" s="111"/>
      <c r="N32" s="112"/>
      <c r="O32" s="113"/>
      <c r="P32" s="113"/>
    </row>
    <row r="33" spans="1:16" ht="13.5">
      <c r="A33" s="101" t="s">
        <v>39</v>
      </c>
      <c r="B33" s="92">
        <v>3</v>
      </c>
      <c r="C33" s="93">
        <f>IF(OR(Almería!C33=0,Cádiz!C33=0,Córdoba!C33=0,Granada!C33=0,Huelva!C33=0,Jaén!C33=0,Málaga!C33=0,Sevilla!C33=0),"",Almería!C33+Cádiz!C33+Córdoba!C33+Granada!C33+Huelva!C33+Jaén!C33+Málaga!C33+Sevilla!C33)</f>
        <v>8704.04</v>
      </c>
      <c r="D33" s="67">
        <f>IF(OR(Almería!D33=0,Cádiz!D33=0,Córdoba!D33=0,Granada!D33=0,Huelva!D33=0,Jaén!D33=0,Málaga!D33=0,Sevilla!D33=0),"",Almería!D33+Cádiz!D33+Córdoba!D33+Granada!D33+Huelva!D33+Jaén!D33+Málaga!D33+Sevilla!D33)</f>
        <v>8650.01</v>
      </c>
      <c r="E33" s="167">
        <f>IF(OR(Almería!E33=0,Cádiz!E33=0,Córdoba!E33=0,Granada!E33=0,Huelva!E33=0,Jaén!E33=0,Málaga!E33=0,Sevilla!E33=0),"",Almería!E33+Cádiz!E33+Córdoba!E33+Granada!E33+Huelva!E33+Jaén!E33+Málaga!E33+Sevilla!E33)</f>
        <v>7799.772500000001</v>
      </c>
      <c r="F33" s="94">
        <v>3</v>
      </c>
      <c r="G33" s="94">
        <f>IF(OR(Almería!G33=0,Cádiz!G33=0,Córdoba!G33=0,Granada!G33=0,Huelva!G33=0,Jaén!G33=0,Málaga!G33=0,Sevilla!G33=0),"",Almería!G33+Cádiz!G33+Córdoba!G33+Granada!G33+Huelva!G33+Jaén!G33+Málaga!G33+Sevilla!G33)</f>
        <v>708150.04</v>
      </c>
      <c r="H33" s="94">
        <f>IF(OR(Almería!H33=0,Cádiz!H33=0,Córdoba!H33=0,Granada!H33=0,Huelva!H33=0,Jaén!H33=0,Málaga!H33=0,Sevilla!H33=0),"",Almería!H33+Cádiz!H33+Córdoba!H33+Granada!H33+Huelva!H33+Jaén!H33+Málaga!H33+Sevilla!H33)</f>
        <v>748902.01</v>
      </c>
      <c r="I33" s="21">
        <f>IF(OR(Almería!I33=0,Cádiz!I33=0,Córdoba!I33=0,Granada!I33=0,Huelva!I33=0,Jaén!I33=0,Málaga!I33=0,Sevilla!I33=0),"",Almería!I33+Cádiz!I33+Córdoba!I33+Granada!I33+Huelva!I33+Jaén!I33+Málaga!I33+Sevilla!I33)</f>
        <v>500906.7725</v>
      </c>
      <c r="J33" s="96">
        <f aca="true" t="shared" si="13" ref="J33:J39">IF(OR(D33=0,C33=0),"",C33/D33*100-100)</f>
        <v>0.6246235553484922</v>
      </c>
      <c r="K33" s="97">
        <f aca="true" t="shared" si="14" ref="K33:K39">IF(OR(E33=0,C33=0),"",C33/E33*100-100)</f>
        <v>11.59351122100037</v>
      </c>
      <c r="L33" s="96">
        <f>IF(OR(H33=0,G33=0),"",G33/H33*100-100)</f>
        <v>-5.4415623747624835</v>
      </c>
      <c r="M33" s="98">
        <f>IF(OR(I33=0,G33=0),"",G33/I33*100-100)</f>
        <v>41.373620577270174</v>
      </c>
      <c r="N33" s="99">
        <f aca="true" t="shared" si="15" ref="N33:P39">(G33*1000)/C33</f>
        <v>81358.77592474298</v>
      </c>
      <c r="O33" s="100">
        <f t="shared" si="15"/>
        <v>86578.1669616567</v>
      </c>
      <c r="P33" s="100">
        <f t="shared" si="15"/>
        <v>64220.690090640455</v>
      </c>
    </row>
    <row r="34" spans="1:16" ht="13.5">
      <c r="A34" s="101" t="s">
        <v>40</v>
      </c>
      <c r="B34" s="92">
        <v>4</v>
      </c>
      <c r="C34" s="93">
        <f>IF(OR(Almería!C34=0,Cádiz!C34=0,Córdoba!C34=0,Granada!C34=0,Huelva!C34=0,Jaén!C34=0,Málaga!C34=0,Sevilla!C34=0),"",Almería!C34+Cádiz!C34+Córdoba!C34+Granada!C34+Huelva!C34+Jaén!C34+Málaga!C34+Sevilla!C34)</f>
        <v>73900.03</v>
      </c>
      <c r="D34" s="67">
        <f>IF(OR(Almería!D34=0,Cádiz!D34=0,Córdoba!D34=0,Granada!D34=0,Huelva!D34=0,Jaén!D34=0,Málaga!D34=0,Sevilla!D34=0),"",Almería!D34+Cádiz!D34+Córdoba!D34+Granada!D34+Huelva!D34+Jaén!D34+Málaga!D34+Sevilla!D34)</f>
        <v>74409.03</v>
      </c>
      <c r="E34" s="167">
        <f>IF(OR(Almería!E34=0,Cádiz!E34=0,Córdoba!E34=0,Granada!E34=0,Huelva!E34=0,Jaén!E34=0,Málaga!E34=0,Sevilla!E34=0),"",Almería!E34+Cádiz!E34+Córdoba!E34+Granada!E34+Huelva!E34+Jaén!E34+Málaga!E34+Sevilla!E34)</f>
        <v>65256.28</v>
      </c>
      <c r="F34" s="94"/>
      <c r="G34" s="94">
        <f>IF(OR(Almería!G34=0,Cádiz!G34=0,Córdoba!G34=0,Granada!G34=0,Huelva!G34=0,Jaén!G34=0,Málaga!G34=0,Sevilla!G34=0),"",Almería!G34+Cádiz!G34+Córdoba!G34+Granada!G34+Huelva!G34+Jaén!G34+Málaga!G34+Sevilla!G34)</f>
      </c>
      <c r="H34" s="94">
        <f>IF(OR(Almería!H34=0,Cádiz!H34=0,Córdoba!H34=0,Granada!H34=0,Huelva!H34=0,Jaén!H34=0,Málaga!H34=0,Sevilla!H34=0),"",Almería!H34+Cádiz!H34+Córdoba!H34+Granada!H34+Huelva!H34+Jaén!H34+Málaga!H34+Sevilla!H34)</f>
        <v>226000.03</v>
      </c>
      <c r="I34" s="21">
        <f>IF(OR(Almería!I34=0,Cádiz!I34=0,Córdoba!I34=0,Granada!I34=0,Huelva!I34=0,Jaén!I34=0,Málaga!I34=0,Sevilla!I34=0),"",Almería!I34+Cádiz!I34+Córdoba!I34+Granada!I34+Huelva!I34+Jaén!I34+Málaga!I34+Sevilla!I34)</f>
        <v>160676.28</v>
      </c>
      <c r="J34" s="96">
        <f t="shared" si="13"/>
        <v>-0.6840567603152437</v>
      </c>
      <c r="K34" s="97">
        <f t="shared" si="14"/>
        <v>13.245851587004353</v>
      </c>
      <c r="L34" s="96"/>
      <c r="M34" s="98"/>
      <c r="N34" s="99" t="e">
        <f t="shared" si="15"/>
        <v>#VALUE!</v>
      </c>
      <c r="O34" s="100">
        <f t="shared" si="15"/>
        <v>3037.266175892899</v>
      </c>
      <c r="P34" s="100">
        <f t="shared" si="15"/>
        <v>2462.2347458359563</v>
      </c>
    </row>
    <row r="35" spans="1:16" ht="13.5">
      <c r="A35" s="101" t="s">
        <v>41</v>
      </c>
      <c r="B35" s="92">
        <v>4</v>
      </c>
      <c r="C35" s="93">
        <f>IF(OR(Almería!C35=0,Cádiz!C35=0,Córdoba!C35=0,Granada!C35=0,Huelva!C35=0,Jaén!C35=0,Málaga!C35=0,Sevilla!C35=0),"",Almería!C35+Cádiz!C35+Córdoba!C35+Granada!C35+Huelva!C35+Jaén!C35+Málaga!C35+Sevilla!C35)</f>
        <v>288305</v>
      </c>
      <c r="D35" s="67">
        <f>IF(OR(Almería!D35=0,Cádiz!D35=0,Córdoba!D35=0,Granada!D35=0,Huelva!D35=0,Jaén!D35=0,Málaga!D35=0,Sevilla!D35=0),"",Almería!D35+Cádiz!D35+Córdoba!D35+Granada!D35+Huelva!D35+Jaén!D35+Málaga!D35+Sevilla!D35)</f>
        <v>288450</v>
      </c>
      <c r="E35" s="167">
        <f>IF(OR(Almería!E35=0,Cádiz!E35=0,Córdoba!E35=0,Granada!E35=0,Huelva!E35=0,Jaén!E35=0,Málaga!E35=0,Sevilla!E35=0),"",Almería!E35+Cádiz!E35+Córdoba!E35+Granada!E35+Huelva!E35+Jaén!E35+Málaga!E35+Sevilla!E35)</f>
        <v>286845.5</v>
      </c>
      <c r="F35" s="94"/>
      <c r="G35" s="94">
        <f>IF(OR(Almería!G35=0,Cádiz!G35=0,Córdoba!G35=0,Granada!G35=0,Huelva!G35=0,Jaén!G35=0,Málaga!G35=0,Sevilla!G35=0),"",Almería!G35+Cádiz!G35+Córdoba!G35+Granada!G35+Huelva!G35+Jaén!G35+Málaga!G35+Sevilla!G35)</f>
      </c>
      <c r="H35" s="94">
        <f>IF(OR(Almería!H35=0,Cádiz!H35=0,Córdoba!H35=0,Granada!H35=0,Huelva!H35=0,Jaén!H35=0,Málaga!H35=0,Sevilla!H35=0),"",Almería!H35+Cádiz!H35+Córdoba!H35+Granada!H35+Huelva!H35+Jaén!H35+Málaga!H35+Sevilla!H35)</f>
        <v>433125</v>
      </c>
      <c r="I35" s="21">
        <f>IF(OR(Almería!I35=0,Cádiz!I35=0,Córdoba!I35=0,Granada!I35=0,Huelva!I35=0,Jaén!I35=0,Málaga!I35=0,Sevilla!I35=0),"",Almería!I35+Cádiz!I35+Córdoba!I35+Granada!I35+Huelva!I35+Jaén!I35+Málaga!I35+Sevilla!I35)</f>
        <v>368607.75</v>
      </c>
      <c r="J35" s="96">
        <f t="shared" si="13"/>
        <v>-0.050268677413768614</v>
      </c>
      <c r="K35" s="97">
        <f t="shared" si="14"/>
        <v>0.5088104920593111</v>
      </c>
      <c r="L35" s="96"/>
      <c r="M35" s="98"/>
      <c r="N35" s="99" t="e">
        <f t="shared" si="15"/>
        <v>#VALUE!</v>
      </c>
      <c r="O35" s="100">
        <f t="shared" si="15"/>
        <v>1501.560062402496</v>
      </c>
      <c r="P35" s="100">
        <f t="shared" si="15"/>
        <v>1285.0393330207376</v>
      </c>
    </row>
    <row r="36" spans="1:16" ht="13.5">
      <c r="A36" s="101" t="s">
        <v>42</v>
      </c>
      <c r="B36" s="92"/>
      <c r="C36" s="93">
        <f>IF(OR(Almería!C36=0,Cádiz!C36=0,Córdoba!C36=0,Granada!C36=0,Huelva!C36=0,Jaén!C36=0,Málaga!C36=0,Sevilla!C36=0),"",Almería!C36+Cádiz!C36+Córdoba!C36+Granada!C36+Huelva!C36+Jaén!C36+Málaga!C36+Sevilla!C36)</f>
      </c>
      <c r="D36" s="67">
        <f>IF(OR(Almería!D36=0,Cádiz!D36=0,Córdoba!D36=0,Granada!D36=0,Huelva!D36=0,Jaén!D36=0,Málaga!D36=0,Sevilla!D36=0),"",Almería!D36+Cádiz!D36+Córdoba!D36+Granada!D36+Huelva!D36+Jaén!D36+Málaga!D36+Sevilla!D36)</f>
        <v>24.07</v>
      </c>
      <c r="E36" s="167">
        <f>IF(OR(Almería!E36=0,Cádiz!E36=0,Córdoba!E36=0,Granada!E36=0,Huelva!E36=0,Jaén!E36=0,Málaga!E36=0,Sevilla!E36=0),"",Almería!E36+Cádiz!E36+Córdoba!E36+Granada!E36+Huelva!E36+Jaén!E36+Málaga!E36+Sevilla!E36)</f>
        <v>39.31</v>
      </c>
      <c r="F36" s="94"/>
      <c r="G36" s="94">
        <f>IF(OR(Almería!G36=0,Cádiz!G36=0,Córdoba!G36=0,Granada!G36=0,Huelva!G36=0,Jaén!G36=0,Málaga!G36=0,Sevilla!G36=0),"",Almería!G36+Cádiz!G36+Córdoba!G36+Granada!G36+Huelva!G36+Jaén!G36+Málaga!G36+Sevilla!G36)</f>
      </c>
      <c r="H36" s="94">
        <f>IF(OR(Almería!H36=0,Cádiz!H36=0,Córdoba!H36=0,Granada!H36=0,Huelva!H36=0,Jaén!H36=0,Málaga!H36=0,Sevilla!H36=0),"",Almería!H36+Cádiz!H36+Córdoba!H36+Granada!H36+Huelva!H36+Jaén!H36+Málaga!H36+Sevilla!H36)</f>
        <v>57.07</v>
      </c>
      <c r="I36" s="21">
        <f>IF(OR(Almería!I36=0,Cádiz!I36=0,Córdoba!I36=0,Granada!I36=0,Huelva!I36=0,Jaén!I36=0,Málaga!I36=0,Sevilla!I36=0),"",Almería!I36+Cádiz!I36+Córdoba!I36+Granada!I36+Huelva!I36+Jaén!I36+Málaga!I36+Sevilla!I36)</f>
        <v>74.8125</v>
      </c>
      <c r="J36" s="96"/>
      <c r="K36" s="97"/>
      <c r="L36" s="96"/>
      <c r="M36" s="98"/>
      <c r="N36" s="99" t="e">
        <f t="shared" si="15"/>
        <v>#VALUE!</v>
      </c>
      <c r="O36" s="100">
        <f t="shared" si="15"/>
        <v>2371.0012463647695</v>
      </c>
      <c r="P36" s="100">
        <f t="shared" si="15"/>
        <v>1903.141694225388</v>
      </c>
    </row>
    <row r="37" spans="1:16" ht="13.5">
      <c r="A37" s="101" t="s">
        <v>43</v>
      </c>
      <c r="B37" s="92"/>
      <c r="C37" s="93">
        <f>IF(OR(Almería!C37=0,Cádiz!C37=0,Córdoba!C37=0,Granada!C37=0,Huelva!C37=0,Jaén!C37=0,Málaga!C37=0,Sevilla!C37=0),"",Almería!C37+Cádiz!C37+Córdoba!C37+Granada!C37+Huelva!C37+Jaén!C37+Málaga!C37+Sevilla!C37)</f>
      </c>
      <c r="D37" s="67">
        <f>IF(OR(Almería!D37=0,Cádiz!D37=0,Córdoba!D37=0,Granada!D37=0,Huelva!D37=0,Jaén!D37=0,Málaga!D37=0,Sevilla!D37=0),"",Almería!D37+Cádiz!D37+Córdoba!D37+Granada!D37+Huelva!D37+Jaén!D37+Málaga!D37+Sevilla!D37)</f>
        <v>1180.01</v>
      </c>
      <c r="E37" s="167">
        <f>IF(OR(Almería!E37=0,Cádiz!E37=0,Córdoba!E37=0,Granada!E37=0,Huelva!E37=0,Jaén!E37=0,Málaga!E37=0,Sevilla!E37=0),"",Almería!E37+Cádiz!E37+Córdoba!E37+Granada!E37+Huelva!E37+Jaén!E37+Málaga!E37+Sevilla!E37)</f>
        <v>1524.53</v>
      </c>
      <c r="F37" s="94"/>
      <c r="G37" s="94">
        <f>IF(OR(Almería!G37=0,Cádiz!G37=0,Córdoba!G37=0,Granada!G37=0,Huelva!G37=0,Jaén!G37=0,Málaga!G37=0,Sevilla!G37=0),"",Almería!G37+Cádiz!G37+Córdoba!G37+Granada!G37+Huelva!G37+Jaén!G37+Málaga!G37+Sevilla!G37)</f>
      </c>
      <c r="H37" s="94">
        <f>IF(OR(Almería!H37=0,Cádiz!H37=0,Córdoba!H37=0,Granada!H37=0,Huelva!H37=0,Jaén!H37=0,Málaga!H37=0,Sevilla!H37=0),"",Almería!H37+Cádiz!H37+Córdoba!H37+Granada!H37+Huelva!H37+Jaén!H37+Málaga!H37+Sevilla!H37)</f>
        <v>981.01</v>
      </c>
      <c r="I37" s="21">
        <f>IF(OR(Almería!I37=0,Cádiz!I37=0,Córdoba!I37=0,Granada!I37=0,Huelva!I37=0,Jaén!I37=0,Málaga!I37=0,Sevilla!I37=0),"",Almería!I37+Cádiz!I37+Córdoba!I37+Granada!I37+Huelva!I37+Jaén!I37+Málaga!I37+Sevilla!I37)</f>
        <v>1402.02775</v>
      </c>
      <c r="J37" s="96"/>
      <c r="K37" s="97"/>
      <c r="L37" s="96"/>
      <c r="M37" s="98"/>
      <c r="N37" s="99" t="e">
        <f t="shared" si="15"/>
        <v>#VALUE!</v>
      </c>
      <c r="O37" s="100">
        <f t="shared" si="15"/>
        <v>831.3573613782934</v>
      </c>
      <c r="P37" s="100">
        <f t="shared" si="15"/>
        <v>919.6458908647255</v>
      </c>
    </row>
    <row r="38" spans="1:16" ht="13.5">
      <c r="A38" s="101" t="s">
        <v>44</v>
      </c>
      <c r="B38" s="92">
        <v>2</v>
      </c>
      <c r="C38" s="93">
        <f>IF(OR(Almería!C38=0,Cádiz!C38=0,Córdoba!C38=0,Granada!C38=0,Huelva!C38=0,Jaén!C38=0,Málaga!C38=0,Sevilla!C38=0),"",Almería!C38+Cádiz!C38+Córdoba!C38+Granada!C38+Huelva!C38+Jaén!C38+Málaga!C38+Sevilla!C38)</f>
        <v>1159.03</v>
      </c>
      <c r="D38" s="158">
        <f>IF(OR(Almería!D38=0,Cádiz!D38=0,Córdoba!D38=0,Granada!D38=0,Huelva!D38=0,Jaén!D38=0,Málaga!D38=0,Sevilla!D38=0),"",Almería!D38+Cádiz!D38+Córdoba!D38+Granada!D38+Huelva!D38+Jaén!D38+Málaga!D38+Sevilla!D38)</f>
        <v>1054.02</v>
      </c>
      <c r="E38" s="167">
        <f>IF(OR(Almería!E38=0,Cádiz!E38=0,Córdoba!E38=0,Granada!E38=0,Huelva!E38=0,Jaén!E38=0,Málaga!E38=0,Sevilla!E38=0),"",Almería!E38+Cádiz!E38+Córdoba!E38+Granada!E38+Huelva!E38+Jaén!E38+Málaga!E38+Sevilla!E38)</f>
        <v>1107.0275</v>
      </c>
      <c r="F38" s="94">
        <v>4</v>
      </c>
      <c r="G38" s="94">
        <f>IF(OR(Almería!G38=0,Cádiz!G38=0,Córdoba!G38=0,Granada!G38=0,Huelva!G38=0,Jaén!G38=0,Málaga!G38=0,Sevilla!G38=0),"",Almería!G38+Cádiz!G38+Córdoba!G38+Granada!G38+Huelva!G38+Jaén!G38+Málaga!G38+Sevilla!G38)</f>
        <v>2194.0299999999997</v>
      </c>
      <c r="H38" s="94">
        <f>IF(OR(Almería!H38=0,Cádiz!H38=0,Córdoba!H38=0,Granada!H38=0,Huelva!H38=0,Jaén!H38=0,Málaga!H38=0,Sevilla!H38=0),"",Almería!H38+Cádiz!H38+Córdoba!H38+Granada!H38+Huelva!H38+Jaén!H38+Málaga!H38+Sevilla!H38)</f>
        <v>2290.02</v>
      </c>
      <c r="I38" s="21">
        <f>IF(OR(Almería!I38=0,Cádiz!I38=0,Córdoba!I38=0,Granada!I38=0,Huelva!I38=0,Jaén!I38=0,Málaga!I38=0,Sevilla!I38=0),"",Almería!I38+Cádiz!I38+Córdoba!I38+Granada!I38+Huelva!I38+Jaén!I38+Málaga!I38+Sevilla!I38)</f>
        <v>1264.0275</v>
      </c>
      <c r="J38" s="96">
        <f t="shared" si="13"/>
        <v>9.962809054856649</v>
      </c>
      <c r="K38" s="97">
        <f t="shared" si="14"/>
        <v>4.697489448094117</v>
      </c>
      <c r="L38" s="96">
        <f>IF(OR(H38=0,G38=0),"",G38/H38*100-100)</f>
        <v>-4.191666448327965</v>
      </c>
      <c r="M38" s="98">
        <f>IF(OR(I38=0,G38=0),"",G38/I38*100-100)</f>
        <v>73.57454643985199</v>
      </c>
      <c r="N38" s="99">
        <f t="shared" si="15"/>
        <v>1892.9881021198757</v>
      </c>
      <c r="O38" s="100">
        <f t="shared" si="15"/>
        <v>2172.6532703364264</v>
      </c>
      <c r="P38" s="100">
        <f t="shared" si="15"/>
        <v>1141.821228469934</v>
      </c>
    </row>
    <row r="39" spans="1:16" ht="13.5">
      <c r="A39" s="101" t="s">
        <v>45</v>
      </c>
      <c r="B39" s="92"/>
      <c r="C39" s="93">
        <f>IF(OR(Almería!C39=0,Cádiz!C39=0,Córdoba!C39=0,Granada!C39=0,Huelva!C39=0,Jaén!C39=0,Málaga!C39=0,Sevilla!C39=0),"",Almería!C39+Cádiz!C39+Córdoba!C39+Granada!C39+Huelva!C39+Jaén!C39+Málaga!C39+Sevilla!C39)</f>
      </c>
      <c r="D39" s="67">
        <f>IF(OR(Almería!D39=0,Cádiz!D39=0,Córdoba!D39=0,Granada!D39=0,Huelva!D39=0,Jaén!D39=0,Málaga!D39=0,Sevilla!D39=0),"",Almería!D39+Cádiz!D39+Córdoba!D39+Granada!D39+Huelva!D39+Jaén!D39+Málaga!D39+Sevilla!D39)</f>
        <v>386.05999999999995</v>
      </c>
      <c r="E39" s="167">
        <f>IF(OR(Almería!E39=0,Cádiz!E39=0,Córdoba!E39=0,Granada!E39=0,Huelva!E39=0,Jaén!E39=0,Málaga!E39=0,Sevilla!E39=0),"",Almería!E39+Cádiz!E39+Córdoba!E39+Granada!E39+Huelva!E39+Jaén!E39+Málaga!E39+Sevilla!E39)</f>
        <v>448.55749999999995</v>
      </c>
      <c r="F39" s="94"/>
      <c r="G39" s="94">
        <f>IF(OR(Almería!G39=0,Cádiz!G39=0,Córdoba!G39=0,Granada!G39=0,Huelva!G39=0,Jaén!G39=0,Málaga!G39=0,Sevilla!G39=0),"",Almería!G39+Cádiz!G39+Córdoba!G39+Granada!G39+Huelva!G39+Jaén!G39+Málaga!G39+Sevilla!G39)</f>
      </c>
      <c r="H39" s="94">
        <f>IF(OR(Almería!H39=0,Cádiz!H39=0,Córdoba!H39=0,Granada!H39=0,Huelva!H39=0,Jaén!H39=0,Málaga!H39=0,Sevilla!H39=0),"",Almería!H39+Cádiz!H39+Córdoba!H39+Granada!H39+Huelva!H39+Jaén!H39+Málaga!H39+Sevilla!H39)</f>
        <v>1387.06</v>
      </c>
      <c r="I39" s="21">
        <f>IF(OR(Almería!I39=0,Cádiz!I39=0,Córdoba!I39=0,Granada!I39=0,Huelva!I39=0,Jaén!I39=0,Málaga!I39=0,Sevilla!I39=0),"",Almería!I39+Cádiz!I39+Córdoba!I39+Granada!I39+Huelva!I39+Jaén!I39+Málaga!I39+Sevilla!I39)</f>
        <v>1654.81</v>
      </c>
      <c r="J39" s="96"/>
      <c r="K39" s="97"/>
      <c r="L39" s="96"/>
      <c r="M39" s="98"/>
      <c r="N39" s="99" t="e">
        <f t="shared" si="15"/>
        <v>#VALUE!</v>
      </c>
      <c r="O39" s="100">
        <f t="shared" si="15"/>
        <v>3592.86121328291</v>
      </c>
      <c r="P39" s="100">
        <f t="shared" si="15"/>
        <v>3689.1814315890388</v>
      </c>
    </row>
    <row r="40" spans="1:16" ht="13.5">
      <c r="A40" s="82" t="s">
        <v>46</v>
      </c>
      <c r="B40" s="106"/>
      <c r="C40" s="107"/>
      <c r="D40" s="142"/>
      <c r="E40" s="108"/>
      <c r="F40" s="108"/>
      <c r="G40" s="107"/>
      <c r="H40" s="107"/>
      <c r="I40" s="22">
        <f>IF(OR(Almería!I40=0,Cádiz!I40=0,Córdoba!I40=0,Granada!I40=0,Huelva!I40=0,Jaén!I40=0,Málaga!I40=0,Sevilla!I40=0),"",Almería!I40+Cádiz!I40+Córdoba!I40+Granada!I40+Huelva!I40+Jaén!I40+Málaga!I40+Sevilla!I40)</f>
      </c>
      <c r="J40" s="109"/>
      <c r="K40" s="110"/>
      <c r="L40" s="109"/>
      <c r="M40" s="111"/>
      <c r="N40" s="112"/>
      <c r="O40" s="113"/>
      <c r="P40" s="113"/>
    </row>
    <row r="41" spans="1:16" ht="13.5">
      <c r="A41" s="101" t="s">
        <v>47</v>
      </c>
      <c r="B41" s="92"/>
      <c r="C41" s="93">
        <f>IF(OR(Almería!C41=0,Cádiz!C41=0,Córdoba!C41=0,Granada!C41=0,Huelva!C41=0,Jaén!C41=0,Málaga!C41=0,Sevilla!C41=0),"",Almería!C41+Cádiz!C41+Córdoba!C41+Granada!C41+Huelva!C41+Jaén!C41+Málaga!C41+Sevilla!C41)</f>
      </c>
      <c r="D41" s="67">
        <f>IF(OR(Almería!D41=0,Cádiz!D41=0,Córdoba!D41=0,Granada!D41=0,Huelva!D41=0,Jaén!D41=0,Málaga!D41=0,Sevilla!D41=0),"",Almería!D41+Cádiz!D41+Córdoba!D41+Granada!D41+Huelva!D41+Jaén!D41+Málaga!D41+Sevilla!D41)</f>
        <v>1351</v>
      </c>
      <c r="E41" s="167">
        <f>IF(OR(Almería!E41=0,Cádiz!E41=0,Córdoba!E41=0,Granada!E41=0,Huelva!E41=0,Jaén!E41=0,Málaga!E41=0,Sevilla!E41=0),"",Almería!E41+Cádiz!E41+Córdoba!E41+Granada!E41+Huelva!E41+Jaén!E41+Málaga!E41+Sevilla!E41)</f>
        <v>1540.0025</v>
      </c>
      <c r="F41" s="94"/>
      <c r="G41" s="94">
        <f>IF(OR(Almería!G41=0,Cádiz!G41=0,Córdoba!G41=0,Granada!G41=0,Huelva!G41=0,Jaén!G41=0,Málaga!G41=0,Sevilla!G41=0),"",Almería!G41+Cádiz!G41+Córdoba!G41+Granada!G41+Huelva!G41+Jaén!G41+Málaga!G41+Sevilla!G41)</f>
      </c>
      <c r="H41" s="94">
        <f>IF(OR(Almería!H41=0,Cádiz!H41=0,Córdoba!H41=0,Granada!H41=0,Huelva!H41=0,Jaén!H41=0,Málaga!H41=0,Sevilla!H41=0),"",Almería!H41+Cádiz!H41+Córdoba!H41+Granada!H41+Huelva!H41+Jaén!H41+Málaga!H41+Sevilla!H41)</f>
        <v>59718</v>
      </c>
      <c r="I41" s="21">
        <f>IF(OR(Almería!I41=0,Cádiz!I41=0,Córdoba!I41=0,Granada!I41=0,Huelva!I41=0,Jaén!I41=0,Málaga!I41=0,Sevilla!I41=0),"",Almería!I41+Cádiz!I41+Córdoba!I41+Granada!I41+Huelva!I41+Jaén!I41+Málaga!I41+Sevilla!I41)</f>
        <v>67529.5025</v>
      </c>
      <c r="J41" s="96"/>
      <c r="K41" s="97"/>
      <c r="L41" s="96"/>
      <c r="M41" s="98"/>
      <c r="N41" s="99" t="e">
        <f aca="true" t="shared" si="16" ref="N41:P43">(G41*1000)/C41</f>
        <v>#VALUE!</v>
      </c>
      <c r="O41" s="100">
        <f t="shared" si="16"/>
        <v>44202.81273131014</v>
      </c>
      <c r="P41" s="100">
        <f t="shared" si="16"/>
        <v>43850.255113222214</v>
      </c>
    </row>
    <row r="42" spans="1:16" ht="13.5">
      <c r="A42" s="101" t="s">
        <v>48</v>
      </c>
      <c r="B42" s="92">
        <v>3</v>
      </c>
      <c r="C42" s="93">
        <f>IF(OR(Almería!C42=0,Cádiz!C42=0,Córdoba!C42=0,Granada!C42=0,Huelva!C42=0,Jaén!C42=0,Málaga!C42=0,Sevilla!C42=0),"",Almería!C42+Cádiz!C42+Córdoba!C42+Granada!C42+Huelva!C42+Jaén!C42+Málaga!C42+Sevilla!C42)</f>
        <v>8040</v>
      </c>
      <c r="D42" s="67">
        <f>IF(OR(Almería!D42=0,Cádiz!D42=0,Córdoba!D42=0,Granada!D42=0,Huelva!D42=0,Jaén!D42=0,Málaga!D42=0,Sevilla!D42=0),"",Almería!D42+Cádiz!D42+Córdoba!D42+Granada!D42+Huelva!D42+Jaén!D42+Málaga!D42+Sevilla!D42)</f>
        <v>8253</v>
      </c>
      <c r="E42" s="167">
        <f>IF(OR(Almería!E42=0,Cádiz!E42=0,Córdoba!E42=0,Granada!E42=0,Huelva!E42=0,Jaén!E42=0,Málaga!E42=0,Sevilla!E42=0),"",Almería!E42+Cádiz!E42+Córdoba!E42+Granada!E42+Huelva!E42+Jaén!E42+Málaga!E42+Sevilla!E42)</f>
        <v>9303.75</v>
      </c>
      <c r="F42" s="94"/>
      <c r="G42" s="94">
        <f>IF(OR(Almería!G42=0,Cádiz!G42=0,Córdoba!G42=0,Granada!G42=0,Huelva!G42=0,Jaén!G42=0,Málaga!G42=0,Sevilla!G42=0),"",Almería!G42+Cádiz!G42+Córdoba!G42+Granada!G42+Huelva!G42+Jaén!G42+Málaga!G42+Sevilla!G42)</f>
      </c>
      <c r="H42" s="94">
        <f>IF(OR(Almería!H42=0,Cádiz!H42=0,Córdoba!H42=0,Granada!H42=0,Huelva!H42=0,Jaén!H42=0,Málaga!H42=0,Sevilla!H42=0),"",Almería!H42+Cádiz!H42+Córdoba!H42+Granada!H42+Huelva!H42+Jaén!H42+Málaga!H42+Sevilla!H42)</f>
        <v>514269</v>
      </c>
      <c r="I42" s="21">
        <f>IF(OR(Almería!I42=0,Cádiz!I42=0,Córdoba!I42=0,Granada!I42=0,Huelva!I42=0,Jaén!I42=0,Málaga!I42=0,Sevilla!I42=0),"",Almería!I42+Cádiz!I42+Córdoba!I42+Granada!I42+Huelva!I42+Jaén!I42+Málaga!I42+Sevilla!I42)</f>
        <v>579342</v>
      </c>
      <c r="J42" s="96">
        <f>IF(OR(D42=0,C42=0),"",C42/D42*100-100)</f>
        <v>-2.5808796801163254</v>
      </c>
      <c r="K42" s="97">
        <f>IF(OR(E42=0,C42=0),"",C42/E42*100-100)</f>
        <v>-13.583232567513107</v>
      </c>
      <c r="L42" s="96"/>
      <c r="M42" s="98"/>
      <c r="N42" s="99" t="e">
        <f t="shared" si="16"/>
        <v>#VALUE!</v>
      </c>
      <c r="O42" s="100">
        <f t="shared" si="16"/>
        <v>62312.97709923664</v>
      </c>
      <c r="P42" s="100">
        <f t="shared" si="16"/>
        <v>62269.72994760177</v>
      </c>
    </row>
    <row r="43" spans="1:16" ht="13.5">
      <c r="A43" s="101" t="s">
        <v>49</v>
      </c>
      <c r="B43" s="92">
        <v>2</v>
      </c>
      <c r="C43" s="93">
        <f>IF(OR(Almería!C43=0,Cádiz!C43=0,Córdoba!C43=0,Granada!C43=0,Huelva!C43=0,Jaén!C43=0,Málaga!C43=0,Sevilla!C43=0),"",Almería!C43+Cádiz!C43+Córdoba!C43+Granada!C43+Huelva!C43+Jaén!C43+Málaga!C43+Sevilla!C43)</f>
        <v>3469</v>
      </c>
      <c r="D43" s="67">
        <f>IF(OR(Almería!D43=0,Cádiz!D43=0,Córdoba!D43=0,Granada!D43=0,Huelva!D43=0,Jaén!D43=0,Málaga!D43=0,Sevilla!D43=0),"",Almería!D43+Cádiz!D43+Córdoba!D43+Granada!D43+Huelva!D43+Jaén!D43+Málaga!D43+Sevilla!D43)</f>
        <v>3374</v>
      </c>
      <c r="E43" s="167">
        <f>IF(OR(Almería!E43=0,Cádiz!E43=0,Córdoba!E43=0,Granada!E43=0,Huelva!E43=0,Jaén!E43=0,Málaga!E43=0,Sevilla!E43=0),"",Almería!E43+Cádiz!E43+Córdoba!E43+Granada!E43+Huelva!E43+Jaén!E43+Málaga!E43+Sevilla!E43)</f>
        <v>4059.7525</v>
      </c>
      <c r="F43" s="94"/>
      <c r="G43" s="94">
        <f>IF(OR(Almería!G43=0,Cádiz!G43=0,Córdoba!G43=0,Granada!G43=0,Huelva!G43=0,Jaén!G43=0,Málaga!G43=0,Sevilla!G43=0),"",Almería!G43+Cádiz!G43+Córdoba!G43+Granada!G43+Huelva!G43+Jaén!G43+Málaga!G43+Sevilla!G43)</f>
      </c>
      <c r="H43" s="94">
        <f>IF(OR(Almería!H43=0,Cádiz!H43=0,Córdoba!H43=0,Granada!H43=0,Huelva!H43=0,Jaén!H43=0,Málaga!H43=0,Sevilla!H43=0),"",Almería!H43+Cádiz!H43+Córdoba!H43+Granada!H43+Huelva!H43+Jaén!H43+Málaga!H43+Sevilla!H43)</f>
        <v>52323</v>
      </c>
      <c r="I43" s="21">
        <f>IF(OR(Almería!I43=0,Cádiz!I43=0,Córdoba!I43=0,Granada!I43=0,Huelva!I43=0,Jaén!I43=0,Málaga!I43=0,Sevilla!I43=0),"",Almería!I43+Cádiz!I43+Córdoba!I43+Granada!I43+Huelva!I43+Jaén!I43+Málaga!I43+Sevilla!I43)</f>
        <v>38427.2525</v>
      </c>
      <c r="J43" s="96">
        <f>IF(OR(D43=0,C43=0),"",C43/D43*100-100)</f>
        <v>2.8156490812092443</v>
      </c>
      <c r="K43" s="97">
        <f>IF(OR(E43=0,C43=0),"",C43/E43*100-100)</f>
        <v>-14.551441251652648</v>
      </c>
      <c r="L43" s="96"/>
      <c r="M43" s="98"/>
      <c r="N43" s="99" t="e">
        <f t="shared" si="16"/>
        <v>#VALUE!</v>
      </c>
      <c r="O43" s="100">
        <f t="shared" si="16"/>
        <v>15507.7059869591</v>
      </c>
      <c r="P43" s="100">
        <f t="shared" si="16"/>
        <v>9465.417534689615</v>
      </c>
    </row>
    <row r="44" spans="1:16" ht="13.5">
      <c r="A44" s="82" t="s">
        <v>50</v>
      </c>
      <c r="B44" s="106"/>
      <c r="C44" s="107"/>
      <c r="D44" s="142"/>
      <c r="E44" s="108"/>
      <c r="F44" s="108"/>
      <c r="G44" s="107"/>
      <c r="H44" s="107"/>
      <c r="I44" s="22">
        <f>IF(OR(Almería!I44=0,Cádiz!I44=0,Córdoba!I44=0,Granada!I44=0,Huelva!I44=0,Jaén!I44=0,Málaga!I44=0,Sevilla!I44=0),"",Almería!I44+Cádiz!I44+Córdoba!I44+Granada!I44+Huelva!I44+Jaén!I44+Málaga!I44+Sevilla!I44)</f>
      </c>
      <c r="J44" s="109"/>
      <c r="K44" s="110"/>
      <c r="L44" s="109"/>
      <c r="M44" s="111"/>
      <c r="N44" s="112"/>
      <c r="O44" s="113"/>
      <c r="P44" s="113"/>
    </row>
    <row r="45" spans="1:16" ht="13.5">
      <c r="A45" s="101" t="s">
        <v>51</v>
      </c>
      <c r="B45" s="92"/>
      <c r="C45" s="93">
        <f>IF(OR(Almería!C45=0,Cádiz!C45=0,Córdoba!C45=0,Granada!C45=0,Huelva!C45=0,Jaén!C45=0,Málaga!C45=0,Sevilla!C45=0),"",Almería!C45+Cádiz!C45+Córdoba!C45+Granada!C45+Huelva!C45+Jaén!C45+Málaga!C45+Sevilla!C45)</f>
      </c>
      <c r="D45" s="67">
        <f>IF(OR(Almería!D45=0,Cádiz!D45=0,Córdoba!D45=0,Granada!D45=0,Huelva!D45=0,Jaén!D45=0,Málaga!D45=0,Sevilla!D45=0),"",Almería!D45+Cádiz!D45+Córdoba!D45+Granada!D45+Huelva!D45+Jaén!D45+Málaga!D45+Sevilla!D45)</f>
        <v>700</v>
      </c>
      <c r="E45" s="167">
        <f>IF(OR(Almería!E45=0,Cádiz!E45=0,Córdoba!E45=0,Granada!E45=0,Huelva!E45=0,Jaén!E45=0,Málaga!E45=0,Sevilla!E45=0),"",Almería!E45+Cádiz!E45+Córdoba!E45+Granada!E45+Huelva!E45+Jaén!E45+Málaga!E45+Sevilla!E45)</f>
        <v>1018.25</v>
      </c>
      <c r="F45" s="94"/>
      <c r="G45" s="94">
        <f>IF(OR(Almería!G45=0,Cádiz!G45=0,Córdoba!G45=0,Granada!G45=0,Huelva!G45=0,Jaén!G45=0,Málaga!G45=0,Sevilla!G45=0),"",Almería!G45+Cádiz!G45+Córdoba!G45+Granada!G45+Huelva!G45+Jaén!G45+Málaga!G45+Sevilla!G45)</f>
      </c>
      <c r="H45" s="94">
        <f>IF(OR(Almería!H45=0,Cádiz!H45=0,Córdoba!H45=0,Granada!H45=0,Huelva!H45=0,Jaén!H45=0,Málaga!H45=0,Sevilla!H45=0),"",Almería!H45+Cádiz!H45+Córdoba!H45+Granada!H45+Huelva!H45+Jaén!H45+Málaga!H45+Sevilla!H45)</f>
        <v>21030</v>
      </c>
      <c r="I45" s="21">
        <f>IF(OR(Almería!I45=0,Cádiz!I45=0,Córdoba!I45=0,Granada!I45=0,Huelva!I45=0,Jaén!I45=0,Málaga!I45=0,Sevilla!I45=0),"",Almería!I45+Cádiz!I45+Córdoba!I45+Granada!I45+Huelva!I45+Jaén!I45+Málaga!I45+Sevilla!I45)</f>
        <v>28259.25</v>
      </c>
      <c r="J45" s="96"/>
      <c r="K45" s="97"/>
      <c r="L45" s="96"/>
      <c r="M45" s="98"/>
      <c r="N45" s="99" t="e">
        <f aca="true" t="shared" si="17" ref="N45:N88">(G45*1000)/C45</f>
        <v>#VALUE!</v>
      </c>
      <c r="O45" s="100">
        <f aca="true" t="shared" si="18" ref="O45:O88">(H45*1000)/D45</f>
        <v>30042.85714285714</v>
      </c>
      <c r="P45" s="100">
        <f aca="true" t="shared" si="19" ref="P45:P88">(I45*1000)/E45</f>
        <v>27752.762091824206</v>
      </c>
    </row>
    <row r="46" spans="1:16" ht="13.5">
      <c r="A46" s="101" t="s">
        <v>52</v>
      </c>
      <c r="B46" s="92"/>
      <c r="C46" s="93">
        <f>IF(OR(Almería!C46=0,Cádiz!C46=0,Córdoba!C46=0,Granada!C46=0,Huelva!C46=0,Jaén!C46=0,Málaga!C46=0,Sevilla!C46=0),"",Almería!C46+Cádiz!C46+Córdoba!C46+Granada!C46+Huelva!C46+Jaén!C46+Málaga!C46+Sevilla!C46)</f>
      </c>
      <c r="D46" s="67">
        <f>IF(OR(Almería!D46=0,Cádiz!D46=0,Córdoba!D46=0,Granada!D46=0,Huelva!D46=0,Jaén!D46=0,Málaga!D46=0,Sevilla!D46=0),"",Almería!D46+Cádiz!D46+Córdoba!D46+Granada!D46+Huelva!D46+Jaén!D46+Málaga!D46+Sevilla!D46)</f>
        <v>1857.03</v>
      </c>
      <c r="E46" s="167">
        <f>IF(OR(Almería!E46=0,Cádiz!E46=0,Córdoba!E46=0,Granada!E46=0,Huelva!E46=0,Jaén!E46=0,Málaga!E46=0,Sevilla!E46=0),"",Almería!E46+Cádiz!E46+Córdoba!E46+Granada!E46+Huelva!E46+Jaén!E46+Málaga!E46+Sevilla!E46)</f>
        <v>2032.5325</v>
      </c>
      <c r="F46" s="94"/>
      <c r="G46" s="94">
        <f>IF(OR(Almería!G46=0,Cádiz!G46=0,Córdoba!G46=0,Granada!G46=0,Huelva!G46=0,Jaén!G46=0,Málaga!G46=0,Sevilla!G46=0),"",Almería!G46+Cádiz!G46+Córdoba!G46+Granada!G46+Huelva!G46+Jaén!G46+Málaga!G46+Sevilla!G46)</f>
      </c>
      <c r="H46" s="94">
        <f>IF(OR(Almería!H46=0,Cádiz!H46=0,Córdoba!H46=0,Granada!H46=0,Huelva!H46=0,Jaén!H46=0,Málaga!H46=0,Sevilla!H46=0),"",Almería!H46+Cádiz!H46+Córdoba!H46+Granada!H46+Huelva!H46+Jaén!H46+Málaga!H46+Sevilla!H46)</f>
        <v>35856.03</v>
      </c>
      <c r="I46" s="21">
        <f>IF(OR(Almería!I46=0,Cádiz!I46=0,Córdoba!I46=0,Granada!I46=0,Huelva!I46=0,Jaén!I46=0,Málaga!I46=0,Sevilla!I46=0),"",Almería!I46+Cádiz!I46+Córdoba!I46+Granada!I46+Huelva!I46+Jaén!I46+Málaga!I46+Sevilla!I46)</f>
        <v>49760.78250000001</v>
      </c>
      <c r="J46" s="96"/>
      <c r="K46" s="97"/>
      <c r="L46" s="96"/>
      <c r="M46" s="98"/>
      <c r="N46" s="99" t="e">
        <f t="shared" si="17"/>
        <v>#VALUE!</v>
      </c>
      <c r="O46" s="100">
        <f t="shared" si="18"/>
        <v>19308.266425421236</v>
      </c>
      <c r="P46" s="100">
        <f t="shared" si="19"/>
        <v>24482.158341871535</v>
      </c>
    </row>
    <row r="47" spans="1:16" ht="13.5">
      <c r="A47" s="101" t="s">
        <v>53</v>
      </c>
      <c r="B47" s="92">
        <v>3</v>
      </c>
      <c r="C47" s="93">
        <f>IF(OR(Almería!C47=0,Cádiz!C47=0,Córdoba!C47=0,Granada!C47=0,Huelva!C47=0,Jaén!C47=0,Málaga!C47=0,Sevilla!C47=0),"",Almería!C47+Cádiz!C47+Córdoba!C47+Granada!C47+Huelva!C47+Jaén!C47+Málaga!C47+Sevilla!C47)</f>
        <v>7354</v>
      </c>
      <c r="D47" s="67">
        <f>IF(OR(Almería!D47=0,Cádiz!D47=0,Córdoba!D47=0,Granada!D47=0,Huelva!D47=0,Jaén!D47=0,Málaga!D47=0,Sevilla!D47=0),"",Almería!D47+Cádiz!D47+Córdoba!D47+Granada!D47+Huelva!D47+Jaén!D47+Málaga!D47+Sevilla!D47)</f>
        <v>7885</v>
      </c>
      <c r="E47" s="167">
        <f>IF(OR(Almería!E47=0,Cádiz!E47=0,Córdoba!E47=0,Granada!E47=0,Huelva!E47=0,Jaén!E47=0,Málaga!E47=0,Sevilla!E47=0),"",Almería!E47+Cádiz!E47+Córdoba!E47+Granada!E47+Huelva!E47+Jaén!E47+Málaga!E47+Sevilla!E47)</f>
        <v>7949.7525</v>
      </c>
      <c r="F47" s="94">
        <v>4</v>
      </c>
      <c r="G47" s="94">
        <f>IF(OR(Almería!G47=0,Cádiz!G47=0,Córdoba!G47=0,Granada!G47=0,Huelva!G47=0,Jaén!G47=0,Málaga!G47=0,Sevilla!G47=0),"",Almería!G47+Cádiz!G47+Córdoba!G47+Granada!G47+Huelva!G47+Jaén!G47+Málaga!G47+Sevilla!G47)</f>
        <v>36452</v>
      </c>
      <c r="H47" s="94">
        <f>IF(OR(Almería!H47=0,Cádiz!H47=0,Córdoba!H47=0,Granada!H47=0,Huelva!H47=0,Jaén!H47=0,Málaga!H47=0,Sevilla!H47=0),"",Almería!H47+Cádiz!H47+Córdoba!H47+Granada!H47+Huelva!H47+Jaén!H47+Málaga!H47+Sevilla!H47)</f>
        <v>39963</v>
      </c>
      <c r="I47" s="21">
        <f>IF(OR(Almería!I47=0,Cádiz!I47=0,Córdoba!I47=0,Granada!I47=0,Huelva!I47=0,Jaén!I47=0,Málaga!I47=0,Sevilla!I47=0),"",Almería!I47+Cádiz!I47+Córdoba!I47+Granada!I47+Huelva!I47+Jaén!I47+Málaga!I47+Sevilla!I47)</f>
        <v>41598.5025</v>
      </c>
      <c r="J47" s="96">
        <f aca="true" t="shared" si="20" ref="J45:J88">IF(OR(D47=0,C47=0),"",C47/D47*100-100)</f>
        <v>-6.734305643627138</v>
      </c>
      <c r="K47" s="97">
        <f aca="true" t="shared" si="21" ref="K45:K88">IF(OR(E47=0,C47=0),"",C47/E47*100-100)</f>
        <v>-7.493975441373806</v>
      </c>
      <c r="L47" s="96">
        <f>IF(OR(H47=0,G47=0),"",G47/H47*100-100)</f>
        <v>-8.785626704701855</v>
      </c>
      <c r="M47" s="98">
        <f>IF(OR(I47=0,G47=0),"",G47/I47*100-100)</f>
        <v>-12.371845597086107</v>
      </c>
      <c r="N47" s="99">
        <f t="shared" si="17"/>
        <v>4956.758226815338</v>
      </c>
      <c r="O47" s="100">
        <f t="shared" si="18"/>
        <v>5068.230818008878</v>
      </c>
      <c r="P47" s="100">
        <f t="shared" si="19"/>
        <v>5232.678941891588</v>
      </c>
    </row>
    <row r="48" spans="1:16" ht="13.5">
      <c r="A48" s="101" t="s">
        <v>54</v>
      </c>
      <c r="B48" s="92"/>
      <c r="C48" s="93">
        <f>IF(OR(Almería!C48=0,Cádiz!C48=0,Córdoba!C48=0,Granada!C48=0,Huelva!C48=0,Jaén!C48=0,Málaga!C48=0,Sevilla!C48=0),"",Almería!C48+Cádiz!C48+Córdoba!C48+Granada!C48+Huelva!C48+Jaén!C48+Málaga!C48+Sevilla!C48)</f>
      </c>
      <c r="D48" s="67">
        <f>IF(OR(Almería!D48=0,Cádiz!D48=0,Córdoba!D48=0,Granada!D48=0,Huelva!D48=0,Jaén!D48=0,Málaga!D48=0,Sevilla!D48=0),"",Almería!D48+Cádiz!D48+Córdoba!D48+Granada!D48+Huelva!D48+Jaén!D48+Málaga!D48+Sevilla!D48)</f>
        <v>150.01</v>
      </c>
      <c r="E48" s="167">
        <f>IF(OR(Almería!E48=0,Cádiz!E48=0,Córdoba!E48=0,Granada!E48=0,Huelva!E48=0,Jaén!E48=0,Málaga!E48=0,Sevilla!E48=0),"",Almería!E48+Cádiz!E48+Córdoba!E48+Granada!E48+Huelva!E48+Jaén!E48+Málaga!E48+Sevilla!E48)</f>
        <v>175.76</v>
      </c>
      <c r="F48" s="94"/>
      <c r="G48" s="94">
        <f>IF(OR(Almería!G48=0,Cádiz!G48=0,Córdoba!G48=0,Granada!G48=0,Huelva!G48=0,Jaén!G48=0,Málaga!G48=0,Sevilla!G48=0),"",Almería!G48+Cádiz!G48+Córdoba!G48+Granada!G48+Huelva!G48+Jaén!G48+Málaga!G48+Sevilla!G48)</f>
      </c>
      <c r="H48" s="94">
        <f>IF(OR(Almería!H48=0,Cádiz!H48=0,Córdoba!H48=0,Granada!H48=0,Huelva!H48=0,Jaén!H48=0,Málaga!H48=0,Sevilla!H48=0),"",Almería!H48+Cádiz!H48+Córdoba!H48+Granada!H48+Huelva!H48+Jaén!H48+Málaga!H48+Sevilla!H48)</f>
        <v>3805.01</v>
      </c>
      <c r="I48" s="21">
        <f>IF(OR(Almería!I48=0,Cádiz!I48=0,Córdoba!I48=0,Granada!I48=0,Huelva!I48=0,Jaén!I48=0,Málaga!I48=0,Sevilla!I48=0),"",Almería!I48+Cádiz!I48+Córdoba!I48+Granada!I48+Huelva!I48+Jaén!I48+Málaga!I48+Sevilla!I48)</f>
        <v>4609.51</v>
      </c>
      <c r="J48" s="96"/>
      <c r="K48" s="97"/>
      <c r="L48" s="96"/>
      <c r="M48" s="98"/>
      <c r="N48" s="99" t="e">
        <f t="shared" si="17"/>
        <v>#VALUE!</v>
      </c>
      <c r="O48" s="100">
        <f t="shared" si="18"/>
        <v>25365.0423305113</v>
      </c>
      <c r="P48" s="100">
        <f t="shared" si="19"/>
        <v>26226.16067364588</v>
      </c>
    </row>
    <row r="49" spans="1:16" ht="13.5">
      <c r="A49" s="102" t="s">
        <v>55</v>
      </c>
      <c r="B49" s="92">
        <v>2</v>
      </c>
      <c r="C49" s="93">
        <f>IF(OR(Almería!C49=0,Cádiz!C49=0,Córdoba!C49=0,Granada!C49=0,Huelva!C49=0,Jaén!C49=0,Málaga!C49=0,Sevilla!C49=0),"",Almería!C49+Cádiz!C49+Córdoba!C49+Granada!C49+Huelva!C49+Jaén!C49+Málaga!C49+Sevilla!C49)</f>
        <v>11497</v>
      </c>
      <c r="D49" s="67">
        <f>IF(OR(Almería!D49=0,Cádiz!D49=0,Córdoba!D49=0,Granada!D49=0,Huelva!D49=0,Jaén!D49=0,Málaga!D49=0,Sevilla!D49=0),"",Almería!D49+Cádiz!D49+Córdoba!D49+Granada!D49+Huelva!D49+Jaén!D49+Málaga!D49+Sevilla!D49)</f>
        <v>11366</v>
      </c>
      <c r="E49" s="167">
        <f>IF(OR(Almería!E49=0,Cádiz!E49=0,Córdoba!E49=0,Granada!E49=0,Huelva!E49=0,Jaén!E49=0,Málaga!E49=0,Sevilla!E49=0),"",Almería!E49+Cádiz!E49+Córdoba!E49+Granada!E49+Huelva!E49+Jaén!E49+Málaga!E49+Sevilla!E49)</f>
        <v>11225.75</v>
      </c>
      <c r="F49" s="94"/>
      <c r="G49" s="94">
        <f>IF(OR(Almería!G49=0,Cádiz!G49=0,Córdoba!G49=0,Granada!G49=0,Huelva!G49=0,Jaén!G49=0,Málaga!G49=0,Sevilla!G49=0),"",Almería!G49+Cádiz!G49+Córdoba!G49+Granada!G49+Huelva!G49+Jaén!G49+Málaga!G49+Sevilla!G49)</f>
      </c>
      <c r="H49" s="94">
        <f>IF(OR(Almería!H49=0,Cádiz!H49=0,Córdoba!H49=0,Granada!H49=0,Huelva!H49=0,Jaén!H49=0,Málaga!H49=0,Sevilla!H49=0),"",Almería!H49+Cádiz!H49+Córdoba!H49+Granada!H49+Huelva!H49+Jaén!H49+Málaga!H49+Sevilla!H49)</f>
        <v>286314</v>
      </c>
      <c r="I49" s="21">
        <f>IF(OR(Almería!I49=0,Cádiz!I49=0,Córdoba!I49=0,Granada!I49=0,Huelva!I49=0,Jaén!I49=0,Málaga!I49=0,Sevilla!I49=0),"",Almería!I49+Cádiz!I49+Córdoba!I49+Granada!I49+Huelva!I49+Jaén!I49+Málaga!I49+Sevilla!I49)</f>
        <v>291009.5</v>
      </c>
      <c r="J49" s="96">
        <f t="shared" si="20"/>
        <v>1.1525602674643807</v>
      </c>
      <c r="K49" s="97">
        <f t="shared" si="21"/>
        <v>2.416319622296953</v>
      </c>
      <c r="L49" s="96"/>
      <c r="M49" s="98"/>
      <c r="N49" s="99" t="e">
        <f t="shared" si="17"/>
        <v>#VALUE!</v>
      </c>
      <c r="O49" s="100">
        <f t="shared" si="18"/>
        <v>25190.392398381136</v>
      </c>
      <c r="P49" s="100">
        <f t="shared" si="19"/>
        <v>25923.390419348372</v>
      </c>
    </row>
    <row r="50" spans="1:16" ht="13.5">
      <c r="A50" s="102" t="s">
        <v>56</v>
      </c>
      <c r="B50" s="92"/>
      <c r="C50" s="93">
        <f>IF(OR(Almería!C50=0,Cádiz!C50=0,Córdoba!C50=0,Granada!C50=0,Huelva!C50=0,Jaén!C50=0,Málaga!C50=0,Sevilla!C50=0),"",Almería!C50+Cádiz!C50+Córdoba!C50+Granada!C50+Huelva!C50+Jaén!C50+Málaga!C50+Sevilla!C50)</f>
      </c>
      <c r="D50" s="67">
        <f>IF(OR(Almería!D50=0,Cádiz!D50=0,Córdoba!D50=0,Granada!D50=0,Huelva!D50=0,Jaén!D50=0,Málaga!D50=0,Sevilla!D50=0),"",Almería!D50+Cádiz!D50+Córdoba!D50+Granada!D50+Huelva!D50+Jaén!D50+Málaga!D50+Sevilla!D50)</f>
        <v>525.01</v>
      </c>
      <c r="E50" s="167">
        <f>IF(OR(Almería!E50=0,Cádiz!E50=0,Córdoba!E50=0,Granada!E50=0,Huelva!E50=0,Jaén!E50=0,Málaga!E50=0,Sevilla!E50=0),"",Almería!E50+Cádiz!E50+Córdoba!E50+Granada!E50+Huelva!E50+Jaén!E50+Málaga!E50+Sevilla!E50)</f>
        <v>359.76</v>
      </c>
      <c r="F50" s="94"/>
      <c r="G50" s="94">
        <f>IF(OR(Almería!G50=0,Cádiz!G50=0,Córdoba!G50=0,Granada!G50=0,Huelva!G50=0,Jaén!G50=0,Málaga!G50=0,Sevilla!G50=0),"",Almería!G50+Cádiz!G50+Córdoba!G50+Granada!G50+Huelva!G50+Jaén!G50+Málaga!G50+Sevilla!G50)</f>
      </c>
      <c r="H50" s="94">
        <f>IF(OR(Almería!H50=0,Cádiz!H50=0,Córdoba!H50=0,Granada!H50=0,Huelva!H50=0,Jaén!H50=0,Málaga!H50=0,Sevilla!H50=0),"",Almería!H50+Cádiz!H50+Córdoba!H50+Granada!H50+Huelva!H50+Jaén!H50+Málaga!H50+Sevilla!H50)</f>
        <v>18232.01</v>
      </c>
      <c r="I50" s="21">
        <f>IF(OR(Almería!I50=0,Cádiz!I50=0,Córdoba!I50=0,Granada!I50=0,Huelva!I50=0,Jaén!I50=0,Málaga!I50=0,Sevilla!I50=0),"",Almería!I50+Cádiz!I50+Córdoba!I50+Granada!I50+Huelva!I50+Jaén!I50+Málaga!I50+Sevilla!I50)</f>
        <v>9050.01</v>
      </c>
      <c r="J50" s="96"/>
      <c r="K50" s="97"/>
      <c r="L50" s="96"/>
      <c r="M50" s="98"/>
      <c r="N50" s="99" t="e">
        <f t="shared" si="17"/>
        <v>#VALUE!</v>
      </c>
      <c r="O50" s="100">
        <f t="shared" si="18"/>
        <v>34726.97662901659</v>
      </c>
      <c r="P50" s="100">
        <f t="shared" si="19"/>
        <v>25155.687124749835</v>
      </c>
    </row>
    <row r="51" spans="1:16" ht="13.5">
      <c r="A51" s="102" t="s">
        <v>57</v>
      </c>
      <c r="B51" s="92">
        <v>3</v>
      </c>
      <c r="C51" s="93">
        <f>IF(OR(Almería!C51=0,Cádiz!C51=0,Córdoba!C51=0,Granada!C51=0,Huelva!C51=0,Jaén!C51=0,Málaga!C51=0,Sevilla!C51=0),"",Almería!C51+Cádiz!C51+Córdoba!C51+Granada!C51+Huelva!C51+Jaén!C51+Málaga!C51+Sevilla!C51)</f>
        <v>532.01</v>
      </c>
      <c r="D51" s="67">
        <f>IF(OR(Almería!D51=0,Cádiz!D51=0,Córdoba!D51=0,Granada!D51=0,Huelva!D51=0,Jaén!D51=0,Málaga!D51=0,Sevilla!D51=0),"",Almería!D51+Cádiz!D51+Córdoba!D51+Granada!D51+Huelva!D51+Jaén!D51+Málaga!D51+Sevilla!D51)</f>
        <v>469.01</v>
      </c>
      <c r="E51" s="167">
        <f>IF(OR(Almería!E51=0,Cádiz!E51=0,Córdoba!E51=0,Granada!E51=0,Huelva!E51=0,Jaén!E51=0,Málaga!E51=0,Sevilla!E51=0),"",Almería!E51+Cádiz!E51+Córdoba!E51+Granada!E51+Huelva!E51+Jaén!E51+Málaga!E51+Sevilla!E51)</f>
        <v>440.2525</v>
      </c>
      <c r="F51" s="94"/>
      <c r="G51" s="94">
        <f>IF(OR(Almería!G51=0,Cádiz!G51=0,Córdoba!G51=0,Granada!G51=0,Huelva!G51=0,Jaén!G51=0,Málaga!G51=0,Sevilla!G51=0),"",Almería!G51+Cádiz!G51+Córdoba!G51+Granada!G51+Huelva!G51+Jaén!G51+Málaga!G51+Sevilla!G51)</f>
      </c>
      <c r="H51" s="94">
        <f>IF(OR(Almería!H51=0,Cádiz!H51=0,Córdoba!H51=0,Granada!H51=0,Huelva!H51=0,Jaén!H51=0,Málaga!H51=0,Sevilla!H51=0),"",Almería!H51+Cádiz!H51+Córdoba!H51+Granada!H51+Huelva!H51+Jaén!H51+Málaga!H51+Sevilla!H51)</f>
        <v>6439.01</v>
      </c>
      <c r="I51" s="21">
        <f>IF(OR(Almería!I51=0,Cádiz!I51=0,Córdoba!I51=0,Granada!I51=0,Huelva!I51=0,Jaén!I51=0,Málaga!I51=0,Sevilla!I51=0),"",Almería!I51+Cádiz!I51+Córdoba!I51+Granada!I51+Huelva!I51+Jaén!I51+Málaga!I51+Sevilla!I51)</f>
        <v>7138.2525000000005</v>
      </c>
      <c r="J51" s="96">
        <f t="shared" si="20"/>
        <v>13.432549412592493</v>
      </c>
      <c r="K51" s="97">
        <f t="shared" si="21"/>
        <v>20.8420167971789</v>
      </c>
      <c r="L51" s="96"/>
      <c r="M51" s="98"/>
      <c r="N51" s="99" t="e">
        <f t="shared" si="17"/>
        <v>#VALUE!</v>
      </c>
      <c r="O51" s="100">
        <f t="shared" si="18"/>
        <v>13728.939681456686</v>
      </c>
      <c r="P51" s="100">
        <f t="shared" si="19"/>
        <v>16213.996513364493</v>
      </c>
    </row>
    <row r="52" spans="1:16" ht="13.5">
      <c r="A52" s="102" t="s">
        <v>58</v>
      </c>
      <c r="B52" s="92">
        <v>4</v>
      </c>
      <c r="C52" s="93">
        <f>IF(OR(Almería!C52=0,Cádiz!C52=0,Córdoba!C52=0,Granada!C52=0,Huelva!C52=0,Jaén!C52=0,Málaga!C52=0,Sevilla!C52=0),"",Almería!C52+Cádiz!C52+Córdoba!C52+Granada!C52+Huelva!C52+Jaén!C52+Málaga!C52+Sevilla!C52)</f>
        <v>7.07</v>
      </c>
      <c r="D52" s="67">
        <f>IF(OR(Almería!D52=0,Cádiz!D52=0,Córdoba!D52=0,Granada!D52=0,Huelva!D52=0,Jaén!D52=0,Málaga!D52=0,Sevilla!D52=0),"",Almería!D52+Cádiz!D52+Córdoba!D52+Granada!D52+Huelva!D52+Jaén!D52+Málaga!D52+Sevilla!D52)</f>
        <v>7.07</v>
      </c>
      <c r="E52" s="167">
        <f>IF(OR(Almería!E52=0,Cádiz!E52=0,Córdoba!E52=0,Granada!E52=0,Huelva!E52=0,Jaén!E52=0,Málaga!E52=0,Sevilla!E52=0),"",Almería!E52+Cádiz!E52+Córdoba!E52+Granada!E52+Huelva!E52+Jaén!E52+Málaga!E52+Sevilla!E52)</f>
        <v>8.5625</v>
      </c>
      <c r="F52" s="94"/>
      <c r="G52" s="94">
        <f>IF(OR(Almería!G52=0,Cádiz!G52=0,Córdoba!G52=0,Granada!G52=0,Huelva!G52=0,Jaén!G52=0,Málaga!G52=0,Sevilla!G52=0),"",Almería!G52+Cádiz!G52+Córdoba!G52+Granada!G52+Huelva!G52+Jaén!G52+Málaga!G52+Sevilla!G52)</f>
      </c>
      <c r="H52" s="94">
        <f>IF(OR(Almería!H52=0,Cádiz!H52=0,Córdoba!H52=0,Granada!H52=0,Huelva!H52=0,Jaén!H52=0,Málaga!H52=0,Sevilla!H52=0),"",Almería!H52+Cádiz!H52+Córdoba!H52+Granada!H52+Huelva!H52+Jaén!H52+Málaga!H52+Sevilla!H52)</f>
        <v>108.07</v>
      </c>
      <c r="I52" s="21">
        <f>IF(OR(Almería!I52=0,Cádiz!I52=0,Córdoba!I52=0,Granada!I52=0,Huelva!I52=0,Jaén!I52=0,Málaga!I52=0,Sevilla!I52=0),"",Almería!I52+Cádiz!I52+Córdoba!I52+Granada!I52+Huelva!I52+Jaén!I52+Málaga!I52+Sevilla!I52)</f>
        <v>111.3125</v>
      </c>
      <c r="J52" s="96">
        <f t="shared" si="20"/>
        <v>0</v>
      </c>
      <c r="K52" s="97">
        <f t="shared" si="21"/>
        <v>-17.43065693430657</v>
      </c>
      <c r="L52" s="96"/>
      <c r="M52" s="98"/>
      <c r="N52" s="99" t="e">
        <f t="shared" si="17"/>
        <v>#VALUE!</v>
      </c>
      <c r="O52" s="100">
        <f t="shared" si="18"/>
        <v>15285.714285714284</v>
      </c>
      <c r="P52" s="100">
        <f t="shared" si="19"/>
        <v>13000</v>
      </c>
    </row>
    <row r="53" spans="1:16" ht="13.5">
      <c r="A53" s="101" t="s">
        <v>59</v>
      </c>
      <c r="B53" s="92">
        <v>4</v>
      </c>
      <c r="C53" s="93">
        <f>IF(OR(Almería!C53=0,Cádiz!C53=0,Córdoba!C53=0,Granada!C53=0,Huelva!C53=0,Jaén!C53=0,Málaga!C53=0,Sevilla!C53=0),"",Almería!C53+Cádiz!C53+Córdoba!C53+Granada!C53+Huelva!C53+Jaén!C53+Málaga!C53+Sevilla!C53)</f>
        <v>9687</v>
      </c>
      <c r="D53" s="67">
        <f>IF(OR(Almería!D53=0,Cádiz!D53=0,Córdoba!D53=0,Granada!D53=0,Huelva!D53=0,Jaén!D53=0,Málaga!D53=0,Sevilla!D53=0),"",Almería!D53+Cádiz!D53+Córdoba!D53+Granada!D53+Huelva!D53+Jaén!D53+Málaga!D53+Sevilla!D53)</f>
        <v>9780</v>
      </c>
      <c r="E53" s="167">
        <f>IF(OR(Almería!E53=0,Cádiz!E53=0,Córdoba!E53=0,Granada!E53=0,Huelva!E53=0,Jaén!E53=0,Málaga!E53=0,Sevilla!E53=0),"",Almería!E53+Cádiz!E53+Córdoba!E53+Granada!E53+Huelva!E53+Jaén!E53+Málaga!E53+Sevilla!E53)</f>
        <v>8882.25</v>
      </c>
      <c r="F53" s="94"/>
      <c r="G53" s="94">
        <f>IF(OR(Almería!G53=0,Cádiz!G53=0,Córdoba!G53=0,Granada!G53=0,Huelva!G53=0,Jaén!G53=0,Málaga!G53=0,Sevilla!G53=0),"",Almería!G53+Cádiz!G53+Córdoba!G53+Granada!G53+Huelva!G53+Jaén!G53+Málaga!G53+Sevilla!G53)</f>
      </c>
      <c r="H53" s="94">
        <f>IF(OR(Almería!H53=0,Cádiz!H53=0,Córdoba!H53=0,Granada!H53=0,Huelva!H53=0,Jaén!H53=0,Málaga!H53=0,Sevilla!H53=0),"",Almería!H53+Cádiz!H53+Córdoba!H53+Granada!H53+Huelva!H53+Jaén!H53+Málaga!H53+Sevilla!H53)</f>
        <v>571688</v>
      </c>
      <c r="I53" s="21">
        <f>IF(OR(Almería!I53=0,Cádiz!I53=0,Córdoba!I53=0,Granada!I53=0,Huelva!I53=0,Jaén!I53=0,Málaga!I53=0,Sevilla!I53=0),"",Almería!I53+Cádiz!I53+Córdoba!I53+Granada!I53+Huelva!I53+Jaén!I53+Málaga!I53+Sevilla!I53)</f>
        <v>463216.25</v>
      </c>
      <c r="J53" s="96">
        <f t="shared" si="20"/>
        <v>-0.9509202453987626</v>
      </c>
      <c r="K53" s="97">
        <f t="shared" si="21"/>
        <v>9.060204340116513</v>
      </c>
      <c r="L53" s="96"/>
      <c r="M53" s="98"/>
      <c r="N53" s="99" t="e">
        <f t="shared" si="17"/>
        <v>#VALUE!</v>
      </c>
      <c r="O53" s="100">
        <f t="shared" si="18"/>
        <v>58454.80572597137</v>
      </c>
      <c r="P53" s="100">
        <f t="shared" si="19"/>
        <v>52150.77823749613</v>
      </c>
    </row>
    <row r="54" spans="1:16" ht="12.75" customHeight="1">
      <c r="A54" s="101" t="s">
        <v>60</v>
      </c>
      <c r="B54" s="92">
        <v>4</v>
      </c>
      <c r="C54" s="93">
        <f>IF(OR(Almería!C54=0,Cádiz!C54=0,Córdoba!C54=0,Granada!C54=0,Huelva!C54=0,Jaén!C54=0,Málaga!C54=0,Sevilla!C54=0),"",Almería!C54+Cádiz!C54+Córdoba!C54+Granada!C54+Huelva!C54+Jaén!C54+Málaga!C54+Sevilla!C54)</f>
        <v>4750</v>
      </c>
      <c r="D54" s="67">
        <f>IF(OR(Almería!D54=0,Cádiz!D54=0,Córdoba!D54=0,Granada!D54=0,Huelva!D54=0,Jaén!D54=0,Málaga!D54=0,Sevilla!D54=0),"",Almería!D54+Cádiz!D54+Córdoba!D54+Granada!D54+Huelva!D54+Jaén!D54+Málaga!D54+Sevilla!D54)</f>
        <v>4843</v>
      </c>
      <c r="E54" s="167">
        <f>IF(OR(Almería!E54=0,Cádiz!E54=0,Córdoba!E54=0,Granada!E54=0,Huelva!E54=0,Jaén!E54=0,Málaga!E54=0,Sevilla!E54=0),"",Almería!E54+Cádiz!E54+Córdoba!E54+Granada!E54+Huelva!E54+Jaén!E54+Málaga!E54+Sevilla!E54)</f>
        <v>7198</v>
      </c>
      <c r="F54" s="94"/>
      <c r="G54" s="94">
        <f>IF(OR(Almería!G54=0,Cádiz!G54=0,Córdoba!G54=0,Granada!G54=0,Huelva!G54=0,Jaén!G54=0,Málaga!G54=0,Sevilla!G54=0),"",Almería!G54+Cádiz!G54+Córdoba!G54+Granada!G54+Huelva!G54+Jaén!G54+Málaga!G54+Sevilla!G54)</f>
      </c>
      <c r="H54" s="94">
        <f>IF(OR(Almería!H54=0,Cádiz!H54=0,Córdoba!H54=0,Granada!H54=0,Huelva!H54=0,Jaén!H54=0,Málaga!H54=0,Sevilla!H54=0),"",Almería!H54+Cádiz!H54+Córdoba!H54+Granada!H54+Huelva!H54+Jaén!H54+Málaga!H54+Sevilla!H54)</f>
        <v>155506</v>
      </c>
      <c r="I54" s="21">
        <f>IF(OR(Almería!I54=0,Cádiz!I54=0,Córdoba!I54=0,Granada!I54=0,Huelva!I54=0,Jaén!I54=0,Málaga!I54=0,Sevilla!I54=0),"",Almería!I54+Cádiz!I54+Córdoba!I54+Granada!I54+Huelva!I54+Jaén!I54+Málaga!I54+Sevilla!I54)</f>
        <v>211971</v>
      </c>
      <c r="J54" s="96">
        <f t="shared" si="20"/>
        <v>-1.920297336361756</v>
      </c>
      <c r="K54" s="97">
        <f t="shared" si="21"/>
        <v>-34.009447068630166</v>
      </c>
      <c r="L54" s="96"/>
      <c r="M54" s="98"/>
      <c r="N54" s="99" t="e">
        <f t="shared" si="17"/>
        <v>#VALUE!</v>
      </c>
      <c r="O54" s="100">
        <f t="shared" si="18"/>
        <v>32109.436299814166</v>
      </c>
      <c r="P54" s="100">
        <f t="shared" si="19"/>
        <v>29448.59683245346</v>
      </c>
    </row>
    <row r="55" spans="1:16" ht="12.75" customHeight="1">
      <c r="A55" s="101" t="s">
        <v>61</v>
      </c>
      <c r="B55" s="92"/>
      <c r="C55" s="93">
        <f>IF(OR(Almería!C55=0,Cádiz!C55=0,Córdoba!C55=0,Granada!C55=0,Huelva!C55=0,Jaén!C55=0,Málaga!C55=0,Sevilla!C55=0),"",Almería!C55+Cádiz!C55+Córdoba!C55+Granada!C55+Huelva!C55+Jaén!C55+Málaga!C55+Sevilla!C55)</f>
      </c>
      <c r="D55" s="67">
        <f>IF(OR(Almería!D55=0,Cádiz!D55=0,Córdoba!D55=0,Granada!D55=0,Huelva!D55=0,Jaén!D55=0,Málaga!D55=0,Sevilla!D55=0),"",Almería!D55+Cádiz!D55+Córdoba!D55+Granada!D55+Huelva!D55+Jaén!D55+Málaga!D55+Sevilla!D55)</f>
        <v>283</v>
      </c>
      <c r="E55" s="167">
        <f>IF(OR(Almería!E55=0,Cádiz!E55=0,Córdoba!E55=0,Granada!E55=0,Huelva!E55=0,Jaén!E55=0,Málaga!E55=0,Sevilla!E55=0),"",Almería!E55+Cádiz!E55+Córdoba!E55+Granada!E55+Huelva!E55+Jaén!E55+Málaga!E55+Sevilla!E55)</f>
        <v>235</v>
      </c>
      <c r="F55" s="94"/>
      <c r="G55" s="94">
        <f>IF(OR(Almería!G55=0,Cádiz!G55=0,Córdoba!G55=0,Granada!G55=0,Huelva!G55=0,Jaén!G55=0,Málaga!G55=0,Sevilla!G55=0),"",Almería!G55+Cádiz!G55+Córdoba!G55+Granada!G55+Huelva!G55+Jaén!G55+Málaga!G55+Sevilla!G55)</f>
      </c>
      <c r="H55" s="94">
        <f>IF(OR(Almería!H55=0,Cádiz!H55=0,Córdoba!H55=0,Granada!H55=0,Huelva!H55=0,Jaén!H55=0,Málaga!H55=0,Sevilla!H55=0),"",Almería!H55+Cádiz!H55+Córdoba!H55+Granada!H55+Huelva!H55+Jaén!H55+Málaga!H55+Sevilla!H55)</f>
        <v>9896</v>
      </c>
      <c r="I55" s="21">
        <f>IF(OR(Almería!I55=0,Cádiz!I55=0,Córdoba!I55=0,Granada!I55=0,Huelva!I55=0,Jaén!I55=0,Málaga!I55=0,Sevilla!I55=0),"",Almería!I55+Cádiz!I55+Córdoba!I55+Granada!I55+Huelva!I55+Jaén!I55+Málaga!I55+Sevilla!I55)</f>
        <v>6628</v>
      </c>
      <c r="J55" s="96"/>
      <c r="K55" s="97"/>
      <c r="L55" s="96"/>
      <c r="M55" s="98"/>
      <c r="N55" s="99" t="e">
        <f t="shared" si="17"/>
        <v>#VALUE!</v>
      </c>
      <c r="O55" s="100">
        <f t="shared" si="18"/>
        <v>34968.19787985866</v>
      </c>
      <c r="P55" s="100">
        <f t="shared" si="19"/>
        <v>28204.255319148935</v>
      </c>
    </row>
    <row r="56" spans="1:16" ht="13.5">
      <c r="A56" s="91" t="s">
        <v>62</v>
      </c>
      <c r="B56" s="92">
        <v>4</v>
      </c>
      <c r="C56" s="93">
        <f>IF(OR(Almería!C56=0,Cádiz!C56=0,Córdoba!C56=0,Granada!C56=0,Huelva!C56=0,Jaén!C56=0,Málaga!C56=0,Sevilla!C56=0),"",Almería!C56+Cádiz!C56+Córdoba!C56+Granada!C56+Huelva!C56+Jaén!C56+Málaga!C56+Sevilla!C56)</f>
        <v>8138.030000000001</v>
      </c>
      <c r="D56" s="67">
        <f>IF(OR(Almería!D56=0,Cádiz!D56=0,Córdoba!D56=0,Granada!D56=0,Huelva!D56=0,Jaén!D56=0,Málaga!D56=0,Sevilla!D56=0),"",Almería!D56+Cádiz!D56+Córdoba!D56+Granada!D56+Huelva!D56+Jaén!D56+Málaga!D56+Sevilla!D56)</f>
        <v>8115.040000000001</v>
      </c>
      <c r="E56" s="167">
        <f>IF(OR(Almería!E56=0,Cádiz!E56=0,Córdoba!E56=0,Granada!E56=0,Huelva!E56=0,Jaén!E56=0,Málaga!E56=0,Sevilla!E56=0),"",Almería!E56+Cádiz!E56+Córdoba!E56+Granada!E56+Huelva!E56+Jaén!E56+Málaga!E56+Sevilla!E56)</f>
        <v>6527.545000000001</v>
      </c>
      <c r="F56" s="94">
        <v>4</v>
      </c>
      <c r="G56" s="94">
        <f>IF(OR(Almería!G56=0,Cádiz!G56=0,Córdoba!G56=0,Granada!G56=0,Huelva!G56=0,Jaén!G56=0,Málaga!G56=0,Sevilla!G56=0),"",Almería!G56+Cádiz!G56+Córdoba!G56+Granada!G56+Huelva!G56+Jaén!G56+Málaga!G56+Sevilla!G56)</f>
        <v>387624.04000000004</v>
      </c>
      <c r="H56" s="168">
        <f>IF(OR(Almería!H56=0,Cádiz!H56=0,Córdoba!H56=0,Granada!H56=0,Huelva!H56=0,Jaén!H56=0,Málaga!H56=0,Sevilla!H56=0),"",Almería!H56+Cádiz!H56+Córdoba!H56+Granada!H56+Huelva!H56+Jaén!H56+Málaga!H56+Sevilla!H56)</f>
        <v>384835.04000000004</v>
      </c>
      <c r="I56" s="169">
        <f>IF(OR(Almería!I56=0,Cádiz!I56=0,Córdoba!I56=0,Granada!I56=0,Huelva!I56=0,Jaén!I56=0,Málaga!I56=0,Sevilla!I56=0),"",Almería!I56+Cádiz!I56+Córdoba!I56+Granada!I56+Huelva!I56+Jaén!I56+Málaga!I56+Sevilla!I56)</f>
        <v>364414.178</v>
      </c>
      <c r="J56" s="96">
        <f t="shared" si="20"/>
        <v>0.2833011297541361</v>
      </c>
      <c r="K56" s="97">
        <f t="shared" si="21"/>
        <v>24.672139372459313</v>
      </c>
      <c r="L56" s="96">
        <f>IF(OR(H56=0,G56=0),"",G56/H56*100-100)</f>
        <v>0.7247261060219472</v>
      </c>
      <c r="M56" s="98">
        <f>IF(OR(I56=0,G56=0),"",G56/I56*100-100)</f>
        <v>6.369088636282427</v>
      </c>
      <c r="N56" s="99">
        <f t="shared" si="17"/>
        <v>47631.188383429406</v>
      </c>
      <c r="O56" s="100">
        <f t="shared" si="18"/>
        <v>47422.44523748497</v>
      </c>
      <c r="P56" s="100">
        <f t="shared" si="19"/>
        <v>55827.1414444481</v>
      </c>
    </row>
    <row r="57" spans="1:16" ht="13.5">
      <c r="A57" s="101" t="s">
        <v>63</v>
      </c>
      <c r="B57" s="92">
        <v>4</v>
      </c>
      <c r="C57" s="93">
        <f>IF(OR(Almería!C57=0,Cádiz!C57=0,Córdoba!C57=0,Granada!C57=0,Huelva!C57=0,Jaén!C57=0,Málaga!C57=0,Sevilla!C57=0),"",Almería!C57+Cádiz!C57+Córdoba!C57+Granada!C57+Huelva!C57+Jaén!C57+Málaga!C57+Sevilla!C57)</f>
        <v>7482.030000000001</v>
      </c>
      <c r="D57" s="67">
        <f>IF(OR(Almería!D57=0,Cádiz!D57=0,Córdoba!D57=0,Granada!D57=0,Huelva!D57=0,Jaén!D57=0,Málaga!D57=0,Sevilla!D57=0),"",Almería!D57+Cádiz!D57+Córdoba!D57+Granada!D57+Huelva!D57+Jaén!D57+Málaga!D57+Sevilla!D57)</f>
        <v>7448.030000000001</v>
      </c>
      <c r="E57" s="167">
        <f>IF(OR(Almería!E57=0,Cádiz!E57=0,Córdoba!E57=0,Granada!E57=0,Huelva!E57=0,Jaén!E57=0,Málaga!E57=0,Sevilla!E57=0),"",Almería!E57+Cádiz!E57+Córdoba!E57+Granada!E57+Huelva!E57+Jaén!E57+Málaga!E57+Sevilla!E57)</f>
        <v>5802.780000000001</v>
      </c>
      <c r="F57" s="94">
        <v>4</v>
      </c>
      <c r="G57" s="94">
        <f>IF(OR(Almería!G57=0,Cádiz!G57=0,Córdoba!G57=0,Granada!G57=0,Huelva!G57=0,Jaén!G57=0,Málaga!G57=0,Sevilla!G57=0),"",Almería!G57+Cádiz!G57+Córdoba!G57+Granada!G57+Huelva!G57+Jaén!G57+Málaga!G57+Sevilla!G57)</f>
        <v>365840.03</v>
      </c>
      <c r="H57" s="94">
        <f>IF(OR(Almería!H57=0,Cádiz!H57=0,Córdoba!H57=0,Granada!H57=0,Huelva!H57=0,Jaén!H57=0,Málaga!H57=0,Sevilla!H57=0),"",Almería!H57+Cádiz!H57+Córdoba!H57+Granada!H57+Huelva!H57+Jaén!H57+Málaga!H57+Sevilla!H57)</f>
        <v>361550.03</v>
      </c>
      <c r="I57" s="21">
        <f>IF(OR(Almería!I57=0,Cádiz!I57=0,Córdoba!I57=0,Granada!I57=0,Huelva!I57=0,Jaén!I57=0,Málaga!I57=0,Sevilla!I57=0),"",Almería!I57+Cádiz!I57+Córdoba!I57+Granada!I57+Huelva!I57+Jaén!I57+Málaga!I57+Sevilla!I57)</f>
        <v>339376.46825000003</v>
      </c>
      <c r="J57" s="96">
        <f t="shared" si="20"/>
        <v>0.45649655009445667</v>
      </c>
      <c r="K57" s="97">
        <f t="shared" si="21"/>
        <v>28.93871558115248</v>
      </c>
      <c r="L57" s="96">
        <f>IF(OR(H57=0,G57=0),"",G57/H57*100-100)</f>
        <v>1.186557777356569</v>
      </c>
      <c r="M57" s="98">
        <f>IF(OR(I57=0,G57=0),"",G57/I57*100-100)</f>
        <v>7.797700850167885</v>
      </c>
      <c r="N57" s="99">
        <f t="shared" si="17"/>
        <v>48895.82506351885</v>
      </c>
      <c r="O57" s="100">
        <f t="shared" si="18"/>
        <v>48543.0415828078</v>
      </c>
      <c r="P57" s="100">
        <f t="shared" si="19"/>
        <v>58485.15164283327</v>
      </c>
    </row>
    <row r="58" spans="1:16" ht="13.5">
      <c r="A58" s="101" t="s">
        <v>64</v>
      </c>
      <c r="B58" s="92">
        <v>4</v>
      </c>
      <c r="C58" s="93">
        <f>IF(OR(Almería!C58=0,Cádiz!C58=0,Córdoba!C58=0,Granada!C58=0,Huelva!C58=0,Jaén!C58=0,Málaga!C58=0,Sevilla!C58=0),"",Almería!C58+Cádiz!C58+Córdoba!C58+Granada!C58+Huelva!C58+Jaén!C58+Málaga!C58+Sevilla!C58)</f>
        <v>661.01</v>
      </c>
      <c r="D58" s="67">
        <f>IF(OR(Almería!D58=0,Cádiz!D58=0,Córdoba!D58=0,Granada!D58=0,Huelva!D58=0,Jaén!D58=0,Málaga!D58=0,Sevilla!D58=0),"",Almería!D58+Cádiz!D58+Córdoba!D58+Granada!D58+Huelva!D58+Jaén!D58+Málaga!D58+Sevilla!D58)</f>
        <v>667.01</v>
      </c>
      <c r="E58" s="167">
        <f>IF(OR(Almería!E58=0,Cádiz!E58=0,Córdoba!E58=0,Granada!E58=0,Huelva!E58=0,Jaén!E58=0,Málaga!E58=0,Sevilla!E58=0),"",Almería!E58+Cádiz!E58+Córdoba!E58+Granada!E58+Huelva!E58+Jaén!E58+Málaga!E58+Sevilla!E58)</f>
        <v>724.765</v>
      </c>
      <c r="F58" s="94">
        <v>4</v>
      </c>
      <c r="G58" s="94">
        <f>IF(OR(Almería!G58=0,Cádiz!G58=0,Córdoba!G58=0,Granada!G58=0,Huelva!G58=0,Jaén!G58=0,Málaga!G58=0,Sevilla!G58=0),"",Almería!G58+Cádiz!G58+Córdoba!G58+Granada!G58+Huelva!G58+Jaén!G58+Málaga!G58+Sevilla!G58)</f>
        <v>21784.01</v>
      </c>
      <c r="H58" s="94">
        <f>IF(OR(Almería!H58=0,Cádiz!H58=0,Córdoba!H58=0,Granada!H58=0,Huelva!H58=0,Jaén!H58=0,Málaga!H58=0,Sevilla!H58=0),"",Almería!H58+Cádiz!H58+Córdoba!H58+Granada!H58+Huelva!H58+Jaén!H58+Málaga!H58+Sevilla!H58)</f>
        <v>23285.01</v>
      </c>
      <c r="I58" s="21">
        <f>IF(OR(Almería!I58=0,Cádiz!I58=0,Córdoba!I58=0,Granada!I58=0,Huelva!I58=0,Jaén!I58=0,Málaga!I58=0,Sevilla!I58=0),"",Almería!I58+Cádiz!I58+Córdoba!I58+Granada!I58+Huelva!I58+Jaén!I58+Málaga!I58+Sevilla!I58)</f>
        <v>25037.70975</v>
      </c>
      <c r="J58" s="96">
        <f t="shared" si="20"/>
        <v>-0.8995367385796271</v>
      </c>
      <c r="K58" s="97">
        <f t="shared" si="21"/>
        <v>-8.796644429573718</v>
      </c>
      <c r="L58" s="96">
        <f>IF(OR(H58=0,G58=0),"",G58/H58*100-100)</f>
        <v>-6.446207238047137</v>
      </c>
      <c r="M58" s="98">
        <f>IF(OR(I58=0,G58=0),"",G58/I58*100-100)</f>
        <v>-12.995197174533914</v>
      </c>
      <c r="N58" s="99">
        <f t="shared" si="17"/>
        <v>32955.64363625361</v>
      </c>
      <c r="O58" s="100">
        <f t="shared" si="18"/>
        <v>34909.53658865684</v>
      </c>
      <c r="P58" s="100">
        <f t="shared" si="19"/>
        <v>34545.96972811877</v>
      </c>
    </row>
    <row r="59" spans="1:16" ht="13.5">
      <c r="A59" s="91" t="s">
        <v>65</v>
      </c>
      <c r="B59" s="92">
        <v>4</v>
      </c>
      <c r="C59" s="93">
        <f>IF(OR(Almería!C59=0,Cádiz!C59=0,Córdoba!C59=0,Granada!C59=0,Huelva!C59=0,Jaén!C59=0,Málaga!C59=0,Sevilla!C59=0),"",Almería!C59+Cádiz!C59+Córdoba!C59+Granada!C59+Huelva!C59+Jaén!C59+Málaga!C59+Sevilla!C59)</f>
        <v>7873.040000000001</v>
      </c>
      <c r="D59" s="67">
        <f>IF(OR(Almería!D59=0,Cádiz!D59=0,Córdoba!D59=0,Granada!D59=0,Huelva!D59=0,Jaén!D59=0,Málaga!D59=0,Sevilla!D59=0),"",Almería!D59+Cádiz!D59+Córdoba!D59+Granada!D59+Huelva!D59+Jaén!D59+Málaga!D59+Sevilla!D59)</f>
        <v>7985.040000000001</v>
      </c>
      <c r="E59" s="167">
        <f>IF(OR(Almería!E59=0,Cádiz!E59=0,Córdoba!E59=0,Granada!E59=0,Huelva!E59=0,Jaén!E59=0,Málaga!E59=0,Sevilla!E59=0),"",Almería!E59+Cádiz!E59+Córdoba!E59+Granada!E59+Huelva!E59+Jaén!E59+Málaga!E59+Sevilla!E59)</f>
        <v>7507.790000000001</v>
      </c>
      <c r="F59" s="94">
        <v>4</v>
      </c>
      <c r="G59" s="94">
        <f>IF(OR(Almería!G59=0,Cádiz!G59=0,Córdoba!G59=0,Granada!G59=0,Huelva!G59=0,Jaén!G59=0,Málaga!G59=0,Sevilla!G59=0),"",Almería!G59+Cádiz!G59+Córdoba!G59+Granada!G59+Huelva!G59+Jaén!G59+Málaga!G59+Sevilla!G59)</f>
        <v>691579.04</v>
      </c>
      <c r="H59" s="172">
        <f>IF(OR(Almería!H59=0,Cádiz!H59=0,Córdoba!H59=0,Granada!H59=0,Huelva!H59=0,Jaén!H59=0,Málaga!H59=0,Sevilla!H59=0),"",Almería!H59+Cádiz!H59+Córdoba!H59+Granada!H59+Huelva!H59+Jaén!H59+Málaga!H59+Sevilla!H59)</f>
        <v>672866.04</v>
      </c>
      <c r="I59" s="172">
        <f>IF(OR(Almería!I59=0,Cádiz!I59=0,Córdoba!I59=0,Granada!I59=0,Huelva!I59=0,Jaén!I59=0,Málaga!I59=0,Sevilla!I59=0),"",Almería!I59+Cádiz!I59+Córdoba!I59+Granada!I59+Huelva!I59+Jaén!I59+Málaga!I59+Sevilla!I59)</f>
        <v>654656.647</v>
      </c>
      <c r="J59" s="96">
        <f t="shared" si="20"/>
        <v>-1.402622904832043</v>
      </c>
      <c r="K59" s="97">
        <f t="shared" si="21"/>
        <v>4.864946941776481</v>
      </c>
      <c r="L59" s="96">
        <f>IF(OR(H59=0,G59=0),"",G59/H59*100-100)</f>
        <v>2.7810884912545077</v>
      </c>
      <c r="M59" s="98">
        <f>IF(OR(I59=0,G59=0),"",G59/I59*100-100)</f>
        <v>5.639963050737947</v>
      </c>
      <c r="N59" s="99">
        <f t="shared" si="17"/>
        <v>87841.42338918638</v>
      </c>
      <c r="O59" s="100">
        <f t="shared" si="18"/>
        <v>84265.83210603829</v>
      </c>
      <c r="P59" s="100">
        <f t="shared" si="19"/>
        <v>87196.98433227354</v>
      </c>
    </row>
    <row r="60" spans="1:16" ht="13.5">
      <c r="A60" s="101" t="s">
        <v>66</v>
      </c>
      <c r="B60" s="92">
        <v>4</v>
      </c>
      <c r="C60" s="93">
        <f>IF(OR(Almería!C60=0,Cádiz!C60=0,Córdoba!C60=0,Granada!C60=0,Huelva!C60=0,Jaén!C60=0,Málaga!C60=0,Sevilla!C60=0),"",Almería!C60+Cádiz!C60+Córdoba!C60+Granada!C60+Huelva!C60+Jaén!C60+Málaga!C60+Sevilla!C60)</f>
        <v>7550.030000000001</v>
      </c>
      <c r="D60" s="67">
        <f>IF(OR(Almería!D60=0,Cádiz!D60=0,Córdoba!D60=0,Granada!D60=0,Huelva!D60=0,Jaén!D60=0,Málaga!D60=0,Sevilla!D60=0),"",Almería!D60+Cádiz!D60+Córdoba!D60+Granada!D60+Huelva!D60+Jaén!D60+Málaga!D60+Sevilla!D60)</f>
        <v>7678.030000000001</v>
      </c>
      <c r="E60" s="167">
        <f>IF(OR(Almería!E60=0,Cádiz!E60=0,Córdoba!E60=0,Granada!E60=0,Huelva!E60=0,Jaén!E60=0,Málaga!E60=0,Sevilla!E60=0),"",Almería!E60+Cádiz!E60+Córdoba!E60+Granada!E60+Huelva!E60+Jaén!E60+Málaga!E60+Sevilla!E60)</f>
        <v>7165.280000000001</v>
      </c>
      <c r="F60" s="94">
        <v>4</v>
      </c>
      <c r="G60" s="94">
        <f>IF(OR(Almería!G60=0,Cádiz!G60=0,Córdoba!G60=0,Granada!G60=0,Huelva!G60=0,Jaén!G60=0,Málaga!G60=0,Sevilla!G60=0),"",Almería!G60+Cádiz!G60+Córdoba!G60+Granada!G60+Huelva!G60+Jaén!G60+Málaga!G60+Sevilla!G60)</f>
        <v>680104.03</v>
      </c>
      <c r="H60" s="94">
        <f>IF(OR(Almería!H60=0,Cádiz!H60=0,Córdoba!H60=0,Granada!H60=0,Huelva!H60=0,Jaén!H60=0,Málaga!H60=0,Sevilla!H60=0),"",Almería!H60+Cádiz!H60+Córdoba!H60+Granada!H60+Huelva!H60+Jaén!H60+Málaga!H60+Sevilla!H60)</f>
        <v>662188.03</v>
      </c>
      <c r="I60" s="21">
        <f>IF(OR(Almería!I60=0,Cádiz!I60=0,Córdoba!I60=0,Granada!I60=0,Huelva!I60=0,Jaén!I60=0,Málaga!I60=0,Sevilla!I60=0),"",Almería!I60+Cádiz!I60+Córdoba!I60+Granada!I60+Huelva!I60+Jaén!I60+Málaga!I60+Sevilla!I60)</f>
        <v>642507.1402499999</v>
      </c>
      <c r="J60" s="96">
        <f t="shared" si="20"/>
        <v>-1.667094293718577</v>
      </c>
      <c r="K60" s="97">
        <f t="shared" si="21"/>
        <v>5.369643614764527</v>
      </c>
      <c r="L60" s="96">
        <f>IF(OR(H60=0,G60=0),"",G60/H60*100-100)</f>
        <v>2.705575937396503</v>
      </c>
      <c r="M60" s="98">
        <f>IF(OR(I60=0,G60=0),"",G60/I60*100-100)</f>
        <v>5.851590962144186</v>
      </c>
      <c r="N60" s="99">
        <f t="shared" si="17"/>
        <v>90079.64604114155</v>
      </c>
      <c r="O60" s="100">
        <f t="shared" si="18"/>
        <v>86244.52235794858</v>
      </c>
      <c r="P60" s="100">
        <f t="shared" si="19"/>
        <v>89669.5091119956</v>
      </c>
    </row>
    <row r="61" spans="1:16" ht="13.5">
      <c r="A61" s="101" t="s">
        <v>67</v>
      </c>
      <c r="B61" s="92">
        <v>4</v>
      </c>
      <c r="C61" s="93">
        <f>IF(OR(Almería!C61=0,Cádiz!C61=0,Córdoba!C61=0,Granada!C61=0,Huelva!C61=0,Jaén!C61=0,Málaga!C61=0,Sevilla!C61=0),"",Almería!C61+Cádiz!C61+Córdoba!C61+Granada!C61+Huelva!C61+Jaén!C61+Málaga!C61+Sevilla!C61)</f>
        <v>323.01</v>
      </c>
      <c r="D61" s="67">
        <f>IF(OR(Almería!D61=0,Cádiz!D61=0,Córdoba!D61=0,Granada!D61=0,Huelva!D61=0,Jaén!D61=0,Málaga!D61=0,Sevilla!D61=0),"",Almería!D61+Cádiz!D61+Córdoba!D61+Granada!D61+Huelva!D61+Jaén!D61+Málaga!D61+Sevilla!D61)</f>
        <v>307.01</v>
      </c>
      <c r="E61" s="167">
        <f>IF(OR(Almería!E61=0,Cádiz!E61=0,Córdoba!E61=0,Granada!E61=0,Huelva!E61=0,Jaén!E61=0,Málaga!E61=0,Sevilla!E61=0),"",Almería!E61+Cádiz!E61+Córdoba!E61+Granada!E61+Huelva!E61+Jaén!E61+Málaga!E61+Sevilla!E61)</f>
        <v>342.51</v>
      </c>
      <c r="F61" s="94">
        <v>4</v>
      </c>
      <c r="G61" s="94">
        <f>IF(OR(Almería!G61=0,Cádiz!G61=0,Córdoba!G61=0,Granada!G61=0,Huelva!G61=0,Jaén!G61=0,Málaga!G61=0,Sevilla!G61=0),"",Almería!G61+Cádiz!G61+Córdoba!G61+Granada!G61+Huelva!G61+Jaén!G61+Málaga!G61+Sevilla!G61)</f>
        <v>11475.01</v>
      </c>
      <c r="H61" s="94">
        <f>IF(OR(Almería!H61=0,Cádiz!H61=0,Córdoba!H61=0,Granada!H61=0,Huelva!H61=0,Jaén!H61=0,Málaga!H61=0,Sevilla!H61=0),"",Almería!H61+Cádiz!H61+Córdoba!H61+Granada!H61+Huelva!H61+Jaén!H61+Málaga!H61+Sevilla!H61)</f>
        <v>10678.01</v>
      </c>
      <c r="I61" s="21">
        <f>IF(OR(Almería!I61=0,Cádiz!I61=0,Córdoba!I61=0,Granada!I61=0,Huelva!I61=0,Jaén!I61=0,Málaga!I61=0,Sevilla!I61=0),"",Almería!I61+Cádiz!I61+Córdoba!I61+Granada!I61+Huelva!I61+Jaén!I61+Málaga!I61+Sevilla!I61)</f>
        <v>12149.50675</v>
      </c>
      <c r="J61" s="96">
        <f t="shared" si="20"/>
        <v>5.211556626819984</v>
      </c>
      <c r="K61" s="97">
        <f t="shared" si="21"/>
        <v>-5.693264430235615</v>
      </c>
      <c r="L61" s="96">
        <f>IF(OR(H61=0,G61=0),"",G61/H61*100-100)</f>
        <v>7.463937568891595</v>
      </c>
      <c r="M61" s="98">
        <f>IF(OR(I61=0,G61=0),"",G61/I61*100-100)</f>
        <v>-5.5516389585116315</v>
      </c>
      <c r="N61" s="99">
        <f t="shared" si="17"/>
        <v>35525.246896380915</v>
      </c>
      <c r="O61" s="100">
        <f t="shared" si="18"/>
        <v>34780.658610468716</v>
      </c>
      <c r="P61" s="100">
        <f t="shared" si="19"/>
        <v>35471.97673060641</v>
      </c>
    </row>
    <row r="62" spans="1:16" ht="13.5">
      <c r="A62" s="101" t="s">
        <v>68</v>
      </c>
      <c r="B62" s="92">
        <v>4</v>
      </c>
      <c r="C62" s="93">
        <f>IF(OR(Almería!C62=0,Cádiz!C62=0,Córdoba!C62=0,Granada!C62=0,Huelva!C62=0,Jaén!C62=0,Málaga!C62=0,Sevilla!C62=0),"",Almería!C62+Cádiz!C62+Córdoba!C62+Granada!C62+Huelva!C62+Jaén!C62+Málaga!C62+Sevilla!C62)</f>
        <v>48.040000000000006</v>
      </c>
      <c r="D62" s="67">
        <f>IF(OR(Almería!D62=0,Cádiz!D62=0,Córdoba!D62=0,Granada!D62=0,Huelva!D62=0,Jaén!D62=0,Málaga!D62=0,Sevilla!D62=0),"",Almería!D62+Cádiz!D62+Córdoba!D62+Granada!D62+Huelva!D62+Jaén!D62+Málaga!D62+Sevilla!D62)</f>
        <v>49.040000000000006</v>
      </c>
      <c r="E62" s="167">
        <f>IF(OR(Almería!E62=0,Cádiz!E62=0,Córdoba!E62=0,Granada!E62=0,Huelva!E62=0,Jaén!E62=0,Málaga!E62=0,Sevilla!E62=0),"",Almería!E62+Cádiz!E62+Córdoba!E62+Granada!E62+Huelva!E62+Jaén!E62+Málaga!E62+Sevilla!E62)</f>
        <v>52.040000000000006</v>
      </c>
      <c r="F62" s="94"/>
      <c r="G62" s="94">
        <f>IF(OR(Almería!G62=0,Cádiz!G62=0,Córdoba!G62=0,Granada!G62=0,Huelva!G62=0,Jaén!G62=0,Málaga!G62=0,Sevilla!G62=0),"",Almería!G62+Cádiz!G62+Córdoba!G62+Granada!G62+Huelva!G62+Jaén!G62+Málaga!G62+Sevilla!G62)</f>
      </c>
      <c r="H62" s="94">
        <f>IF(OR(Almería!H62=0,Cádiz!H62=0,Córdoba!H62=0,Granada!H62=0,Huelva!H62=0,Jaén!H62=0,Málaga!H62=0,Sevilla!H62=0),"",Almería!H62+Cádiz!H62+Córdoba!H62+Granada!H62+Huelva!H62+Jaén!H62+Málaga!H62+Sevilla!H62)</f>
        <v>553.04</v>
      </c>
      <c r="I62" s="21">
        <f>IF(OR(Almería!I62=0,Cádiz!I62=0,Córdoba!I62=0,Granada!I62=0,Huelva!I62=0,Jaén!I62=0,Málaga!I62=0,Sevilla!I62=0),"",Almería!I62+Cádiz!I62+Córdoba!I62+Granada!I62+Huelva!I62+Jaén!I62+Málaga!I62+Sevilla!I62)</f>
        <v>621.04</v>
      </c>
      <c r="J62" s="96">
        <f t="shared" si="20"/>
        <v>-2.0391517128874455</v>
      </c>
      <c r="K62" s="97">
        <f t="shared" si="21"/>
        <v>-7.686395080707143</v>
      </c>
      <c r="L62" s="96"/>
      <c r="M62" s="98"/>
      <c r="N62" s="99" t="e">
        <f t="shared" si="17"/>
        <v>#VALUE!</v>
      </c>
      <c r="O62" s="100">
        <f t="shared" si="18"/>
        <v>11277.32463295269</v>
      </c>
      <c r="P62" s="100">
        <f t="shared" si="19"/>
        <v>11933.897002305917</v>
      </c>
    </row>
    <row r="63" spans="1:16" ht="13.5">
      <c r="A63" s="91" t="s">
        <v>69</v>
      </c>
      <c r="B63" s="92">
        <v>4</v>
      </c>
      <c r="C63" s="93">
        <f>IF(OR(Almería!C63=0,Cádiz!C63=0,Córdoba!C63=0,Granada!C63=0,Huelva!C63=0,Jaén!C63=0,Málaga!C63=0,Sevilla!C63=0),"",Almería!C63+Cádiz!C63+Córdoba!C63+Granada!C63+Huelva!C63+Jaén!C63+Málaga!C63+Sevilla!C63)</f>
        <v>2473.040000000001</v>
      </c>
      <c r="D63" s="67">
        <f>IF(OR(Almería!D63=0,Cádiz!D63=0,Córdoba!D63=0,Granada!D63=0,Huelva!D63=0,Jaén!D63=0,Málaga!D63=0,Sevilla!D63=0),"",Almería!D63+Cádiz!D63+Córdoba!D63+Granada!D63+Huelva!D63+Jaén!D63+Málaga!D63+Sevilla!D63)</f>
        <v>2641.040000000001</v>
      </c>
      <c r="E63" s="167">
        <f>IF(OR(Almería!E63=0,Cádiz!E63=0,Córdoba!E63=0,Granada!E63=0,Huelva!E63=0,Jaén!E63=0,Málaga!E63=0,Sevilla!E63=0),"",Almería!E63+Cádiz!E63+Córdoba!E63+Granada!E63+Huelva!E63+Jaén!E63+Málaga!E63+Sevilla!E63)</f>
        <v>2788.0325000000007</v>
      </c>
      <c r="F63" s="94">
        <v>4</v>
      </c>
      <c r="G63" s="94">
        <f>IF(OR(Almería!G63=0,Cádiz!G63=0,Córdoba!G63=0,Granada!G63=0,Huelva!G63=0,Jaén!G63=0,Málaga!G63=0,Sevilla!G63=0),"",Almería!G63+Cádiz!G63+Córdoba!G63+Granada!G63+Huelva!G63+Jaén!G63+Málaga!G63+Sevilla!G63)</f>
        <v>173315.04000000004</v>
      </c>
      <c r="H63" s="168">
        <f>IF(OR(Almería!H63=0,Cádiz!H63=0,Córdoba!H63=0,Granada!H63=0,Huelva!H63=0,Jaén!H63=0,Málaga!H63=0,Sevilla!H63=0),"",Almería!H63+Cádiz!H63+Córdoba!H63+Granada!H63+Huelva!H63+Jaén!H63+Málaga!H63+Sevilla!H63)</f>
        <v>178719.04000000004</v>
      </c>
      <c r="I63" s="168">
        <f>IF(OR(Almería!I63=0,Cádiz!I63=0,Córdoba!I63=0,Granada!I63=0,Huelva!I63=0,Jaén!I63=0,Málaga!I63=0,Sevilla!I63=0),"",Almería!I63+Cádiz!I63+Córdoba!I63+Granada!I63+Huelva!I63+Jaén!I63+Málaga!I63+Sevilla!I63)</f>
        <v>184589.78825000004</v>
      </c>
      <c r="J63" s="96">
        <f t="shared" si="20"/>
        <v>-6.361130463756709</v>
      </c>
      <c r="K63" s="97">
        <f t="shared" si="21"/>
        <v>-11.298021095521648</v>
      </c>
      <c r="L63" s="96">
        <f>IF(OR(H63=0,G63=0),"",G63/H63*100-100)</f>
        <v>-3.0237405035300213</v>
      </c>
      <c r="M63" s="98">
        <f>IF(OR(I63=0,G63=0),"",G63/I63*100-100)</f>
        <v>-6.108002158131299</v>
      </c>
      <c r="N63" s="99">
        <f t="shared" si="17"/>
        <v>70081.7778927959</v>
      </c>
      <c r="O63" s="100">
        <f t="shared" si="18"/>
        <v>67669.94820222336</v>
      </c>
      <c r="P63" s="100">
        <f t="shared" si="19"/>
        <v>66207.90405061633</v>
      </c>
    </row>
    <row r="64" spans="1:16" ht="13.5">
      <c r="A64" s="101" t="s">
        <v>70</v>
      </c>
      <c r="B64" s="92">
        <v>4</v>
      </c>
      <c r="C64" s="93">
        <f>IF(OR(Almería!C64=0,Cádiz!C64=0,Córdoba!C64=0,Granada!C64=0,Huelva!C64=0,Jaén!C64=0,Málaga!C64=0,Sevilla!C64=0),"",Almería!C64+Cádiz!C64+Córdoba!C64+Granada!C64+Huelva!C64+Jaén!C64+Málaga!C64+Sevilla!C64)</f>
        <v>363.01</v>
      </c>
      <c r="D64" s="67">
        <f>IF(OR(Almería!D64=0,Cádiz!D64=0,Córdoba!D64=0,Granada!D64=0,Huelva!D64=0,Jaén!D64=0,Málaga!D64=0,Sevilla!D64=0),"",Almería!D64+Cádiz!D64+Córdoba!D64+Granada!D64+Huelva!D64+Jaén!D64+Málaga!D64+Sevilla!D64)</f>
        <v>610.01</v>
      </c>
      <c r="E64" s="167">
        <f>IF(OR(Almería!E64=0,Cádiz!E64=0,Córdoba!E64=0,Granada!E64=0,Huelva!E64=0,Jaén!E64=0,Málaga!E64=0,Sevilla!E64=0),"",Almería!E64+Cádiz!E64+Córdoba!E64+Granada!E64+Huelva!E64+Jaén!E64+Málaga!E64+Sevilla!E64)</f>
        <v>631.7525</v>
      </c>
      <c r="F64" s="94">
        <v>4</v>
      </c>
      <c r="G64" s="94">
        <f>IF(OR(Almería!G64=0,Cádiz!G64=0,Córdoba!G64=0,Granada!G64=0,Huelva!G64=0,Jaén!G64=0,Málaga!G64=0,Sevilla!G64=0),"",Almería!G64+Cádiz!G64+Córdoba!G64+Granada!G64+Huelva!G64+Jaén!G64+Málaga!G64+Sevilla!G64)</f>
        <v>11901.01</v>
      </c>
      <c r="H64" s="94">
        <f>IF(OR(Almería!H64=0,Cádiz!H64=0,Córdoba!H64=0,Granada!H64=0,Huelva!H64=0,Jaén!H64=0,Málaga!H64=0,Sevilla!H64=0),"",Almería!H64+Cádiz!H64+Córdoba!H64+Granada!H64+Huelva!H64+Jaén!H64+Málaga!H64+Sevilla!H64)</f>
        <v>18513.010000000002</v>
      </c>
      <c r="I64" s="27">
        <f>IF(OR(Almería!I64=0,Cádiz!I64=0,Córdoba!I64=0,Granada!I64=0,Huelva!I64=0,Jaén!I64=0,Málaga!I64=0,Sevilla!I64=0),"",Almería!I64+Cádiz!I64+Córdoba!I64+Granada!I64+Huelva!I64+Jaén!I64+Málaga!I64+Sevilla!I64)</f>
        <v>18424.381999999998</v>
      </c>
      <c r="J64" s="96">
        <f t="shared" si="20"/>
        <v>-40.49113948951657</v>
      </c>
      <c r="K64" s="97">
        <f t="shared" si="21"/>
        <v>-42.53920641390418</v>
      </c>
      <c r="L64" s="96">
        <f>IF(OR(H64=0,G64=0),"",G64/H64*100-100)</f>
        <v>-35.715423909996275</v>
      </c>
      <c r="M64" s="98">
        <f>IF(OR(I64=0,G64=0),"",G64/I64*100-100)</f>
        <v>-35.40619164322581</v>
      </c>
      <c r="N64" s="99">
        <f t="shared" si="17"/>
        <v>32784.24836781356</v>
      </c>
      <c r="O64" s="100">
        <f t="shared" si="18"/>
        <v>30348.69920165244</v>
      </c>
      <c r="P64" s="100">
        <f t="shared" si="19"/>
        <v>29163.924163339274</v>
      </c>
    </row>
    <row r="65" spans="1:16" ht="13.5">
      <c r="A65" s="101" t="s">
        <v>71</v>
      </c>
      <c r="B65" s="92">
        <v>4</v>
      </c>
      <c r="C65" s="93">
        <f>IF(OR(Almería!C65=0,Cádiz!C65=0,Córdoba!C65=0,Granada!C65=0,Huelva!C65=0,Jaén!C65=0,Málaga!C65=0,Sevilla!C65=0),"",Almería!C65+Cádiz!C65+Córdoba!C65+Granada!C65+Huelva!C65+Jaén!C65+Málaga!C65+Sevilla!C65)</f>
        <v>2110.0299999999997</v>
      </c>
      <c r="D65" s="67">
        <f>IF(OR(Almería!D65=0,Cádiz!D65=0,Córdoba!D65=0,Granada!D65=0,Huelva!D65=0,Jaén!D65=0,Málaga!D65=0,Sevilla!D65=0),"",Almería!D65+Cádiz!D65+Córdoba!D65+Granada!D65+Huelva!D65+Jaén!D65+Málaga!D65+Sevilla!D65)</f>
        <v>2031.03</v>
      </c>
      <c r="E65" s="167">
        <f>IF(OR(Almería!E65=0,Cádiz!E65=0,Córdoba!E65=0,Granada!E65=0,Huelva!E65=0,Jaén!E65=0,Málaga!E65=0,Sevilla!E65=0),"",Almería!E65+Cádiz!E65+Córdoba!E65+Granada!E65+Huelva!E65+Jaén!E65+Málaga!E65+Sevilla!E65)</f>
        <v>2156.2799999999997</v>
      </c>
      <c r="F65" s="94">
        <v>4</v>
      </c>
      <c r="G65" s="94">
        <f>IF(OR(Almería!G65=0,Cádiz!G65=0,Córdoba!G65=0,Granada!G65=0,Huelva!G65=0,Jaén!G65=0,Málaga!G65=0,Sevilla!G65=0),"",Almería!G65+Cádiz!G65+Córdoba!G65+Granada!G65+Huelva!G65+Jaén!G65+Málaga!G65+Sevilla!G65)</f>
        <v>161414.03000000003</v>
      </c>
      <c r="H65" s="94">
        <f>IF(OR(Almería!H65=0,Cádiz!H65=0,Córdoba!H65=0,Granada!H65=0,Huelva!H65=0,Jaén!H65=0,Málaga!H65=0,Sevilla!H65=0),"",Almería!H65+Cádiz!H65+Córdoba!H65+Granada!H65+Huelva!H65+Jaén!H65+Málaga!H65+Sevilla!H65)</f>
        <v>160206.03000000003</v>
      </c>
      <c r="I65" s="21">
        <f>IF(OR(Almería!I65=0,Cádiz!I65=0,Córdoba!I65=0,Granada!I65=0,Huelva!I65=0,Jaén!I65=0,Málaga!I65=0,Sevilla!I65=0),"",Almería!I65+Cádiz!I65+Córdoba!I65+Granada!I65+Huelva!I65+Jaén!I65+Málaga!I65+Sevilla!I65)</f>
        <v>166165.40625000003</v>
      </c>
      <c r="J65" s="96">
        <f t="shared" si="20"/>
        <v>3.889652048468008</v>
      </c>
      <c r="K65" s="97">
        <f t="shared" si="21"/>
        <v>-2.144897694177004</v>
      </c>
      <c r="L65" s="96">
        <f>IF(OR(H65=0,G65=0),"",G65/H65*100-100)</f>
        <v>0.7540290462225414</v>
      </c>
      <c r="M65" s="98">
        <f>IF(OR(I65=0,G65=0),"",G65/I65*100-100)</f>
        <v>-2.859425651360567</v>
      </c>
      <c r="N65" s="99">
        <f t="shared" si="17"/>
        <v>76498.45262863564</v>
      </c>
      <c r="O65" s="100">
        <f t="shared" si="18"/>
        <v>78879.20414764924</v>
      </c>
      <c r="P65" s="100">
        <f t="shared" si="19"/>
        <v>77061.14523624022</v>
      </c>
    </row>
    <row r="66" spans="1:16" ht="13.5">
      <c r="A66" s="91" t="s">
        <v>72</v>
      </c>
      <c r="B66" s="92"/>
      <c r="C66" s="119"/>
      <c r="D66" s="120">
        <f>IF(OR(Almería!D66=0,Cádiz!D66=0,Córdoba!D66=0,Granada!D66=0,Huelva!D66=0,Jaén!D66=0,Málaga!D66=0,Sevilla!D66=0),"",Almería!D66+Cádiz!D66+Córdoba!D66+Granada!D66+Huelva!D66+Jaén!D66+Málaga!D66+Sevilla!D66)</f>
        <v>22472.04</v>
      </c>
      <c r="E66" s="167">
        <f>IF(OR(Almería!E66=0,Cádiz!E66=0,Córdoba!E66=0,Granada!E66=0,Huelva!E66=0,Jaén!E66=0,Málaga!E66=0,Sevilla!E66=0),"",Almería!E66+Cádiz!E66+Córdoba!E66+Granada!E66+Huelva!E66+Jaén!E66+Málaga!E66+Sevilla!E66)</f>
        <v>19435.79</v>
      </c>
      <c r="F66" s="94"/>
      <c r="G66" s="121"/>
      <c r="H66" s="173">
        <f>IF(OR(Almería!H66=0,Cádiz!H66=0,Córdoba!H66=0,Granada!H66=0,Huelva!H66=0,Jaén!H66=0,Málaga!H66=0,Sevilla!H66=0),"",Almería!H66+Cádiz!H66+Córdoba!H66+Granada!H66+Huelva!H66+Jaén!H66+Málaga!H66+Sevilla!H66)</f>
        <v>2046926.04</v>
      </c>
      <c r="I66" s="173">
        <f>IF(OR(Almería!I66=0,Cádiz!I66=0,Córdoba!I66=0,Granada!I66=0,Huelva!I66=0,Jaén!I66=0,Málaga!I66=0,Sevilla!I66=0),"",Almería!I66+Cádiz!I66+Córdoba!I66+Granada!I66+Huelva!I66+Jaén!I66+Málaga!I66+Sevilla!I66)</f>
        <v>1616940.79</v>
      </c>
      <c r="J66" s="96">
        <f t="shared" si="20"/>
      </c>
      <c r="K66" s="97">
        <f t="shared" si="21"/>
      </c>
      <c r="L66" s="96">
        <f>IF(OR(H66=0,G66=0),"",G66/H66*100-100)</f>
      </c>
      <c r="M66" s="98">
        <f>IF(OR(I66=0,G66=0),"",G66/I66*100-100)</f>
      </c>
      <c r="N66" s="99" t="e">
        <f t="shared" si="17"/>
        <v>#DIV/0!</v>
      </c>
      <c r="O66" s="100">
        <f t="shared" si="18"/>
        <v>91087.68229319634</v>
      </c>
      <c r="P66" s="100">
        <f t="shared" si="19"/>
        <v>83193.98336779723</v>
      </c>
    </row>
    <row r="67" spans="1:16" ht="13.5">
      <c r="A67" s="101" t="s">
        <v>73</v>
      </c>
      <c r="B67" s="124">
        <v>2</v>
      </c>
      <c r="C67" s="93">
        <f>IF(OR(Almería!C67=0,Cádiz!C67=0,Córdoba!C67=0,Granada!C67=0,Huelva!C67=0,Jaén!C67=0,Málaga!C67=0,Sevilla!C67=0),"",Almería!C67+Cádiz!C67+Córdoba!C67+Granada!C67+Huelva!C67+Jaén!C67+Málaga!C67+Sevilla!C67)</f>
        <v>9737.02</v>
      </c>
      <c r="D67" s="67">
        <f>IF(OR(Almería!D67=0,Cádiz!D67=0,Córdoba!D67=0,Granada!D67=0,Huelva!D67=0,Jaén!D67=0,Málaga!D67=0,Sevilla!D67=0),"",Almería!D67+Cádiz!D67+Córdoba!D67+Granada!D67+Huelva!D67+Jaén!D67+Málaga!D67+Sevilla!D67)</f>
        <v>9732.02</v>
      </c>
      <c r="E67" s="167">
        <f>IF(OR(Almería!E67=0,Cádiz!E67=0,Córdoba!E67=0,Granada!E67=0,Huelva!E67=0,Jaén!E67=0,Málaga!E67=0,Sevilla!E67=0),"",Almería!E67+Cádiz!E67+Córdoba!E67+Granada!E67+Huelva!E67+Jaén!E67+Málaga!E67+Sevilla!E67)</f>
        <v>8222.77</v>
      </c>
      <c r="F67" s="94">
        <v>3</v>
      </c>
      <c r="G67" s="94">
        <f>IF(OR(Almería!G67=0,Cádiz!G67=0,Córdoba!G67=0,Granada!G67=0,Huelva!G67=0,Jaén!G67=0,Málaga!G67=0,Sevilla!G67=0),"",Almería!G67+Cádiz!G67+Córdoba!G67+Granada!G67+Huelva!G67+Jaén!G67+Málaga!G67+Sevilla!G67)</f>
        <v>921071.02</v>
      </c>
      <c r="H67" s="94">
        <f>IF(OR(Almería!H67=0,Cádiz!H67=0,Córdoba!H67=0,Granada!H67=0,Huelva!H67=0,Jaén!H67=0,Málaga!H67=0,Sevilla!H67=0),"",Almería!H67+Cádiz!H67+Córdoba!H67+Granada!H67+Huelva!H67+Jaén!H67+Málaga!H67+Sevilla!H67)</f>
        <v>919014.02</v>
      </c>
      <c r="I67" s="21">
        <f>IF(OR(Almería!I67=0,Cádiz!I67=0,Córdoba!I67=0,Granada!I67=0,Huelva!I67=0,Jaén!I67=0,Málaga!I67=0,Sevilla!I67=0),"",Almería!I67+Cádiz!I67+Córdoba!I67+Granada!I67+Huelva!I67+Jaén!I67+Málaga!I67+Sevilla!I67)</f>
        <v>757946.52</v>
      </c>
      <c r="J67" s="96">
        <f t="shared" si="20"/>
        <v>0.05137679536211692</v>
      </c>
      <c r="K67" s="97">
        <f t="shared" si="21"/>
        <v>18.415327195093624</v>
      </c>
      <c r="L67" s="96">
        <f>IF(OR(H67=0,G67=0),"",G67/H67*100-100)</f>
        <v>0.22382683563412797</v>
      </c>
      <c r="M67" s="98">
        <f>IF(OR(I67=0,G67=0),"",G67/I67*100-100)</f>
        <v>21.52190104388896</v>
      </c>
      <c r="N67" s="99">
        <f t="shared" si="17"/>
        <v>94594.75486339763</v>
      </c>
      <c r="O67" s="100">
        <f t="shared" si="18"/>
        <v>94431.99048090735</v>
      </c>
      <c r="P67" s="100">
        <f t="shared" si="19"/>
        <v>92176.54391403383</v>
      </c>
    </row>
    <row r="68" spans="1:16" ht="13.5">
      <c r="A68" s="101" t="s">
        <v>74</v>
      </c>
      <c r="B68" s="92">
        <v>4</v>
      </c>
      <c r="C68" s="93">
        <f>IF(OR(Almería!C68=0,Cádiz!C68=0,Córdoba!C68=0,Granada!C68=0,Huelva!C68=0,Jaén!C68=0,Málaga!C68=0,Sevilla!C68=0),"",Almería!C68+Cádiz!C68+Córdoba!C68+Granada!C68+Huelva!C68+Jaén!C68+Málaga!C68+Sevilla!C68)</f>
        <v>11952</v>
      </c>
      <c r="D68" s="67">
        <f>IF(OR(Almería!D68=0,Cádiz!D68=0,Córdoba!D68=0,Granada!D68=0,Huelva!D68=0,Jaén!D68=0,Málaga!D68=0,Sevilla!D68=0),"",Almería!D68+Cádiz!D68+Córdoba!D68+Granada!D68+Huelva!D68+Jaén!D68+Málaga!D68+Sevilla!D68)</f>
        <v>9677</v>
      </c>
      <c r="E68" s="167">
        <f>IF(OR(Almería!E68=0,Cádiz!E68=0,Córdoba!E68=0,Granada!E68=0,Huelva!E68=0,Jaén!E68=0,Málaga!E68=0,Sevilla!E68=0),"",Almería!E68+Cádiz!E68+Córdoba!E68+Granada!E68+Huelva!E68+Jaén!E68+Málaga!E68+Sevilla!E68)</f>
        <v>8397.5</v>
      </c>
      <c r="F68" s="94"/>
      <c r="G68" s="94">
        <f>IF(OR(Almería!G68=0,Cádiz!G68=0,Córdoba!G68=0,Granada!G68=0,Huelva!G68=0,Jaén!G68=0,Málaga!G68=0,Sevilla!G68=0),"",Almería!G68+Cádiz!G68+Córdoba!G68+Granada!G68+Huelva!G68+Jaén!G68+Málaga!G68+Sevilla!G68)</f>
      </c>
      <c r="H68" s="94">
        <f>IF(OR(Almería!H68=0,Cádiz!H68=0,Córdoba!H68=0,Granada!H68=0,Huelva!H68=0,Jaén!H68=0,Málaga!H68=0,Sevilla!H68=0),"",Almería!H68+Cádiz!H68+Córdoba!H68+Granada!H68+Huelva!H68+Jaén!H68+Málaga!H68+Sevilla!H68)</f>
        <v>847165</v>
      </c>
      <c r="I68" s="21">
        <f>IF(OR(Almería!I68=0,Cádiz!I68=0,Córdoba!I68=0,Granada!I68=0,Huelva!I68=0,Jaén!I68=0,Málaga!I68=0,Sevilla!I68=0),"",Almería!I68+Cádiz!I68+Córdoba!I68+Granada!I68+Huelva!I68+Jaén!I68+Málaga!I68+Sevilla!I68)</f>
        <v>612933.75</v>
      </c>
      <c r="J68" s="96">
        <f t="shared" si="20"/>
        <v>23.509352071923104</v>
      </c>
      <c r="K68" s="97">
        <f t="shared" si="21"/>
        <v>42.32807383149745</v>
      </c>
      <c r="L68" s="96"/>
      <c r="M68" s="98"/>
      <c r="N68" s="99" t="e">
        <f t="shared" si="17"/>
        <v>#VALUE!</v>
      </c>
      <c r="O68" s="100">
        <f t="shared" si="18"/>
        <v>87544.17691433296</v>
      </c>
      <c r="P68" s="100">
        <f t="shared" si="19"/>
        <v>72990.0267936886</v>
      </c>
    </row>
    <row r="69" spans="1:16" ht="13.5">
      <c r="A69" s="101" t="s">
        <v>75</v>
      </c>
      <c r="B69" s="92"/>
      <c r="C69" s="93">
        <f>IF(OR(Almería!C69=0,Cádiz!C69=0,Córdoba!C69=0,Granada!C69=0,Huelva!C69=0,Jaén!C69=0,Málaga!C69=0,Sevilla!C69=0),"",Almería!C69+Cádiz!C69+Córdoba!C69+Granada!C69+Huelva!C69+Jaén!C69+Málaga!C69+Sevilla!C69)</f>
      </c>
      <c r="D69" s="67">
        <f>IF(OR(Almería!D69=0,Cádiz!D69=0,Córdoba!D69=0,Granada!D69=0,Huelva!D69=0,Jaén!D69=0,Málaga!D69=0,Sevilla!D69=0),"",Almería!D69+Cádiz!D69+Córdoba!D69+Granada!D69+Huelva!D69+Jaén!D69+Málaga!D69+Sevilla!D69)</f>
        <v>3063.0200000000004</v>
      </c>
      <c r="E69" s="167">
        <f>IF(OR(Almería!E69=0,Cádiz!E69=0,Córdoba!E69=0,Granada!E69=0,Huelva!E69=0,Jaén!E69=0,Málaga!E69=0,Sevilla!E69=0),"",Almería!E69+Cádiz!E69+Córdoba!E69+Granada!E69+Huelva!E69+Jaén!E69+Málaga!E69+Sevilla!E69)</f>
        <v>2815.5200000000004</v>
      </c>
      <c r="F69" s="94"/>
      <c r="G69" s="94">
        <f>IF(OR(Almería!G69=0,Cádiz!G69=0,Córdoba!G69=0,Granada!G69=0,Huelva!G69=0,Jaén!G69=0,Málaga!G69=0,Sevilla!G69=0),"",Almería!G69+Cádiz!G69+Córdoba!G69+Granada!G69+Huelva!G69+Jaén!G69+Málaga!G69+Sevilla!G69)</f>
      </c>
      <c r="H69" s="94">
        <f>IF(OR(Almería!H69=0,Cádiz!H69=0,Córdoba!H69=0,Granada!H69=0,Huelva!H69=0,Jaén!H69=0,Málaga!H69=0,Sevilla!H69=0),"",Almería!H69+Cádiz!H69+Córdoba!H69+Granada!H69+Huelva!H69+Jaén!H69+Málaga!H69+Sevilla!H69)</f>
        <v>280747.02</v>
      </c>
      <c r="I69" s="21">
        <f>IF(OR(Almería!I69=0,Cádiz!I69=0,Córdoba!I69=0,Granada!I69=0,Huelva!I69=0,Jaén!I69=0,Málaga!I69=0,Sevilla!I69=0),"",Almería!I69+Cádiz!I69+Córdoba!I69+Granada!I69+Huelva!I69+Jaén!I69+Málaga!I69+Sevilla!I69)</f>
        <v>246060.52000000002</v>
      </c>
      <c r="J69" s="96"/>
      <c r="K69" s="97"/>
      <c r="L69" s="96"/>
      <c r="M69" s="98"/>
      <c r="N69" s="99" t="e">
        <f t="shared" si="17"/>
        <v>#VALUE!</v>
      </c>
      <c r="O69" s="100">
        <f t="shared" si="18"/>
        <v>91656.93335335713</v>
      </c>
      <c r="P69" s="100">
        <f t="shared" si="19"/>
        <v>87394.3427857021</v>
      </c>
    </row>
    <row r="70" spans="1:16" ht="13.5">
      <c r="A70" s="101" t="s">
        <v>76</v>
      </c>
      <c r="B70" s="92">
        <v>4</v>
      </c>
      <c r="C70" s="93">
        <f>IF(OR(Almería!C70=0,Cádiz!C70=0,Córdoba!C70=0,Granada!C70=0,Huelva!C70=0,Jaén!C70=0,Málaga!C70=0,Sevilla!C70=0),"",Almería!C70+Cádiz!C70+Córdoba!C70+Granada!C70+Huelva!C70+Jaén!C70+Málaga!C70+Sevilla!C70)</f>
        <v>6487.03</v>
      </c>
      <c r="D70" s="67">
        <f>IF(OR(Almería!D70=0,Cádiz!D70=0,Córdoba!D70=0,Granada!D70=0,Huelva!D70=0,Jaén!D70=0,Málaga!D70=0,Sevilla!D70=0),"",Almería!D70+Cádiz!D70+Córdoba!D70+Granada!D70+Huelva!D70+Jaén!D70+Málaga!D70+Sevilla!D70)</f>
        <v>4211.02</v>
      </c>
      <c r="E70" s="167">
        <f>IF(OR(Almería!E70=0,Cádiz!E70=0,Córdoba!E70=0,Granada!E70=0,Huelva!E70=0,Jaén!E70=0,Málaga!E70=0,Sevilla!E70=0),"",Almería!E70+Cádiz!E70+Córdoba!E70+Granada!E70+Huelva!E70+Jaén!E70+Málaga!E70+Sevilla!E70)</f>
        <v>3001.5525000000002</v>
      </c>
      <c r="F70" s="94"/>
      <c r="G70" s="94">
        <f>IF(OR(Almería!G70=0,Cádiz!G70=0,Córdoba!G70=0,Granada!G70=0,Huelva!G70=0,Jaén!G70=0,Málaga!G70=0,Sevilla!G70=0),"",Almería!G70+Cádiz!G70+Córdoba!G70+Granada!G70+Huelva!G70+Jaén!G70+Málaga!G70+Sevilla!G70)</f>
      </c>
      <c r="H70" s="94">
        <f>IF(OR(Almería!H70=0,Cádiz!H70=0,Córdoba!H70=0,Granada!H70=0,Huelva!H70=0,Jaén!H70=0,Málaga!H70=0,Sevilla!H70=0),"",Almería!H70+Cádiz!H70+Córdoba!H70+Granada!H70+Huelva!H70+Jaén!H70+Málaga!H70+Sevilla!H70)</f>
        <v>439224.02</v>
      </c>
      <c r="I70" s="21">
        <f>IF(OR(Almería!I70=0,Cádiz!I70=0,Córdoba!I70=0,Granada!I70=0,Huelva!I70=0,Jaén!I70=0,Málaga!I70=0,Sevilla!I70=0),"",Almería!I70+Cádiz!I70+Córdoba!I70+Granada!I70+Huelva!I70+Jaén!I70+Málaga!I70+Sevilla!I70)</f>
        <v>241974.8025</v>
      </c>
      <c r="J70" s="96">
        <f t="shared" si="20"/>
        <v>54.048900266443724</v>
      </c>
      <c r="K70" s="97">
        <f t="shared" si="21"/>
        <v>116.12248994478688</v>
      </c>
      <c r="L70" s="96"/>
      <c r="M70" s="98"/>
      <c r="N70" s="99" t="e">
        <f t="shared" si="17"/>
        <v>#VALUE!</v>
      </c>
      <c r="O70" s="100">
        <f t="shared" si="18"/>
        <v>104303.4751675366</v>
      </c>
      <c r="P70" s="100">
        <f t="shared" si="19"/>
        <v>80616.54843618427</v>
      </c>
    </row>
    <row r="71" spans="1:16" ht="13.5">
      <c r="A71" s="101" t="s">
        <v>77</v>
      </c>
      <c r="B71" s="92"/>
      <c r="C71" s="93">
        <f>IF(OR(Almería!C71=0,Cádiz!C71=0,Córdoba!C71=0,Granada!C71=0,Huelva!C71=0,Jaén!C71=0,Málaga!C71=0,Sevilla!C71=0),"",Almería!C71+Cádiz!C71+Córdoba!C71+Granada!C71+Huelva!C71+Jaén!C71+Málaga!C71+Sevilla!C71)</f>
      </c>
      <c r="D71" s="67">
        <f>IF(OR(Almería!D71=0,Cádiz!D71=0,Córdoba!D71=0,Granada!D71=0,Huelva!D71=0,Jaén!D71=0,Málaga!D71=0,Sevilla!D71=0),"",Almería!D71+Cádiz!D71+Córdoba!D71+Granada!D71+Huelva!D71+Jaén!D71+Málaga!D71+Sevilla!D71)</f>
        <v>11726</v>
      </c>
      <c r="E71" s="167">
        <f>IF(OR(Almería!E71=0,Cádiz!E71=0,Córdoba!E71=0,Granada!E71=0,Huelva!E71=0,Jaén!E71=0,Málaga!E71=0,Sevilla!E71=0),"",Almería!E71+Cádiz!E71+Córdoba!E71+Granada!E71+Huelva!E71+Jaén!E71+Málaga!E71+Sevilla!E71)</f>
        <v>10630.5</v>
      </c>
      <c r="F71" s="94"/>
      <c r="G71" s="94">
        <f>IF(OR(Almería!G71=0,Cádiz!G71=0,Córdoba!G71=0,Granada!G71=0,Huelva!G71=0,Jaén!G71=0,Málaga!G71=0,Sevilla!G71=0),"",Almería!G71+Cádiz!G71+Córdoba!G71+Granada!G71+Huelva!G71+Jaén!G71+Málaga!G71+Sevilla!G71)</f>
      </c>
      <c r="H71" s="94">
        <f>IF(OR(Almería!H71=0,Cádiz!H71=0,Córdoba!H71=0,Granada!H71=0,Huelva!H71=0,Jaén!H71=0,Málaga!H71=0,Sevilla!H71=0),"",Almería!H71+Cádiz!H71+Córdoba!H71+Granada!H71+Huelva!H71+Jaén!H71+Málaga!H71+Sevilla!H71)</f>
        <v>753940</v>
      </c>
      <c r="I71" s="21">
        <f>IF(OR(Almería!I71=0,Cádiz!I71=0,Córdoba!I71=0,Granada!I71=0,Huelva!I71=0,Jaén!I71=0,Málaga!I71=0,Sevilla!I71=0),"",Almería!I71+Cádiz!I71+Córdoba!I71+Granada!I71+Huelva!I71+Jaén!I71+Málaga!I71+Sevilla!I71)</f>
        <v>606057.75</v>
      </c>
      <c r="J71" s="96"/>
      <c r="K71" s="97"/>
      <c r="L71" s="96"/>
      <c r="M71" s="98"/>
      <c r="N71" s="99" t="e">
        <f t="shared" si="17"/>
        <v>#VALUE!</v>
      </c>
      <c r="O71" s="100">
        <f t="shared" si="18"/>
        <v>64296.435272045026</v>
      </c>
      <c r="P71" s="100">
        <f t="shared" si="19"/>
        <v>57011.217722590656</v>
      </c>
    </row>
    <row r="72" spans="1:16" ht="13.5">
      <c r="A72" s="101" t="s">
        <v>78</v>
      </c>
      <c r="B72" s="92">
        <v>4</v>
      </c>
      <c r="C72" s="93">
        <f>IF(OR(Almería!C72=0,Cádiz!C72=0,Córdoba!C72=0,Granada!C72=0,Huelva!C72=0,Jaén!C72=0,Málaga!C72=0,Sevilla!C72=0),"",Almería!C72+Cádiz!C72+Córdoba!C72+Granada!C72+Huelva!C72+Jaén!C72+Málaga!C72+Sevilla!C72)</f>
        <v>7097.02</v>
      </c>
      <c r="D72" s="67">
        <f>IF(OR(Almería!D72=0,Cádiz!D72=0,Córdoba!D72=0,Granada!D72=0,Huelva!D72=0,Jaén!D72=0,Málaga!D72=0,Sevilla!D72=0),"",Almería!D72+Cádiz!D72+Córdoba!D72+Granada!D72+Huelva!D72+Jaén!D72+Málaga!D72+Sevilla!D72)</f>
        <v>7384.02</v>
      </c>
      <c r="E72" s="167">
        <f>IF(OR(Almería!E72=0,Cádiz!E72=0,Córdoba!E72=0,Granada!E72=0,Huelva!E72=0,Jaén!E72=0,Málaga!E72=0,Sevilla!E72=0),"",Almería!E72+Cádiz!E72+Córdoba!E72+Granada!E72+Huelva!E72+Jaén!E72+Málaga!E72+Sevilla!E72)</f>
        <v>6981.2675</v>
      </c>
      <c r="F72" s="94">
        <v>4</v>
      </c>
      <c r="G72" s="94">
        <f>IF(OR(Almería!G72=0,Cádiz!G72=0,Córdoba!G72=0,Granada!G72=0,Huelva!G72=0,Jaén!G72=0,Málaga!G72=0,Sevilla!G72=0),"",Almería!G72+Cádiz!G72+Córdoba!G72+Granada!G72+Huelva!G72+Jaén!G72+Málaga!G72+Sevilla!G72)</f>
        <v>271490.02</v>
      </c>
      <c r="H72" s="94">
        <f>IF(OR(Almería!H72=0,Cádiz!H72=0,Córdoba!H72=0,Granada!H72=0,Huelva!H72=0,Jaén!H72=0,Málaga!H72=0,Sevilla!H72=0),"",Almería!H72+Cádiz!H72+Córdoba!H72+Granada!H72+Huelva!H72+Jaén!H72+Málaga!H72+Sevilla!H72)</f>
        <v>282491.02</v>
      </c>
      <c r="I72" s="21">
        <f>IF(OR(Almería!I72=0,Cádiz!I72=0,Córdoba!I72=0,Granada!I72=0,Huelva!I72=0,Jaén!I72=0,Málaga!I72=0,Sevilla!I72=0),"",Almería!I72+Cádiz!I72+Córdoba!I72+Granada!I72+Huelva!I72+Jaén!I72+Málaga!I72+Sevilla!I72)</f>
        <v>276786.0175</v>
      </c>
      <c r="J72" s="125">
        <f t="shared" si="20"/>
        <v>-3.8867717043019923</v>
      </c>
      <c r="K72" s="97">
        <f t="shared" si="21"/>
        <v>1.6580441875347276</v>
      </c>
      <c r="L72" s="125">
        <f>IF(OR(H72=0,G72=0),"",G72/H72*100-100)</f>
        <v>-3.8942830819896415</v>
      </c>
      <c r="M72" s="98">
        <f>IF(OR(I72=0,G72=0),"",G72/I72*100-100)</f>
        <v>-1.9133905490728012</v>
      </c>
      <c r="N72" s="99">
        <f t="shared" si="17"/>
        <v>38254.08692662554</v>
      </c>
      <c r="O72" s="100">
        <f t="shared" si="18"/>
        <v>38257.07676848112</v>
      </c>
      <c r="P72" s="100">
        <f t="shared" si="19"/>
        <v>39646.95773367802</v>
      </c>
    </row>
    <row r="73" spans="1:16" ht="13.5">
      <c r="A73" s="101" t="s">
        <v>79</v>
      </c>
      <c r="B73" s="92">
        <v>2</v>
      </c>
      <c r="C73" s="93">
        <f>IF(OR(Almería!C73=0,Cádiz!C73=0,Córdoba!C73=0,Granada!C73=0,Huelva!C73=0,Jaén!C73=0,Málaga!C73=0,Sevilla!C73=0),"",Almería!C73+Cádiz!C73+Córdoba!C73+Granada!C73+Huelva!C73+Jaén!C73+Málaga!C73+Sevilla!C73)</f>
        <v>1971</v>
      </c>
      <c r="D73" s="67">
        <f>IF(OR(Almería!D73=0,Cádiz!D73=0,Córdoba!D73=0,Granada!D73=0,Huelva!D73=0,Jaén!D73=0,Málaga!D73=0,Sevilla!D73=0),"",Almería!D73+Cádiz!D73+Córdoba!D73+Granada!D73+Huelva!D73+Jaén!D73+Málaga!D73+Sevilla!D73)</f>
        <v>2143</v>
      </c>
      <c r="E73" s="167">
        <f>IF(OR(Almería!E73=0,Cádiz!E73=0,Córdoba!E73=0,Granada!E73=0,Huelva!E73=0,Jaén!E73=0,Málaga!E73=0,Sevilla!E73=0),"",Almería!E73+Cádiz!E73+Córdoba!E73+Granada!E73+Huelva!E73+Jaén!E73+Málaga!E73+Sevilla!E73)</f>
        <v>2261</v>
      </c>
      <c r="F73" s="94">
        <v>2</v>
      </c>
      <c r="G73" s="94">
        <f>IF(OR(Almería!G73=0,Cádiz!G73=0,Córdoba!G73=0,Granada!G73=0,Huelva!G73=0,Jaén!G73=0,Málaga!G73=0,Sevilla!G73=0),"",Almería!G73+Cádiz!G73+Córdoba!G73+Granada!G73+Huelva!G73+Jaén!G73+Málaga!G73+Sevilla!G73)</f>
        <v>26976</v>
      </c>
      <c r="H73" s="94">
        <f>IF(OR(Almería!H73=0,Cádiz!H73=0,Córdoba!H73=0,Granada!H73=0,Huelva!H73=0,Jaén!H73=0,Málaga!H73=0,Sevilla!H73=0),"",Almería!H73+Cádiz!H73+Córdoba!H73+Granada!H73+Huelva!H73+Jaén!H73+Málaga!H73+Sevilla!H73)</f>
        <v>29047</v>
      </c>
      <c r="I73" s="21">
        <f>IF(OR(Almería!I73=0,Cádiz!I73=0,Córdoba!I73=0,Granada!I73=0,Huelva!I73=0,Jaén!I73=0,Málaga!I73=0,Sevilla!I73=0),"",Almería!I73+Cádiz!I73+Córdoba!I73+Granada!I73+Huelva!I73+Jaén!I73+Málaga!I73+Sevilla!I73)</f>
        <v>30464.5</v>
      </c>
      <c r="J73" s="96">
        <f t="shared" si="20"/>
        <v>-8.026131591227255</v>
      </c>
      <c r="K73" s="97">
        <f t="shared" si="21"/>
        <v>-12.82618310482087</v>
      </c>
      <c r="L73" s="96">
        <f>IF(OR(H73=0,G73=0),"",G73/H73*100-100)</f>
        <v>-7.129824078218064</v>
      </c>
      <c r="M73" s="98">
        <f>IF(OR(I73=0,G73=0),"",G73/I73*100-100)</f>
        <v>-11.451033169754965</v>
      </c>
      <c r="N73" s="99">
        <f t="shared" si="17"/>
        <v>13686.453576864536</v>
      </c>
      <c r="O73" s="100">
        <f t="shared" si="18"/>
        <v>13554.363042463836</v>
      </c>
      <c r="P73" s="100">
        <f t="shared" si="19"/>
        <v>13473.90535161433</v>
      </c>
    </row>
    <row r="74" spans="1:16" ht="13.5">
      <c r="A74" s="101" t="s">
        <v>80</v>
      </c>
      <c r="B74" s="92">
        <v>2</v>
      </c>
      <c r="C74" s="93">
        <f>IF(OR(Almería!C74=0,Cádiz!C74=0,Córdoba!C74=0,Granada!C74=0,Huelva!C74=0,Jaén!C74=0,Málaga!C74=0,Sevilla!C74=0),"",Almería!C74+Cádiz!C74+Córdoba!C74+Granada!C74+Huelva!C74+Jaén!C74+Málaga!C74+Sevilla!C74)</f>
        <v>1520</v>
      </c>
      <c r="D74" s="67">
        <f>IF(OR(Almería!D74=0,Cádiz!D74=0,Córdoba!D74=0,Granada!D74=0,Huelva!D74=0,Jaén!D74=0,Málaga!D74=0,Sevilla!D74=0),"",Almería!D74+Cádiz!D74+Córdoba!D74+Granada!D74+Huelva!D74+Jaén!D74+Málaga!D74+Sevilla!D74)</f>
        <v>1542</v>
      </c>
      <c r="E74" s="167">
        <f>IF(OR(Almería!E74=0,Cádiz!E74=0,Córdoba!E74=0,Granada!E74=0,Huelva!E74=0,Jaén!E74=0,Málaga!E74=0,Sevilla!E74=0),"",Almería!E74+Cádiz!E74+Córdoba!E74+Granada!E74+Huelva!E74+Jaén!E74+Málaga!E74+Sevilla!E74)</f>
        <v>1392.5</v>
      </c>
      <c r="F74" s="94">
        <v>2</v>
      </c>
      <c r="G74" s="94">
        <f>IF(OR(Almería!G74=0,Cádiz!G74=0,Córdoba!G74=0,Granada!G74=0,Huelva!G74=0,Jaén!G74=0,Málaga!G74=0,Sevilla!G74=0),"",Almería!G74+Cádiz!G74+Córdoba!G74+Granada!G74+Huelva!G74+Jaén!G74+Málaga!G74+Sevilla!G74)</f>
        <v>41392</v>
      </c>
      <c r="H74" s="94">
        <f>IF(OR(Almería!H74=0,Cádiz!H74=0,Córdoba!H74=0,Granada!H74=0,Huelva!H74=0,Jaén!H74=0,Málaga!H74=0,Sevilla!H74=0),"",Almería!H74+Cádiz!H74+Córdoba!H74+Granada!H74+Huelva!H74+Jaén!H74+Málaga!H74+Sevilla!H74)</f>
        <v>40678</v>
      </c>
      <c r="I74" s="21">
        <f>IF(OR(Almería!I74=0,Cádiz!I74=0,Córdoba!I74=0,Granada!I74=0,Huelva!I74=0,Jaén!I74=0,Málaga!I74=0,Sevilla!I74=0),"",Almería!I74+Cádiz!I74+Córdoba!I74+Granada!I74+Huelva!I74+Jaén!I74+Málaga!I74+Sevilla!I74)</f>
        <v>37158</v>
      </c>
      <c r="J74" s="96">
        <f t="shared" si="20"/>
        <v>-1.4267185473411104</v>
      </c>
      <c r="K74" s="97">
        <f t="shared" si="21"/>
        <v>9.156193895870743</v>
      </c>
      <c r="L74" s="96">
        <f>IF(OR(H74=0,G74=0),"",G74/H74*100-100)</f>
        <v>1.7552485372928714</v>
      </c>
      <c r="M74" s="98">
        <f>IF(OR(I74=0,G74=0),"",G74/I74*100-100)</f>
        <v>11.394585284460959</v>
      </c>
      <c r="N74" s="99">
        <f t="shared" si="17"/>
        <v>27231.57894736842</v>
      </c>
      <c r="O74" s="100">
        <f t="shared" si="18"/>
        <v>26380.025940337226</v>
      </c>
      <c r="P74" s="100">
        <f t="shared" si="19"/>
        <v>26684.380610412925</v>
      </c>
    </row>
    <row r="75" spans="1:16" ht="13.5">
      <c r="A75" s="101" t="s">
        <v>81</v>
      </c>
      <c r="B75" s="92">
        <v>1</v>
      </c>
      <c r="C75" s="93">
        <f>IF(OR(Almería!C75=0,Cádiz!C75=0,Córdoba!C75=0,Granada!C75=0,Huelva!C75=0,Jaén!C75=0,Málaga!C75=0,Sevilla!C75=0),"",Almería!C75+Cádiz!C75+Córdoba!C75+Granada!C75+Huelva!C75+Jaén!C75+Málaga!C75+Sevilla!C75)</f>
        <v>4749</v>
      </c>
      <c r="D75" s="67">
        <f>IF(OR(Almería!D75=0,Cádiz!D75=0,Córdoba!D75=0,Granada!D75=0,Huelva!D75=0,Jaén!D75=0,Málaga!D75=0,Sevilla!D75=0),"",Almería!D75+Cádiz!D75+Córdoba!D75+Granada!D75+Huelva!D75+Jaén!D75+Málaga!D75+Sevilla!D75)</f>
        <v>4762</v>
      </c>
      <c r="E75" s="167">
        <f>IF(OR(Almería!E75=0,Cádiz!E75=0,Córdoba!E75=0,Granada!E75=0,Huelva!E75=0,Jaén!E75=0,Málaga!E75=0,Sevilla!E75=0),"",Almería!E75+Cádiz!E75+Córdoba!E75+Granada!E75+Huelva!E75+Jaén!E75+Málaga!E75+Sevilla!E75)</f>
        <v>5169.5</v>
      </c>
      <c r="F75" s="94"/>
      <c r="G75" s="94">
        <f>IF(OR(Almería!G75=0,Cádiz!G75=0,Córdoba!G75=0,Granada!G75=0,Huelva!G75=0,Jaén!G75=0,Málaga!G75=0,Sevilla!G75=0),"",Almería!G75+Cádiz!G75+Córdoba!G75+Granada!G75+Huelva!G75+Jaén!G75+Málaga!G75+Sevilla!G75)</f>
      </c>
      <c r="H75" s="94">
        <f>IF(OR(Almería!H75=0,Cádiz!H75=0,Córdoba!H75=0,Granada!H75=0,Huelva!H75=0,Jaén!H75=0,Málaga!H75=0,Sevilla!H75=0),"",Almería!H75+Cádiz!H75+Córdoba!H75+Granada!H75+Huelva!H75+Jaén!H75+Málaga!H75+Sevilla!H75)</f>
        <v>49431</v>
      </c>
      <c r="I75" s="21">
        <f>IF(OR(Almería!I75=0,Cádiz!I75=0,Córdoba!I75=0,Granada!I75=0,Huelva!I75=0,Jaén!I75=0,Málaga!I75=0,Sevilla!I75=0),"",Almería!I75+Cádiz!I75+Córdoba!I75+Granada!I75+Huelva!I75+Jaén!I75+Málaga!I75+Sevilla!I75)</f>
        <v>51562</v>
      </c>
      <c r="J75" s="96">
        <f t="shared" si="20"/>
        <v>-0.2729945401091953</v>
      </c>
      <c r="K75" s="97">
        <f t="shared" si="21"/>
        <v>-8.134248960247604</v>
      </c>
      <c r="L75" s="96"/>
      <c r="M75" s="98"/>
      <c r="N75" s="99" t="e">
        <f t="shared" si="17"/>
        <v>#VALUE!</v>
      </c>
      <c r="O75" s="100">
        <f t="shared" si="18"/>
        <v>10380.30239395212</v>
      </c>
      <c r="P75" s="100">
        <f t="shared" si="19"/>
        <v>9974.272173324305</v>
      </c>
    </row>
    <row r="76" spans="1:16" ht="13.5">
      <c r="A76" s="91" t="s">
        <v>82</v>
      </c>
      <c r="B76" s="92">
        <v>4</v>
      </c>
      <c r="C76" s="93">
        <f>IF(OR(Almería!C76=0,Cádiz!C76=0,Córdoba!C76=0,Granada!C76=0,Huelva!C76=0,Jaén!C76=0,Málaga!C76=0,Sevilla!C76=0),"",Almería!C76+Cádiz!C76+Córdoba!C76+Granada!C76+Huelva!C76+Jaén!C76+Málaga!C76+Sevilla!C76)</f>
        <v>3158.01</v>
      </c>
      <c r="D76" s="67">
        <f>IF(OR(Almería!D76=0,Cádiz!D76=0,Córdoba!D76=0,Granada!D76=0,Huelva!D76=0,Jaén!D76=0,Málaga!D76=0,Sevilla!D76=0),"",Almería!D76+Cádiz!D76+Córdoba!D76+Granada!D76+Huelva!D76+Jaén!D76+Málaga!D76+Sevilla!D76)</f>
        <v>3049.02</v>
      </c>
      <c r="E76" s="167">
        <f>IF(OR(Almería!E76=0,Cádiz!E76=0,Córdoba!E76=0,Granada!E76=0,Huelva!E76=0,Jaén!E76=0,Málaga!E76=0,Sevilla!E76=0),"",Almería!E76+Cádiz!E76+Córdoba!E76+Granada!E76+Huelva!E76+Jaén!E76+Málaga!E76+Sevilla!E76)</f>
        <v>3518.7625000000003</v>
      </c>
      <c r="F76" s="94"/>
      <c r="G76" s="94"/>
      <c r="H76" s="168">
        <f>IF(OR(Almería!H76=0,Cádiz!H76=0,Córdoba!H76=0,Granada!H76=0,Huelva!H76=0,Jaén!H76=0,Málaga!H76=0,Sevilla!H76=0),"",Almería!H76+Cádiz!H76+Córdoba!H76+Granada!H76+Huelva!H76+Jaén!H76+Málaga!H76+Sevilla!H76)</f>
        <v>129592.02</v>
      </c>
      <c r="I76" s="168">
        <f>IF(OR(Almería!I76=0,Cádiz!I76=0,Córdoba!I76=0,Granada!I76=0,Huelva!I76=0,Jaén!I76=0,Málaga!I76=0,Sevilla!I76=0),"",Almería!I76+Cádiz!I76+Córdoba!I76+Granada!I76+Huelva!I76+Jaén!I76+Málaga!I76+Sevilla!I76)</f>
        <v>143427.5125</v>
      </c>
      <c r="J76" s="96">
        <f t="shared" si="20"/>
        <v>3.5745911801168972</v>
      </c>
      <c r="K76" s="97">
        <f t="shared" si="21"/>
        <v>-10.252254876536853</v>
      </c>
      <c r="L76" s="96">
        <f>IF(OR(H76=0,G76=0),"",G76/H76*100-100)</f>
      </c>
      <c r="M76" s="98">
        <f>IF(OR(I76=0,G76=0),"",G76/I76*100-100)</f>
      </c>
      <c r="N76" s="99">
        <f t="shared" si="17"/>
        <v>0</v>
      </c>
      <c r="O76" s="100">
        <f t="shared" si="18"/>
        <v>42502.84353661176</v>
      </c>
      <c r="P76" s="100">
        <f t="shared" si="19"/>
        <v>40760.782377327254</v>
      </c>
    </row>
    <row r="77" spans="1:16" ht="13.5">
      <c r="A77" s="101" t="s">
        <v>83</v>
      </c>
      <c r="B77" s="92">
        <v>4</v>
      </c>
      <c r="C77" s="93">
        <f>IF(OR(Almería!C77=0,Cádiz!C77=0,Córdoba!C77=0,Granada!C77=0,Huelva!C77=0,Jaén!C77=0,Málaga!C77=0,Sevilla!C77=0),"",Almería!C77+Cádiz!C77+Córdoba!C77+Granada!C77+Huelva!C77+Jaén!C77+Málaga!C77+Sevilla!C77)</f>
        <v>1166</v>
      </c>
      <c r="D77" s="67">
        <f>IF(OR(Almería!D77=0,Cádiz!D77=0,Córdoba!D77=0,Granada!D77=0,Huelva!D77=0,Jaén!D77=0,Málaga!D77=0,Sevilla!D77=0),"",Almería!D77+Cádiz!D77+Córdoba!D77+Granada!D77+Huelva!D77+Jaén!D77+Málaga!D77+Sevilla!D77)</f>
        <v>1159</v>
      </c>
      <c r="E77" s="167">
        <f>IF(OR(Almería!E77=0,Cádiz!E77=0,Córdoba!E77=0,Granada!E77=0,Huelva!E77=0,Jaén!E77=0,Málaga!E77=0,Sevilla!E77=0),"",Almería!E77+Cádiz!E77+Córdoba!E77+Granada!E77+Huelva!E77+Jaén!E77+Málaga!E77+Sevilla!E77)</f>
        <v>1202</v>
      </c>
      <c r="F77" s="94">
        <v>4</v>
      </c>
      <c r="G77" s="94">
        <f>IF(OR(Almería!G77=0,Cádiz!G77=0,Córdoba!G77=0,Granada!G77=0,Huelva!G77=0,Jaén!G77=0,Málaga!G77=0,Sevilla!G77=0),"",Almería!G77+Cádiz!G77+Córdoba!G77+Granada!G77+Huelva!G77+Jaén!G77+Málaga!G77+Sevilla!G77)</f>
        <v>52637</v>
      </c>
      <c r="H77" s="94">
        <f>IF(OR(Almería!H77=0,Cádiz!H77=0,Córdoba!H77=0,Granada!H77=0,Huelva!H77=0,Jaén!H77=0,Málaga!H77=0,Sevilla!H77=0),"",Almería!H77+Cádiz!H77+Córdoba!H77+Granada!H77+Huelva!H77+Jaén!H77+Málaga!H77+Sevilla!H77)</f>
        <v>50005</v>
      </c>
      <c r="I77" s="21">
        <f>IF(OR(Almería!I77=0,Cádiz!I77=0,Córdoba!I77=0,Granada!I77=0,Huelva!I77=0,Jaén!I77=0,Málaga!I77=0,Sevilla!I77=0),"",Almería!I77+Cádiz!I77+Córdoba!I77+Granada!I77+Huelva!I77+Jaén!I77+Málaga!I77+Sevilla!I77)</f>
        <v>48635.25</v>
      </c>
      <c r="J77" s="96">
        <f t="shared" si="20"/>
        <v>0.6039689387402802</v>
      </c>
      <c r="K77" s="97">
        <f t="shared" si="21"/>
        <v>-2.9950083194675585</v>
      </c>
      <c r="L77" s="96">
        <f>IF(OR(H77=0,G77=0),"",G77/H77*100-100)</f>
        <v>5.26347365263473</v>
      </c>
      <c r="M77" s="98">
        <f>IF(OR(I77=0,G77=0),"",G77/I77*100-100)</f>
        <v>8.228085596352443</v>
      </c>
      <c r="N77" s="99">
        <f t="shared" si="17"/>
        <v>45143.224699828475</v>
      </c>
      <c r="O77" s="100">
        <f t="shared" si="18"/>
        <v>43144.95254529767</v>
      </c>
      <c r="P77" s="100">
        <f t="shared" si="19"/>
        <v>40461.9384359401</v>
      </c>
    </row>
    <row r="78" spans="1:16" ht="13.5">
      <c r="A78" s="101" t="s">
        <v>84</v>
      </c>
      <c r="B78" s="92">
        <v>4</v>
      </c>
      <c r="C78" s="93">
        <f>IF(OR(Almería!C78=0,Cádiz!C78=0,Córdoba!C78=0,Granada!C78=0,Huelva!C78=0,Jaén!C78=0,Málaga!C78=0,Sevilla!C78=0),"",Almería!C78+Cádiz!C78+Córdoba!C78+Granada!C78+Huelva!C78+Jaén!C78+Málaga!C78+Sevilla!C78)</f>
        <v>1513</v>
      </c>
      <c r="D78" s="67">
        <f>IF(OR(Almería!D78=0,Cádiz!D78=0,Córdoba!D78=0,Granada!D78=0,Huelva!D78=0,Jaén!D78=0,Málaga!D78=0,Sevilla!D78=0),"",Almería!D78+Cádiz!D78+Córdoba!D78+Granada!D78+Huelva!D78+Jaén!D78+Málaga!D78+Sevilla!D78)</f>
        <v>1431</v>
      </c>
      <c r="E78" s="167">
        <f>IF(OR(Almería!E78=0,Cádiz!E78=0,Córdoba!E78=0,Granada!E78=0,Huelva!E78=0,Jaén!E78=0,Málaga!E78=0,Sevilla!E78=0),"",Almería!E78+Cádiz!E78+Córdoba!E78+Granada!E78+Huelva!E78+Jaén!E78+Málaga!E78+Sevilla!E78)</f>
        <v>1848.5</v>
      </c>
      <c r="F78" s="94"/>
      <c r="G78" s="94">
        <f>IF(OR(Almería!G78=0,Cádiz!G78=0,Córdoba!G78=0,Granada!G78=0,Huelva!G78=0,Jaén!G78=0,Málaga!G78=0,Sevilla!G78=0),"",Almería!G78+Cádiz!G78+Córdoba!G78+Granada!G78+Huelva!G78+Jaén!G78+Málaga!G78+Sevilla!G78)</f>
      </c>
      <c r="H78" s="94">
        <f>IF(OR(Almería!H78=0,Cádiz!H78=0,Córdoba!H78=0,Granada!H78=0,Huelva!H78=0,Jaén!H78=0,Málaga!H78=0,Sevilla!H78=0),"",Almería!H78+Cádiz!H78+Córdoba!H78+Granada!H78+Huelva!H78+Jaén!H78+Málaga!H78+Sevilla!H78)</f>
        <v>58611</v>
      </c>
      <c r="I78" s="21">
        <f>IF(OR(Almería!I78=0,Cádiz!I78=0,Córdoba!I78=0,Granada!I78=0,Huelva!I78=0,Jaén!I78=0,Málaga!I78=0,Sevilla!I78=0),"",Almería!I78+Cádiz!I78+Córdoba!I78+Granada!I78+Huelva!I78+Jaén!I78+Málaga!I78+Sevilla!I78)</f>
        <v>76449</v>
      </c>
      <c r="J78" s="96">
        <f t="shared" si="20"/>
        <v>5.73025856044724</v>
      </c>
      <c r="K78" s="97">
        <f t="shared" si="21"/>
        <v>-18.14985123072762</v>
      </c>
      <c r="L78" s="96"/>
      <c r="M78" s="98"/>
      <c r="N78" s="99" t="e">
        <f t="shared" si="17"/>
        <v>#VALUE!</v>
      </c>
      <c r="O78" s="100">
        <f t="shared" si="18"/>
        <v>40958.071278826</v>
      </c>
      <c r="P78" s="100">
        <f t="shared" si="19"/>
        <v>41357.31674330538</v>
      </c>
    </row>
    <row r="79" spans="1:16" ht="13.5">
      <c r="A79" s="101" t="s">
        <v>140</v>
      </c>
      <c r="B79" s="92">
        <v>4</v>
      </c>
      <c r="C79" s="93">
        <f>IF(OR(Almería!C79=0,Cádiz!C79=0,Córdoba!C79=0,Granada!C79=0,Huelva!C79=0,Jaén!C79=0,Málaga!C79=0,Sevilla!C79=0),"",Almería!C79+Cádiz!C79+Córdoba!C79+Granada!C79+Huelva!C79+Jaén!C79+Málaga!C79+Sevilla!C79)</f>
        <v>479.01</v>
      </c>
      <c r="D79" s="67">
        <f>IF(OR(Almería!D79=0,Cádiz!D79=0,Córdoba!D79=0,Granada!D79=0,Huelva!D79=0,Jaén!D79=0,Málaga!D79=0,Sevilla!D79=0),"",Almería!D79+Cádiz!D79+Córdoba!D79+Granada!D79+Huelva!D79+Jaén!D79+Málaga!D79+Sevilla!D79)</f>
        <v>459.02</v>
      </c>
      <c r="E79" s="167">
        <f>IF(OR(Almería!E79=0,Cádiz!E79=0,Córdoba!E79=0,Granada!E79=0,Huelva!E79=0,Jaén!E79=0,Málaga!E79=0,Sevilla!E79=0),"",Almería!E79+Cádiz!E79+Córdoba!E79+Granada!E79+Huelva!E79+Jaén!E79+Málaga!E79+Sevilla!E79)</f>
        <v>468.2625</v>
      </c>
      <c r="F79" s="94"/>
      <c r="G79" s="94">
        <f>IF(OR(Almería!G79=0,Cádiz!G79=0,Córdoba!G79=0,Granada!G79=0,Huelva!G79=0,Jaén!G79=0,Málaga!G79=0,Sevilla!G79=0),"",Almería!G79+Cádiz!G79+Córdoba!G79+Granada!G79+Huelva!G79+Jaén!G79+Málaga!G79+Sevilla!G79)</f>
      </c>
      <c r="H79" s="94">
        <f>IF(OR(Almería!H79=0,Cádiz!H79=0,Córdoba!H79=0,Granada!H79=0,Huelva!H79=0,Jaén!H79=0,Málaga!H79=0,Sevilla!H79=0),"",Almería!H79+Cádiz!H79+Córdoba!H79+Granada!H79+Huelva!H79+Jaén!H79+Málaga!H79+Sevilla!H79)</f>
        <v>20976.02</v>
      </c>
      <c r="I79" s="21">
        <f>IF(OR(Almería!I79=0,Cádiz!I79=0,Córdoba!I79=0,Granada!I79=0,Huelva!I79=0,Jaén!I79=0,Málaga!I79=0,Sevilla!I79=0),"",Almería!I79+Cádiz!I79+Córdoba!I79+Granada!I79+Huelva!I79+Jaén!I79+Málaga!I79+Sevilla!I79)</f>
        <v>18343.262499999997</v>
      </c>
      <c r="J79" s="96">
        <f t="shared" si="20"/>
        <v>4.354930068406617</v>
      </c>
      <c r="K79" s="97">
        <f t="shared" si="21"/>
        <v>2.295186994474264</v>
      </c>
      <c r="L79" s="96"/>
      <c r="M79" s="98"/>
      <c r="N79" s="99" t="e">
        <f t="shared" si="17"/>
        <v>#VALUE!</v>
      </c>
      <c r="O79" s="100">
        <f t="shared" si="18"/>
        <v>45697.39880615224</v>
      </c>
      <c r="P79" s="100">
        <f t="shared" si="19"/>
        <v>39173.0332879528</v>
      </c>
    </row>
    <row r="80" spans="1:16" ht="13.5">
      <c r="A80" s="126" t="s">
        <v>86</v>
      </c>
      <c r="B80" s="92">
        <v>3</v>
      </c>
      <c r="C80" s="93">
        <f>IF(OR(Almería!C80=0,Cádiz!C80=0,Córdoba!C80=0,Granada!C80=0,Huelva!C80=0,Jaén!C80=0,Málaga!C80=0,Sevilla!C80=0),"",Almería!C80+Cádiz!C80+Córdoba!C80+Granada!C80+Huelva!C80+Jaén!C80+Málaga!C80+Sevilla!C80)</f>
        <v>2855.02</v>
      </c>
      <c r="D80" s="67">
        <f>IF(OR(Almería!D80=0,Cádiz!D80=0,Córdoba!D80=0,Granada!D80=0,Huelva!D80=0,Jaén!D80=0,Málaga!D80=0,Sevilla!D80=0),"",Almería!D80+Cádiz!D80+Córdoba!D80+Granada!D80+Huelva!D80+Jaén!D80+Málaga!D80+Sevilla!D80)</f>
        <v>2892</v>
      </c>
      <c r="E80" s="167">
        <f>IF(OR(Almería!E80=0,Cádiz!E80=0,Córdoba!E80=0,Granada!E80=0,Huelva!E80=0,Jaén!E80=0,Málaga!E80=0,Sevilla!E80=0),"",Almería!E80+Cádiz!E80+Córdoba!E80+Granada!E80+Huelva!E80+Jaén!E80+Málaga!E80+Sevilla!E80)</f>
        <v>3435.76</v>
      </c>
      <c r="F80" s="94">
        <v>3</v>
      </c>
      <c r="G80" s="94">
        <f>IF(OR(Almería!G80=0,Cádiz!G80=0,Córdoba!G80=0,Granada!G80=0,Huelva!G80=0,Jaén!G80=0,Málaga!G80=0,Sevilla!G80=0),"",Almería!G80+Cádiz!G80+Córdoba!G80+Granada!G80+Huelva!G80+Jaén!G80+Málaga!G80+Sevilla!G80)</f>
        <v>136115.02</v>
      </c>
      <c r="H80" s="94">
        <f>IF(OR(Almería!H80=0,Cádiz!H80=0,Córdoba!H80=0,Granada!H80=0,Huelva!H80=0,Jaén!H80=0,Málaga!H80=0,Sevilla!H80=0),"",Almería!H80+Cádiz!H80+Córdoba!H80+Granada!H80+Huelva!H80+Jaén!H80+Málaga!H80+Sevilla!H80)</f>
        <v>112435</v>
      </c>
      <c r="I80" s="21">
        <f>IF(OR(Almería!I80=0,Cádiz!I80=0,Córdoba!I80=0,Granada!I80=0,Huelva!I80=0,Jaén!I80=0,Málaga!I80=0,Sevilla!I80=0),"",Almería!I80+Cádiz!I80+Córdoba!I80+Granada!I80+Huelva!I80+Jaén!I80+Málaga!I80+Sevilla!I80)</f>
        <v>177818.76</v>
      </c>
      <c r="J80" s="96">
        <f t="shared" si="20"/>
        <v>-1.2786998616874143</v>
      </c>
      <c r="K80" s="97">
        <f t="shared" si="21"/>
        <v>-16.902810440775852</v>
      </c>
      <c r="L80" s="96">
        <f>IF(OR(H80=0,G80=0),"",G80/H80*100-100)</f>
        <v>21.061075287944135</v>
      </c>
      <c r="M80" s="98">
        <f>IF(OR(I80=0,G80=0),"",G80/I80*100-100)</f>
        <v>-23.452947259333058</v>
      </c>
      <c r="N80" s="99">
        <f t="shared" si="17"/>
        <v>47675.68003026248</v>
      </c>
      <c r="O80" s="100">
        <f t="shared" si="18"/>
        <v>38877.93914246196</v>
      </c>
      <c r="P80" s="100">
        <f t="shared" si="19"/>
        <v>51755.291405686075</v>
      </c>
    </row>
    <row r="81" spans="1:16" ht="13.5">
      <c r="A81" s="126" t="s">
        <v>87</v>
      </c>
      <c r="B81" s="92">
        <v>4</v>
      </c>
      <c r="C81" s="93">
        <f>IF(OR(Almería!C81=0,Cádiz!C81=0,Córdoba!C81=0,Granada!C81=0,Huelva!C81=0,Jaén!C81=0,Málaga!C81=0,Sevilla!C81=0),"",Almería!C81+Cádiz!C81+Córdoba!C81+Granada!C81+Huelva!C81+Jaén!C81+Málaga!C81+Sevilla!C81)</f>
        <v>467</v>
      </c>
      <c r="D81" s="67">
        <f>IF(OR(Almería!D81=0,Cádiz!D81=0,Córdoba!D81=0,Granada!D81=0,Huelva!D81=0,Jaén!D81=0,Málaga!D81=0,Sevilla!D81=0),"",Almería!D81+Cádiz!D81+Córdoba!D81+Granada!D81+Huelva!D81+Jaén!D81+Málaga!D81+Sevilla!D81)</f>
        <v>478</v>
      </c>
      <c r="E81" s="167">
        <f>IF(OR(Almería!E81=0,Cádiz!E81=0,Córdoba!E81=0,Granada!E81=0,Huelva!E81=0,Jaén!E81=0,Málaga!E81=0,Sevilla!E81=0),"",Almería!E81+Cádiz!E81+Córdoba!E81+Granada!E81+Huelva!E81+Jaén!E81+Málaga!E81+Sevilla!E81)</f>
        <v>304.2525</v>
      </c>
      <c r="F81" s="94"/>
      <c r="G81" s="94">
        <f>IF(OR(Almería!G81=0,Cádiz!G81=0,Córdoba!G81=0,Granada!G81=0,Huelva!G81=0,Jaén!G81=0,Málaga!G81=0,Sevilla!G81=0),"",Almería!G81+Cádiz!G81+Córdoba!G81+Granada!G81+Huelva!G81+Jaén!G81+Málaga!G81+Sevilla!G81)</f>
      </c>
      <c r="H81" s="94">
        <f>IF(OR(Almería!H81=0,Cádiz!H81=0,Córdoba!H81=0,Granada!H81=0,Huelva!H81=0,Jaén!H81=0,Málaga!H81=0,Sevilla!H81=0),"",Almería!H81+Cádiz!H81+Córdoba!H81+Granada!H81+Huelva!H81+Jaén!H81+Málaga!H81+Sevilla!H81)</f>
        <v>8816</v>
      </c>
      <c r="I81" s="21">
        <f>IF(OR(Almería!I81=0,Cádiz!I81=0,Córdoba!I81=0,Granada!I81=0,Huelva!I81=0,Jaén!I81=0,Málaga!I81=0,Sevilla!I81=0),"",Almería!I81+Cádiz!I81+Córdoba!I81+Granada!I81+Huelva!I81+Jaén!I81+Málaga!I81+Sevilla!I81)</f>
        <v>6463.5025000000005</v>
      </c>
      <c r="J81" s="96">
        <f t="shared" si="20"/>
        <v>-2.30125523012552</v>
      </c>
      <c r="K81" s="97">
        <f t="shared" si="21"/>
        <v>53.49093269570503</v>
      </c>
      <c r="L81" s="96"/>
      <c r="M81" s="98"/>
      <c r="N81" s="99" t="e">
        <f t="shared" si="17"/>
        <v>#VALUE!</v>
      </c>
      <c r="O81" s="100">
        <f t="shared" si="18"/>
        <v>18443.514644351464</v>
      </c>
      <c r="P81" s="100">
        <f t="shared" si="19"/>
        <v>21243.87638556791</v>
      </c>
    </row>
    <row r="82" spans="1:16" ht="13.5">
      <c r="A82" s="126" t="s">
        <v>88</v>
      </c>
      <c r="B82" s="92"/>
      <c r="C82" s="93">
        <f>IF(OR(Almería!C82=0,Cádiz!C82=0,Córdoba!C82=0,Granada!C82=0,Huelva!C82=0,Jaén!C82=0,Málaga!C82=0,Sevilla!C82=0),"",Almería!C82+Cádiz!C82+Córdoba!C82+Granada!C82+Huelva!C82+Jaén!C82+Málaga!C82+Sevilla!C82)</f>
      </c>
      <c r="D82" s="67">
        <f>IF(OR(Almería!D82=0,Cádiz!D82=0,Córdoba!D82=0,Granada!D82=0,Huelva!D82=0,Jaén!D82=0,Málaga!D82=0,Sevilla!D82=0),"",Almería!D82+Cádiz!D82+Córdoba!D82+Granada!D82+Huelva!D82+Jaén!D82+Málaga!D82+Sevilla!D82)</f>
        <v>102</v>
      </c>
      <c r="E82" s="167">
        <f>IF(OR(Almería!E82=0,Cádiz!E82=0,Córdoba!E82=0,Granada!E82=0,Huelva!E82=0,Jaén!E82=0,Málaga!E82=0,Sevilla!E82=0),"",Almería!E82+Cádiz!E82+Córdoba!E82+Granada!E82+Huelva!E82+Jaén!E82+Málaga!E82+Sevilla!E82)</f>
        <v>156.2525</v>
      </c>
      <c r="F82" s="94"/>
      <c r="G82" s="94">
        <f>IF(OR(Almería!G82=0,Cádiz!G82=0,Córdoba!G82=0,Granada!G82=0,Huelva!G82=0,Jaén!G82=0,Málaga!G82=0,Sevilla!G82=0),"",Almería!G82+Cádiz!G82+Córdoba!G82+Granada!G82+Huelva!G82+Jaén!G82+Málaga!G82+Sevilla!G82)</f>
      </c>
      <c r="H82" s="94">
        <f>IF(OR(Almería!H82=0,Cádiz!H82=0,Córdoba!H82=0,Granada!H82=0,Huelva!H82=0,Jaén!H82=0,Málaga!H82=0,Sevilla!H82=0),"",Almería!H82+Cádiz!H82+Córdoba!H82+Granada!H82+Huelva!H82+Jaén!H82+Málaga!H82+Sevilla!H82)</f>
        <v>1594</v>
      </c>
      <c r="I82" s="21">
        <f>IF(OR(Almería!I82=0,Cádiz!I82=0,Córdoba!I82=0,Granada!I82=0,Huelva!I82=0,Jaén!I82=0,Málaga!I82=0,Sevilla!I82=0),"",Almería!I82+Cádiz!I82+Córdoba!I82+Granada!I82+Huelva!I82+Jaén!I82+Málaga!I82+Sevilla!I82)</f>
        <v>2471.2525</v>
      </c>
      <c r="J82" s="96"/>
      <c r="K82" s="97"/>
      <c r="L82" s="96"/>
      <c r="M82" s="98"/>
      <c r="N82" s="99" t="e">
        <f t="shared" si="17"/>
        <v>#VALUE!</v>
      </c>
      <c r="O82" s="100">
        <f t="shared" si="18"/>
        <v>15627.450980392157</v>
      </c>
      <c r="P82" s="100">
        <f t="shared" si="19"/>
        <v>15815.762947792835</v>
      </c>
    </row>
    <row r="83" spans="1:16" ht="13.5">
      <c r="A83" s="126" t="s">
        <v>89</v>
      </c>
      <c r="B83" s="92"/>
      <c r="C83" s="93">
        <f>IF(OR(Almería!C83=0,Cádiz!C83=0,Córdoba!C83=0,Granada!C83=0,Huelva!C83=0,Jaén!C83=0,Málaga!C83=0,Sevilla!C83=0),"",Almería!C83+Cádiz!C83+Córdoba!C83+Granada!C83+Huelva!C83+Jaén!C83+Málaga!C83+Sevilla!C83)</f>
      </c>
      <c r="D83" s="67">
        <f>IF(OR(Almería!D83=0,Cádiz!D83=0,Córdoba!D83=0,Granada!D83=0,Huelva!D83=0,Jaén!D83=0,Málaga!D83=0,Sevilla!D83=0),"",Almería!D83+Cádiz!D83+Córdoba!D83+Granada!D83+Huelva!D83+Jaén!D83+Málaga!D83+Sevilla!D83)</f>
        <v>59.019999999999996</v>
      </c>
      <c r="E83" s="167">
        <f>IF(OR(Almería!E83=0,Cádiz!E83=0,Córdoba!E83=0,Granada!E83=0,Huelva!E83=0,Jaén!E83=0,Málaga!E83=0,Sevilla!E83=0),"",Almería!E83+Cádiz!E83+Córdoba!E83+Granada!E83+Huelva!E83+Jaén!E83+Málaga!E83+Sevilla!E83)</f>
        <v>86.77</v>
      </c>
      <c r="F83" s="94"/>
      <c r="G83" s="94">
        <f>IF(OR(Almería!G83=0,Cádiz!G83=0,Córdoba!G83=0,Granada!G83=0,Huelva!G83=0,Jaén!G83=0,Málaga!G83=0,Sevilla!G83=0),"",Almería!G83+Cádiz!G83+Córdoba!G83+Granada!G83+Huelva!G83+Jaén!G83+Málaga!G83+Sevilla!G83)</f>
      </c>
      <c r="H83" s="94">
        <f>IF(OR(Almería!H83=0,Cádiz!H83=0,Córdoba!H83=0,Granada!H83=0,Huelva!H83=0,Jaén!H83=0,Málaga!H83=0,Sevilla!H83=0),"",Almería!H83+Cádiz!H83+Córdoba!H83+Granada!H83+Huelva!H83+Jaén!H83+Málaga!H83+Sevilla!H83)</f>
        <v>1150.02</v>
      </c>
      <c r="I83" s="21">
        <f>IF(OR(Almería!I83=0,Cádiz!I83=0,Córdoba!I83=0,Granada!I83=0,Huelva!I83=0,Jaén!I83=0,Málaga!I83=0,Sevilla!I83=0),"",Almería!I83+Cádiz!I83+Córdoba!I83+Granada!I83+Huelva!I83+Jaén!I83+Málaga!I83+Sevilla!I83)</f>
        <v>1728.02</v>
      </c>
      <c r="J83" s="96"/>
      <c r="K83" s="97"/>
      <c r="L83" s="96"/>
      <c r="M83" s="98"/>
      <c r="N83" s="99" t="e">
        <f t="shared" si="17"/>
        <v>#VALUE!</v>
      </c>
      <c r="O83" s="100">
        <f t="shared" si="18"/>
        <v>19485.259234157915</v>
      </c>
      <c r="P83" s="100">
        <f t="shared" si="19"/>
        <v>19914.94756252161</v>
      </c>
    </row>
    <row r="84" spans="1:16" ht="13.5">
      <c r="A84" s="101" t="s">
        <v>90</v>
      </c>
      <c r="B84" s="92"/>
      <c r="C84" s="93">
        <f>IF(OR(Almería!C84=0,Cádiz!C84=0,Córdoba!C84=0,Granada!C84=0,Huelva!C84=0,Jaén!C84=0,Málaga!C84=0,Sevilla!C84=0),"",Almería!C84+Cádiz!C84+Córdoba!C84+Granada!C84+Huelva!C84+Jaén!C84+Málaga!C84+Sevilla!C84)</f>
      </c>
      <c r="D84" s="67">
        <f>IF(OR(Almería!D84=0,Cádiz!D84=0,Córdoba!D84=0,Granada!D84=0,Huelva!D84=0,Jaén!D84=0,Málaga!D84=0,Sevilla!D84=0),"",Almería!D84+Cádiz!D84+Córdoba!D84+Granada!D84+Huelva!D84+Jaén!D84+Málaga!D84+Sevilla!D84)</f>
        <v>3942</v>
      </c>
      <c r="E84" s="167">
        <f>IF(OR(Almería!E84=0,Cádiz!E84=0,Córdoba!E84=0,Granada!E84=0,Huelva!E84=0,Jaén!E84=0,Málaga!E84=0,Sevilla!E84=0),"",Almería!E84+Cádiz!E84+Córdoba!E84+Granada!E84+Huelva!E84+Jaén!E84+Málaga!E84+Sevilla!E84)</f>
        <v>3653</v>
      </c>
      <c r="F84" s="94"/>
      <c r="G84" s="94">
        <f>IF(OR(Almería!G84=0,Cádiz!G84=0,Córdoba!G84=0,Granada!G84=0,Huelva!G84=0,Jaén!G84=0,Málaga!G84=0,Sevilla!G84=0),"",Almería!G84+Cádiz!G84+Córdoba!G84+Granada!G84+Huelva!G84+Jaén!G84+Málaga!G84+Sevilla!G84)</f>
      </c>
      <c r="H84" s="94">
        <f>IF(OR(Almería!H84=0,Cádiz!H84=0,Córdoba!H84=0,Granada!H84=0,Huelva!H84=0,Jaén!H84=0,Málaga!H84=0,Sevilla!H84=0),"",Almería!H84+Cádiz!H84+Córdoba!H84+Granada!H84+Huelva!H84+Jaén!H84+Málaga!H84+Sevilla!H84)</f>
        <v>80083</v>
      </c>
      <c r="I84" s="21">
        <f>IF(OR(Almería!I84=0,Cádiz!I84=0,Córdoba!I84=0,Granada!I84=0,Huelva!I84=0,Jaén!I84=0,Málaga!I84=0,Sevilla!I84=0),"",Almería!I84+Cádiz!I84+Córdoba!I84+Granada!I84+Huelva!I84+Jaén!I84+Málaga!I84+Sevilla!I84)</f>
        <v>66289.5</v>
      </c>
      <c r="J84" s="96"/>
      <c r="K84" s="97"/>
      <c r="L84" s="96"/>
      <c r="M84" s="98"/>
      <c r="N84" s="99" t="e">
        <f t="shared" si="17"/>
        <v>#VALUE!</v>
      </c>
      <c r="O84" s="100">
        <f t="shared" si="18"/>
        <v>20315.322171486554</v>
      </c>
      <c r="P84" s="100">
        <f t="shared" si="19"/>
        <v>18146.59184232138</v>
      </c>
    </row>
    <row r="85" spans="1:16" ht="13.5">
      <c r="A85" s="101" t="s">
        <v>91</v>
      </c>
      <c r="B85" s="92">
        <v>3</v>
      </c>
      <c r="C85" s="93">
        <f>IF(OR(Almería!C85=0,Cádiz!C85=0,Córdoba!C85=0,Granada!C85=0,Huelva!C85=0,Jaén!C85=0,Málaga!C85=0,Sevilla!C85=0),"",Almería!C85+Cádiz!C85+Córdoba!C85+Granada!C85+Huelva!C85+Jaén!C85+Málaga!C85+Sevilla!C85)</f>
        <v>515</v>
      </c>
      <c r="D85" s="67">
        <f>IF(OR(Almería!D85=0,Cádiz!D85=0,Córdoba!D85=0,Granada!D85=0,Huelva!D85=0,Jaén!D85=0,Málaga!D85=0,Sevilla!D85=0),"",Almería!D85+Cádiz!D85+Córdoba!D85+Granada!D85+Huelva!D85+Jaén!D85+Málaga!D85+Sevilla!D85)</f>
        <v>548</v>
      </c>
      <c r="E85" s="167">
        <f>IF(OR(Almería!E85=0,Cádiz!E85=0,Córdoba!E85=0,Granada!E85=0,Huelva!E85=0,Jaén!E85=0,Málaga!E85=0,Sevilla!E85=0),"",Almería!E85+Cádiz!E85+Córdoba!E85+Granada!E85+Huelva!E85+Jaén!E85+Málaga!E85+Sevilla!E85)</f>
        <v>682.5</v>
      </c>
      <c r="F85" s="94">
        <v>3</v>
      </c>
      <c r="G85" s="94">
        <f>IF(OR(Almería!G85=0,Cádiz!G85=0,Córdoba!G85=0,Granada!G85=0,Huelva!G85=0,Jaén!G85=0,Málaga!G85=0,Sevilla!G85=0),"",Almería!G85+Cádiz!G85+Córdoba!G85+Granada!G85+Huelva!G85+Jaén!G85+Málaga!G85+Sevilla!G85)</f>
        <v>6157</v>
      </c>
      <c r="H85" s="94">
        <f>IF(OR(Almería!H85=0,Cádiz!H85=0,Córdoba!H85=0,Granada!H85=0,Huelva!H85=0,Jaén!H85=0,Málaga!H85=0,Sevilla!H85=0),"",Almería!H85+Cádiz!H85+Córdoba!H85+Granada!H85+Huelva!H85+Jaén!H85+Málaga!H85+Sevilla!H85)</f>
        <v>5335</v>
      </c>
      <c r="I85" s="21">
        <f>IF(OR(Almería!I85=0,Cádiz!I85=0,Córdoba!I85=0,Granada!I85=0,Huelva!I85=0,Jaén!I85=0,Málaga!I85=0,Sevilla!I85=0),"",Almería!I85+Cádiz!I85+Córdoba!I85+Granada!I85+Huelva!I85+Jaén!I85+Málaga!I85+Sevilla!I85)</f>
        <v>6714.5</v>
      </c>
      <c r="J85" s="96">
        <f t="shared" si="20"/>
        <v>-6.021897810218974</v>
      </c>
      <c r="K85" s="97">
        <f t="shared" si="21"/>
        <v>-24.54212454212454</v>
      </c>
      <c r="L85" s="96">
        <f>IF(OR(H85=0,G85=0),"",G85/H85*100-100)</f>
        <v>15.407685098406759</v>
      </c>
      <c r="M85" s="98">
        <f>IF(OR(I85=0,G85=0),"",G85/I85*100-100)</f>
        <v>-8.30292650234567</v>
      </c>
      <c r="N85" s="99">
        <f t="shared" si="17"/>
        <v>11955.339805825242</v>
      </c>
      <c r="O85" s="100">
        <f t="shared" si="18"/>
        <v>9735.401459854014</v>
      </c>
      <c r="P85" s="100">
        <f t="shared" si="19"/>
        <v>9838.095238095239</v>
      </c>
    </row>
    <row r="86" spans="1:16" ht="13.5">
      <c r="A86" s="101" t="s">
        <v>92</v>
      </c>
      <c r="B86" s="92">
        <v>3</v>
      </c>
      <c r="C86" s="93">
        <f>IF(OR(Almería!C86=0,Cádiz!C86=0,Córdoba!C86=0,Granada!C86=0,Huelva!C86=0,Jaén!C86=0,Málaga!C86=0,Sevilla!C86=0),"",Almería!C86+Cádiz!C86+Córdoba!C86+Granada!C86+Huelva!C86+Jaén!C86+Málaga!C86+Sevilla!C86)</f>
        <v>2277</v>
      </c>
      <c r="D86" s="67">
        <f>IF(OR(Almería!D86=0,Cádiz!D86=0,Córdoba!D86=0,Granada!D86=0,Huelva!D86=0,Jaén!D86=0,Málaga!D86=0,Sevilla!D86=0),"",Almería!D86+Cádiz!D86+Córdoba!D86+Granada!D86+Huelva!D86+Jaén!D86+Málaga!D86+Sevilla!D86)</f>
        <v>1941</v>
      </c>
      <c r="E86" s="167">
        <f>IF(OR(Almería!E86=0,Cádiz!E86=0,Córdoba!E86=0,Granada!E86=0,Huelva!E86=0,Jaén!E86=0,Málaga!E86=0,Sevilla!E86=0),"",Almería!E86+Cádiz!E86+Córdoba!E86+Granada!E86+Huelva!E86+Jaén!E86+Málaga!E86+Sevilla!E86)</f>
        <v>3542.5</v>
      </c>
      <c r="F86" s="94">
        <v>3</v>
      </c>
      <c r="G86" s="94">
        <f>IF(OR(Almería!G86=0,Cádiz!G86=0,Córdoba!G86=0,Granada!G86=0,Huelva!G86=0,Jaén!G86=0,Málaga!G86=0,Sevilla!G86=0),"",Almería!G86+Cádiz!G86+Córdoba!G86+Granada!G86+Huelva!G86+Jaén!G86+Málaga!G86+Sevilla!G86)</f>
        <v>24229</v>
      </c>
      <c r="H86" s="94">
        <f>IF(OR(Almería!H86=0,Cádiz!H86=0,Córdoba!H86=0,Granada!H86=0,Huelva!H86=0,Jaén!H86=0,Málaga!H86=0,Sevilla!H86=0),"",Almería!H86+Cádiz!H86+Córdoba!H86+Granada!H86+Huelva!H86+Jaén!H86+Málaga!H86+Sevilla!H86)</f>
        <v>19609</v>
      </c>
      <c r="I86" s="21">
        <f>IF(OR(Almería!I86=0,Cádiz!I86=0,Córdoba!I86=0,Granada!I86=0,Huelva!I86=0,Jaén!I86=0,Málaga!I86=0,Sevilla!I86=0),"",Almería!I86+Cádiz!I86+Córdoba!I86+Granada!I86+Huelva!I86+Jaén!I86+Málaga!I86+Sevilla!I86)</f>
        <v>33808</v>
      </c>
      <c r="J86" s="96">
        <f t="shared" si="20"/>
        <v>17.31066460587327</v>
      </c>
      <c r="K86" s="97">
        <f t="shared" si="21"/>
        <v>-35.72335920959773</v>
      </c>
      <c r="L86" s="96">
        <f>IF(OR(H86=0,G86=0),"",G86/H86*100-100)</f>
        <v>23.56060992401447</v>
      </c>
      <c r="M86" s="98">
        <f>IF(OR(I86=0,G86=0),"",G86/I86*100-100)</f>
        <v>-28.333530525319446</v>
      </c>
      <c r="N86" s="99">
        <f t="shared" si="17"/>
        <v>10640.755379885815</v>
      </c>
      <c r="O86" s="100">
        <f t="shared" si="18"/>
        <v>10102.52447192169</v>
      </c>
      <c r="P86" s="100">
        <f t="shared" si="19"/>
        <v>9543.542695836273</v>
      </c>
    </row>
    <row r="87" spans="1:16" ht="13.5">
      <c r="A87" s="101" t="s">
        <v>93</v>
      </c>
      <c r="B87" s="92"/>
      <c r="C87" s="93">
        <f>IF(OR(Almería!C87=0,Cádiz!C87=0,Córdoba!C87=0,Granada!C87=0,Huelva!C87=0,Jaén!C87=0,Málaga!C87=0,Sevilla!C87=0),"",Almería!C87+Cádiz!C87+Córdoba!C87+Granada!C87+Huelva!C87+Jaén!C87+Málaga!C87+Sevilla!C87)</f>
      </c>
      <c r="D87" s="67">
        <f>IF(OR(Almería!D87=0,Cádiz!D87=0,Córdoba!D87=0,Granada!D87=0,Huelva!D87=0,Jaén!D87=0,Málaga!D87=0,Sevilla!D87=0),"",Almería!D87+Cádiz!D87+Córdoba!D87+Granada!D87+Huelva!D87+Jaén!D87+Málaga!D87+Sevilla!D87)</f>
        <v>2.069999999999999</v>
      </c>
      <c r="E87" s="167">
        <f>IF(OR(Almería!E87=0,Cádiz!E87=0,Córdoba!E87=0,Granada!E87=0,Huelva!E87=0,Jaén!E87=0,Málaga!E87=0,Sevilla!E87=0),"",Almería!E87+Cádiz!E87+Córdoba!E87+Granada!E87+Huelva!E87+Jaén!E87+Málaga!E87+Sevilla!E87)</f>
        <v>1.32</v>
      </c>
      <c r="F87" s="94"/>
      <c r="G87" s="94"/>
      <c r="H87" s="94">
        <f>IF(OR(Almería!H87=0,Cádiz!H87=0,Córdoba!H87=0,Granada!H87=0,Huelva!H87=0,Jaén!H87=0,Málaga!H87=0,Sevilla!H87=0),"",Almería!H87+Cádiz!H87+Córdoba!H87+Granada!H87+Huelva!H87+Jaén!H87+Málaga!H87+Sevilla!H87)</f>
        <v>500.06999999999994</v>
      </c>
      <c r="I87" s="21">
        <f>IF(OR(Almería!I87=0,Cádiz!I87=0,Córdoba!I87=0,Granada!I87=0,Huelva!I87=0,Jaén!I87=0,Málaga!I87=0,Sevilla!I87=0),"",Almería!I87+Cádiz!I87+Córdoba!I87+Granada!I87+Huelva!I87+Jaén!I87+Málaga!I87+Sevilla!I87)</f>
        <v>312.56999999999994</v>
      </c>
      <c r="J87" s="96"/>
      <c r="K87" s="97"/>
      <c r="L87" s="96">
        <f>IF(OR(H87=0,G87=0),"",G87/H87*100-100)</f>
      </c>
      <c r="M87" s="98">
        <f>IF(OR(I87=0,G87=0),"",G87/I87*100-100)</f>
      </c>
      <c r="N87" s="99" t="e">
        <f t="shared" si="17"/>
        <v>#VALUE!</v>
      </c>
      <c r="O87" s="100">
        <f t="shared" si="18"/>
        <v>241579.71014492764</v>
      </c>
      <c r="P87" s="100">
        <f t="shared" si="19"/>
        <v>236795.4545454545</v>
      </c>
    </row>
    <row r="88" spans="1:16" ht="13.5">
      <c r="A88" s="101" t="s">
        <v>94</v>
      </c>
      <c r="B88" s="92"/>
      <c r="C88" s="93">
        <f>IF(OR(Almería!C88=0,Cádiz!C88=0,Córdoba!C88=0,Granada!C88=0,Huelva!C88=0,Jaén!C88=0,Málaga!C88=0,Sevilla!C88=0),"",Almería!C88+Cádiz!C88+Córdoba!C88+Granada!C88+Huelva!C88+Jaén!C88+Málaga!C88+Sevilla!C88)</f>
      </c>
      <c r="D88" s="67">
        <f>IF(OR(Almería!D88=0,Cádiz!D88=0,Córdoba!D88=0,Granada!D88=0,Huelva!D88=0,Jaén!D88=0,Málaga!D88=0,Sevilla!D88=0),"",Almería!D88+Cádiz!D88+Córdoba!D88+Granada!D88+Huelva!D88+Jaén!D88+Málaga!D88+Sevilla!D88)</f>
        <v>16.060000000000006</v>
      </c>
      <c r="E88" s="167">
        <f>IF(OR(Almería!E88=0,Cádiz!E88=0,Córdoba!E88=0,Granada!E88=0,Huelva!E88=0,Jaén!E88=0,Málaga!E88=0,Sevilla!E88=0),"",Almería!E88+Cádiz!E88+Córdoba!E88+Granada!E88+Huelva!E88+Jaén!E88+Málaga!E88+Sevilla!E88)</f>
        <v>3.559999999999999</v>
      </c>
      <c r="F88" s="94"/>
      <c r="G88" s="94">
        <f>IF(OR(Almería!G88=0,Cádiz!G88=0,Córdoba!G88=0,Granada!G88=0,Huelva!G88=0,Jaén!G88=0,Málaga!G88=0,Sevilla!G88=0),"",Almería!G88+Cádiz!G88+Córdoba!G88+Granada!G88+Huelva!G88+Jaén!G88+Málaga!G88+Sevilla!G88)</f>
      </c>
      <c r="H88" s="94">
        <f>IF(OR(Almería!H88=0,Cádiz!H88=0,Córdoba!H88=0,Granada!H88=0,Huelva!H88=0,Jaén!H88=0,Málaga!H88=0,Sevilla!H88=0),"",Almería!H88+Cádiz!H88+Córdoba!H88+Granada!H88+Huelva!H88+Jaén!H88+Málaga!H88+Sevilla!H88)</f>
        <v>740.06</v>
      </c>
      <c r="I88" s="21">
        <f>IF(OR(Almería!I88=0,Cádiz!I88=0,Córdoba!I88=0,Granada!I88=0,Huelva!I88=0,Jaén!I88=0,Málaga!I88=0,Sevilla!I88=0),"",Almería!I88+Cádiz!I88+Córdoba!I88+Granada!I88+Huelva!I88+Jaén!I88+Málaga!I88+Sevilla!I88)</f>
        <v>220.55749999999995</v>
      </c>
      <c r="J88" s="96"/>
      <c r="K88" s="97"/>
      <c r="L88" s="96"/>
      <c r="M88" s="98"/>
      <c r="N88" s="99" t="e">
        <f t="shared" si="17"/>
        <v>#VALUE!</v>
      </c>
      <c r="O88" s="100">
        <f t="shared" si="18"/>
        <v>46080.946450809446</v>
      </c>
      <c r="P88" s="100">
        <f t="shared" si="19"/>
        <v>61954.353932584265</v>
      </c>
    </row>
    <row r="89" spans="1:16" ht="13.5">
      <c r="A89" s="82" t="s">
        <v>95</v>
      </c>
      <c r="B89" s="106"/>
      <c r="C89" s="107"/>
      <c r="D89" s="142"/>
      <c r="E89" s="108"/>
      <c r="F89" s="108"/>
      <c r="G89" s="107"/>
      <c r="H89" s="107"/>
      <c r="I89" s="22">
        <f>IF(OR(Almería!I89=0,Cádiz!I89=0,Córdoba!I89=0,Granada!I89=0,Huelva!I89=0,Jaén!I89=0,Málaga!I89=0,Sevilla!I89=0),"",Almería!I89+Cádiz!I89+Córdoba!I89+Granada!I89+Huelva!I89+Jaén!I89+Málaga!I89+Sevilla!I89)</f>
      </c>
      <c r="J89" s="109"/>
      <c r="K89" s="110"/>
      <c r="L89" s="109"/>
      <c r="M89" s="111"/>
      <c r="N89" s="112"/>
      <c r="O89" s="113"/>
      <c r="P89" s="113"/>
    </row>
    <row r="90" spans="1:16" ht="13.5">
      <c r="A90" s="101" t="s">
        <v>96</v>
      </c>
      <c r="B90" s="92">
        <v>1</v>
      </c>
      <c r="C90" s="93">
        <f>IF(OR(Almería!C90=0,Cádiz!C90=0,Córdoba!C90=0,Granada!C90=0,Huelva!C90=0,Jaén!C90=0,Málaga!C90=0,Sevilla!C90=0),"",Almería!C90+Cádiz!C90+Córdoba!C90+Granada!C90+Huelva!C90+Jaén!C90+Málaga!C90+Sevilla!C90)</f>
        <v>472.01</v>
      </c>
      <c r="D90" s="67">
        <f>IF(OR(Almería!D90=0,Cádiz!D90=0,Córdoba!D90=0,Granada!D90=0,Huelva!D90=0,Jaén!D90=0,Málaga!D90=0,Sevilla!D90=0),"",Almería!D90+Cádiz!D90+Córdoba!D90+Granada!D90+Huelva!D90+Jaén!D90+Málaga!D90+Sevilla!D90)</f>
        <v>442.01</v>
      </c>
      <c r="E90" s="167">
        <f>IF(OR(Almería!E90=0,Cádiz!E90=0,Córdoba!E90=0,Granada!E90=0,Huelva!E90=0,Jaén!E90=0,Málaga!E90=0,Sevilla!E90=0),"",Almería!E90+Cádiz!E90+Córdoba!E90+Granada!E90+Huelva!E90+Jaén!E90+Málaga!E90+Sevilla!E90)</f>
        <v>519.2</v>
      </c>
      <c r="F90" s="94">
        <v>1</v>
      </c>
      <c r="G90" s="127">
        <f>IF(OR(Almería!G90=0,Cádiz!G90=0,Córdoba!G90=0,Granada!G90=0,Huelva!G90=0,Jaén!G90=0,Málaga!G90=0,Sevilla!G90=0),"",Almería!G90+Cádiz!G90+Córdoba!G90+Granada!G90+Huelva!G90+Jaén!G90+Málaga!G90+Sevilla!G90)</f>
        <v>629383.01</v>
      </c>
      <c r="H90" s="127">
        <f>IF(OR(Almería!H90=0,Cádiz!H90=0,Córdoba!H90=0,Granada!H90=0,Huelva!H90=0,Jaén!H90=0,Málaga!H90=0,Sevilla!H90=0),"",Almería!H90+Cádiz!H90+Córdoba!H90+Granada!H90+Huelva!H90+Jaén!H90+Málaga!H90+Sevilla!H90)</f>
        <v>596455.01</v>
      </c>
      <c r="I90" s="21">
        <f>IF(OR(Almería!I90=0,Cádiz!I90=0,Córdoba!I90=0,Granada!I90=0,Huelva!I90=0,Jaén!I90=0,Málaga!I90=0,Sevilla!I90=0),"",Almería!I90+Cádiz!I90+Córdoba!I90+Granada!I90+Huelva!I90+Jaén!I90+Málaga!I90+Sevilla!I90)</f>
        <v>628028.005</v>
      </c>
      <c r="J90" s="96">
        <f>IF(OR(D90=0,C90=0),"",C90/D90*100-100)</f>
        <v>6.787176760706771</v>
      </c>
      <c r="K90" s="97">
        <f>IF(OR(E90=0,C90=0),"",C90/E90*100-100)</f>
        <v>-9.08898305084746</v>
      </c>
      <c r="L90" s="96">
        <f>IF(OR(H90=0,G90=0),"",G90/H90*100-100)</f>
        <v>5.520617556720666</v>
      </c>
      <c r="M90" s="98">
        <f>IF(OR(I90=0,G90=0),"",G90/I90*100-100)</f>
        <v>0.21575550599850146</v>
      </c>
      <c r="N90" s="99">
        <f aca="true" t="shared" si="22" ref="N90:P91">(G90*1000)/C90</f>
        <v>1333410.3302896125</v>
      </c>
      <c r="O90" s="100">
        <f t="shared" si="22"/>
        <v>1349415.194226375</v>
      </c>
      <c r="P90" s="100">
        <f t="shared" si="22"/>
        <v>1209607.097457627</v>
      </c>
    </row>
    <row r="91" spans="1:16" ht="13.5">
      <c r="A91" s="101" t="s">
        <v>97</v>
      </c>
      <c r="B91" s="92">
        <v>1</v>
      </c>
      <c r="C91" s="128">
        <f>IF(OR(Almería!C91=0,Cádiz!C91=0,Córdoba!C91=0,Granada!C91=0,Huelva!C91=0,Jaén!C91=0,Málaga!C91=0,Sevilla!C91=0),"",Almería!C91+Cádiz!C91+Córdoba!C91+Granada!C91+Huelva!C91+Jaén!C91+Málaga!C91+Sevilla!C91)</f>
        <v>550.01</v>
      </c>
      <c r="D91" s="146">
        <f>IF(OR(Almería!D91=0,Cádiz!D91=0,Córdoba!D91=0,Granada!D91=0,Huelva!D91=0,Jaén!D91=0,Málaga!D91=0,Sevilla!D91=0),"",Almería!D91+Cádiz!D91+Córdoba!D91+Granada!D91+Huelva!D91+Jaén!D91+Málaga!D91+Sevilla!D91)</f>
        <v>636.01</v>
      </c>
      <c r="E91" s="167">
        <f>IF(OR(Almería!E91=0,Cádiz!E91=0,Córdoba!E91=0,Granada!E91=0,Huelva!E91=0,Jaén!E91=0,Málaga!E91=0,Sevilla!E91=0),"",Almería!E91+Cádiz!E91+Córdoba!E91+Granada!E91+Huelva!E91+Jaén!E91+Málaga!E91+Sevilla!E91)</f>
        <v>645.4075</v>
      </c>
      <c r="F91" s="94">
        <v>4</v>
      </c>
      <c r="G91" s="127">
        <f>IF(OR(Almería!G91=0,Cádiz!G91=0,Córdoba!G91=0,Granada!G91=0,Huelva!G91=0,Jaén!G91=0,Málaga!G91=0,Sevilla!G91=0),"",Almería!G91+Cádiz!G91+Córdoba!G91+Granada!G91+Huelva!G91+Jaén!G91+Málaga!G91+Sevilla!G91)</f>
        <v>50503.01</v>
      </c>
      <c r="H91" s="127">
        <f>IF(OR(Almería!H91=0,Cádiz!H91=0,Córdoba!H91=0,Granada!H91=0,Huelva!H91=0,Jaén!H91=0,Málaga!H91=0,Sevilla!H91=0),"",Almería!H91+Cádiz!H91+Córdoba!H91+Granada!H91+Huelva!H91+Jaén!H91+Málaga!H91+Sevilla!H91)</f>
        <v>68477.01000000001</v>
      </c>
      <c r="I91" s="21">
        <f>IF(OR(Almería!I91=0,Cádiz!I91=0,Córdoba!I91=0,Granada!I91=0,Huelva!I91=0,Jaén!I91=0,Málaga!I91=0,Sevilla!I91=0),"",Almería!I91+Cádiz!I91+Córdoba!I91+Granada!I91+Huelva!I91+Jaén!I91+Málaga!I91+Sevilla!I91)</f>
        <v>67640.01525</v>
      </c>
      <c r="J91" s="96">
        <f>IF(OR(D91=0,C91=0),"",C91/D91*100-100)</f>
        <v>-13.521799971698556</v>
      </c>
      <c r="K91" s="97">
        <f>IF(OR(E91=0,C91=0),"",C91/E91*100-100)</f>
        <v>-14.780971711670546</v>
      </c>
      <c r="L91" s="96">
        <f>IF(OR(H91=0,G91=0),"",G91/H91*100-100)</f>
        <v>-26.248225499331824</v>
      </c>
      <c r="M91" s="98">
        <f>IF(OR(I91=0,G91=0),"",G91/I91*100-100)</f>
        <v>-25.33560228610385</v>
      </c>
      <c r="N91" s="100">
        <f t="shared" si="22"/>
        <v>91821.98505481718</v>
      </c>
      <c r="O91" s="100">
        <f t="shared" si="22"/>
        <v>107666.56184651188</v>
      </c>
      <c r="P91" s="100">
        <f t="shared" si="22"/>
        <v>104802.02856334951</v>
      </c>
    </row>
    <row r="92" spans="1:16" ht="13.5">
      <c r="A92" s="82" t="s">
        <v>98</v>
      </c>
      <c r="B92" s="106"/>
      <c r="C92" s="107"/>
      <c r="D92" s="142"/>
      <c r="E92" s="108"/>
      <c r="F92" s="108"/>
      <c r="G92" s="107"/>
      <c r="H92" s="107"/>
      <c r="I92" s="22">
        <f>IF(OR(Almería!I92=0,Cádiz!I92=0,Córdoba!I92=0,Granada!I92=0,Huelva!I92=0,Jaén!I92=0,Málaga!I92=0,Sevilla!I92=0),"",Almería!I92+Cádiz!I92+Córdoba!I92+Granada!I92+Huelva!I92+Jaén!I92+Málaga!I92+Sevilla!I92)</f>
      </c>
      <c r="J92" s="109">
        <f>IF(OR(D92=0,C92=0),"",C92/D92*100-100)</f>
      </c>
      <c r="K92" s="110">
        <f>IF(OR(E92=0,C92=0),"",C92/E92*100-100)</f>
      </c>
      <c r="L92" s="109"/>
      <c r="M92" s="111"/>
      <c r="N92" s="113"/>
      <c r="O92" s="113"/>
      <c r="P92" s="113"/>
    </row>
    <row r="93" spans="1:17" ht="13.5">
      <c r="A93" s="101" t="s">
        <v>99</v>
      </c>
      <c r="B93" s="92"/>
      <c r="C93" s="93">
        <f>IF(OR(Almería!C93=0,Cádiz!C93=0,Córdoba!C93=0,Granada!C93=0,Huelva!C93=0,Jaén!C93=0,Málaga!C93=0,Sevilla!C93=0),"",Almería!C93+Cádiz!C93+Córdoba!C93+Granada!C93+Huelva!C93+Jaén!C93+Málaga!C93+Sevilla!C93)</f>
      </c>
      <c r="D93" s="67">
        <f>IF(OR(Almería!D93=0,Cádiz!D93=0,Córdoba!D93=0,Granada!D93=0,Huelva!D93=0,Jaén!D93=0,Málaga!D93=0,Sevilla!D93=0),"",Almería!D93+Cádiz!D93+Córdoba!D93+Granada!D93+Huelva!D93+Jaén!D93+Málaga!D93+Sevilla!D93)</f>
      </c>
      <c r="E93" s="167">
        <f>IF(OR(Almería!E93=0,Cádiz!E93=0,Córdoba!E93=0,Granada!E93=0,Huelva!E93=0,Jaén!E93=0,Málaga!E93=0,Sevilla!E93=0),"",Almería!E93+Cádiz!E93+Córdoba!E93+Granada!E93+Huelva!E93+Jaén!E93+Málaga!E93+Sevilla!E93)</f>
        <v>61045.5</v>
      </c>
      <c r="F93" s="94"/>
      <c r="G93" s="94">
        <f>IF(OR(Almería!G93=0,Cádiz!G93=0,Córdoba!G93=0,Granada!G93=0,Huelva!G93=0,Jaén!G93=0,Málaga!G93=0,Sevilla!G93=0),"",Almería!G93+Cádiz!G93+Córdoba!G93+Granada!G93+Huelva!G93+Jaén!G93+Málaga!G93+Sevilla!G93)</f>
      </c>
      <c r="H93" s="94">
        <f>IF(OR(Almería!H93=0,Cádiz!H93=0,Córdoba!H93=0,Granada!H93=0,Huelva!H93=0,Jaén!H93=0,Málaga!H93=0,Sevilla!H93=0),"",Almería!H93+Cádiz!H93+Córdoba!H93+Granada!H93+Huelva!H93+Jaén!H93+Málaga!H93+Sevilla!H93)</f>
        <v>1403856</v>
      </c>
      <c r="I93" s="21">
        <f>IF(OR(Almería!I93=0,Cádiz!I93=0,Córdoba!I93=0,Granada!I93=0,Huelva!I93=0,Jaén!I93=0,Málaga!I93=0,Sevilla!I93=0),"",Almería!I93+Cádiz!I93+Córdoba!I93+Granada!I93+Huelva!I93+Jaén!I93+Málaga!I93+Sevilla!I93)</f>
        <v>1311192</v>
      </c>
      <c r="J93" s="96"/>
      <c r="K93" s="97"/>
      <c r="L93" s="96"/>
      <c r="M93" s="98"/>
      <c r="N93" s="100" t="e">
        <f aca="true" t="shared" si="23" ref="N93:N99">(G93*1000)/C93</f>
        <v>#VALUE!</v>
      </c>
      <c r="O93" s="100" t="e">
        <f aca="true" t="shared" si="24" ref="O93:O99">(H93*1000)/D93</f>
        <v>#VALUE!</v>
      </c>
      <c r="P93" s="100">
        <f aca="true" t="shared" si="25" ref="P93:P99">(I93*1000)/E93</f>
        <v>21478.929650834212</v>
      </c>
      <c r="Q93" s="155"/>
    </row>
    <row r="94" spans="1:16" ht="13.5">
      <c r="A94" s="91" t="s">
        <v>100</v>
      </c>
      <c r="B94" s="92"/>
      <c r="C94" s="94">
        <f>IF(OR(Almería!C94=0,Cádiz!C94=0,Córdoba!C94=0,Granada!C94=0,Huelva!C94=0,Jaén!C94=0,Málaga!C94=0,Sevilla!C94=0),"",Almería!C94+Cádiz!C94+Córdoba!C94+Granada!C94+Huelva!C94+Jaén!C94+Málaga!C94+Sevilla!C94)</f>
      </c>
      <c r="D94" s="95">
        <f>IF(OR(Almería!D94=0,Cádiz!D94=0,Córdoba!D94=0,Granada!D94=0,Huelva!D94=0,Jaén!D94=0,Málaga!D94=0,Sevilla!D94=0),"",Almería!D94+Cádiz!D94+Córdoba!D94+Granada!D94+Huelva!D94+Jaén!D94+Málaga!D94+Sevilla!D94)</f>
      </c>
      <c r="E94" s="167">
        <f>IF(OR(Almería!E94=0,Cádiz!E94=0,Córdoba!E94=0,Granada!E94=0,Huelva!E94=0,Jaén!E94=0,Málaga!E94=0,Sevilla!E94=0),"",Almería!E94+Cádiz!E94+Córdoba!E94+Granada!E94+Huelva!E94+Jaén!E94+Málaga!E94+Sevilla!E94)</f>
        <v>16711.53</v>
      </c>
      <c r="F94" s="94"/>
      <c r="G94" s="94">
        <f>IF(OR(Almería!G94=0,Cádiz!G94=0,Córdoba!G94=0,Granada!G94=0,Huelva!G94=0,Jaén!G94=0,Málaga!G94=0,Sevilla!G94=0),"",Almería!G94+Cádiz!G94+Córdoba!G94+Granada!G94+Huelva!G94+Jaén!G94+Málaga!G94+Sevilla!G94)</f>
      </c>
      <c r="H94" s="168">
        <f>IF(OR(Almería!H94=0,Cádiz!H94=0,Córdoba!H94=0,Granada!H94=0,Huelva!H94=0,Jaén!H94=0,Málaga!H94=0,Sevilla!H94=0),"",Almería!H94+Cádiz!H94+Córdoba!H94+Granada!H94+Huelva!H94+Jaén!H94+Málaga!H94+Sevilla!H94)</f>
        <v>395353.03</v>
      </c>
      <c r="I94" s="169">
        <f>IF(OR(Almería!I94=0,Cádiz!I94=0,Córdoba!I94=0,Granada!I94=0,Huelva!I94=0,Jaén!I94=0,Málaga!I94=0,Sevilla!I94=0),"",Almería!I94+Cádiz!I94+Córdoba!I94+Granada!I94+Huelva!I94+Jaén!I94+Málaga!I94+Sevilla!I94)</f>
        <v>319178.7925</v>
      </c>
      <c r="J94" s="96"/>
      <c r="K94" s="97"/>
      <c r="L94" s="96"/>
      <c r="M94" s="98"/>
      <c r="N94" s="100" t="e">
        <f t="shared" si="23"/>
        <v>#VALUE!</v>
      </c>
      <c r="O94" s="100" t="e">
        <f t="shared" si="24"/>
        <v>#VALUE!</v>
      </c>
      <c r="P94" s="100">
        <f t="shared" si="25"/>
        <v>19099.316011161158</v>
      </c>
    </row>
    <row r="95" spans="1:16" ht="13.5">
      <c r="A95" s="101" t="s">
        <v>101</v>
      </c>
      <c r="B95" s="92"/>
      <c r="C95" s="93">
        <f>IF(OR(Almería!C95=0,Cádiz!C95=0,Córdoba!C95=0,Granada!C95=0,Huelva!C95=0,Jaén!C95=0,Málaga!C95=0,Sevilla!C95=0),"",Almería!C95+Cádiz!C95+Córdoba!C95+Granada!C95+Huelva!C95+Jaén!C95+Málaga!C95+Sevilla!C95)</f>
      </c>
      <c r="D95" s="67">
        <f>IF(OR(Almería!D95=0,Cádiz!D95=0,Córdoba!D95=0,Granada!D95=0,Huelva!D95=0,Jaén!D95=0,Málaga!D95=0,Sevilla!D95=0),"",Almería!D95+Cádiz!D95+Córdoba!D95+Granada!D95+Huelva!D95+Jaén!D95+Málaga!D95+Sevilla!D95)</f>
      </c>
      <c r="E95" s="167">
        <f>IF(OR(Almería!E95=0,Cádiz!E95=0,Córdoba!E95=0,Granada!E95=0,Huelva!E95=0,Jaén!E95=0,Málaga!E95=0,Sevilla!E95=0),"",Almería!E95+Cádiz!E95+Córdoba!E95+Granada!E95+Huelva!E95+Jaén!E95+Málaga!E95+Sevilla!E95)</f>
        <v>704.0174999999999</v>
      </c>
      <c r="F95" s="94"/>
      <c r="G95" s="94">
        <f>IF(OR(Almería!G95=0,Cádiz!G95=0,Córdoba!G95=0,Granada!G95=0,Huelva!G95=0,Jaén!G95=0,Málaga!G95=0,Sevilla!G95=0),"",Almería!G95+Cádiz!G95+Córdoba!G95+Granada!G95+Huelva!G95+Jaén!G95+Málaga!G95+Sevilla!G95)</f>
      </c>
      <c r="H95" s="94">
        <f>IF(OR(Almería!H95=0,Cádiz!H95=0,Córdoba!H95=0,Granada!H95=0,Huelva!H95=0,Jaén!H95=0,Málaga!H95=0,Sevilla!H95=0),"",Almería!H95+Cádiz!H95+Córdoba!H95+Granada!H95+Huelva!H95+Jaén!H95+Málaga!H95+Sevilla!H95)</f>
        <v>15046.02</v>
      </c>
      <c r="I95" s="21">
        <f>IF(OR(Almería!I95=0,Cádiz!I95=0,Córdoba!I95=0,Granada!I95=0,Huelva!I95=0,Jaén!I95=0,Málaga!I95=0,Sevilla!I95=0),"",Almería!I95+Cádiz!I95+Córdoba!I95+Granada!I95+Huelva!I95+Jaén!I95+Málaga!I95+Sevilla!I95)</f>
        <v>11367.52</v>
      </c>
      <c r="J95" s="96"/>
      <c r="K95" s="97"/>
      <c r="L95" s="96"/>
      <c r="M95" s="98"/>
      <c r="N95" s="100" t="e">
        <f t="shared" si="23"/>
        <v>#VALUE!</v>
      </c>
      <c r="O95" s="100" t="e">
        <f t="shared" si="24"/>
        <v>#VALUE!</v>
      </c>
      <c r="P95" s="100">
        <f t="shared" si="25"/>
        <v>16146.644082000805</v>
      </c>
    </row>
    <row r="96" spans="1:16" ht="13.5">
      <c r="A96" s="101" t="s">
        <v>102</v>
      </c>
      <c r="B96" s="92"/>
      <c r="C96" s="93">
        <f>IF(OR(Almería!C96=0,Cádiz!C96=0,Córdoba!C96=0,Granada!C96=0,Huelva!C96=0,Jaén!C96=0,Málaga!C96=0,Sevilla!C96=0),"",Almería!C96+Cádiz!C96+Córdoba!C96+Granada!C96+Huelva!C96+Jaén!C96+Málaga!C96+Sevilla!C96)</f>
      </c>
      <c r="D96" s="67">
        <f>IF(OR(Almería!D96=0,Cádiz!D96=0,Córdoba!D96=0,Granada!D96=0,Huelva!D96=0,Jaén!D96=0,Málaga!D96=0,Sevilla!D96=0),"",Almería!D96+Cádiz!D96+Córdoba!D96+Granada!D96+Huelva!D96+Jaén!D96+Málaga!D96+Sevilla!D96)</f>
      </c>
      <c r="E96" s="167">
        <f>IF(OR(Almería!E96=0,Cádiz!E96=0,Córdoba!E96=0,Granada!E96=0,Huelva!E96=0,Jaén!E96=0,Málaga!E96=0,Sevilla!E96=0),"",Almería!E96+Cádiz!E96+Córdoba!E96+Granada!E96+Huelva!E96+Jaén!E96+Málaga!E96+Sevilla!E96)</f>
        <v>9879.26</v>
      </c>
      <c r="F96" s="94"/>
      <c r="G96" s="94">
        <f>IF(OR(Almería!G96=0,Cádiz!G96=0,Córdoba!G96=0,Granada!G96=0,Huelva!G96=0,Jaén!G96=0,Málaga!G96=0,Sevilla!G96=0),"",Almería!G96+Cádiz!G96+Córdoba!G96+Granada!G96+Huelva!G96+Jaén!G96+Málaga!G96+Sevilla!G96)</f>
      </c>
      <c r="H96" s="94">
        <f>IF(OR(Almería!H96=0,Cádiz!H96=0,Córdoba!H96=0,Granada!H96=0,Huelva!H96=0,Jaén!H96=0,Málaga!H96=0,Sevilla!H96=0),"",Almería!H96+Cádiz!H96+Córdoba!H96+Granada!H96+Huelva!H96+Jaén!H96+Málaga!H96+Sevilla!H96)</f>
        <v>236500.02000000002</v>
      </c>
      <c r="I96" s="21">
        <f>IF(OR(Almería!I96=0,Cádiz!I96=0,Córdoba!I96=0,Granada!I96=0,Huelva!I96=0,Jaén!I96=0,Málaga!I96=0,Sevilla!I96=0),"",Almería!I96+Cádiz!I96+Córdoba!I96+Granada!I96+Huelva!I96+Jaén!I96+Málaga!I96+Sevilla!I96)</f>
        <v>188375.5125</v>
      </c>
      <c r="J96" s="96"/>
      <c r="K96" s="97"/>
      <c r="L96" s="96"/>
      <c r="M96" s="98"/>
      <c r="N96" s="100" t="e">
        <f t="shared" si="23"/>
        <v>#VALUE!</v>
      </c>
      <c r="O96" s="100" t="e">
        <f t="shared" si="24"/>
        <v>#VALUE!</v>
      </c>
      <c r="P96" s="100">
        <f t="shared" si="25"/>
        <v>19067.77557225946</v>
      </c>
    </row>
    <row r="97" spans="1:16" ht="13.5">
      <c r="A97" s="101" t="s">
        <v>103</v>
      </c>
      <c r="B97" s="92"/>
      <c r="C97" s="93">
        <f>IF(OR(Almería!C97=0,Cádiz!C97=0,Córdoba!C97=0,Granada!C97=0,Huelva!C97=0,Jaén!C97=0,Málaga!C97=0,Sevilla!C97=0),"",Almería!C97+Cádiz!C97+Córdoba!C97+Granada!C97+Huelva!C97+Jaén!C97+Málaga!C97+Sevilla!C97)</f>
      </c>
      <c r="D97" s="67">
        <f>IF(OR(Almería!D97=0,Cádiz!D97=0,Córdoba!D97=0,Granada!D97=0,Huelva!D97=0,Jaén!D97=0,Málaga!D97=0,Sevilla!D97=0),"",Almería!D97+Cádiz!D97+Córdoba!D97+Granada!D97+Huelva!D97+Jaén!D97+Málaga!D97+Sevilla!D97)</f>
      </c>
      <c r="E97" s="167">
        <f>IF(OR(Almería!E97=0,Cádiz!E97=0,Córdoba!E97=0,Granada!E97=0,Huelva!E97=0,Jaén!E97=0,Málaga!E97=0,Sevilla!E97=0),"",Almería!E97+Cádiz!E97+Córdoba!E97+Granada!E97+Huelva!E97+Jaén!E97+Málaga!E97+Sevilla!E97)</f>
        <v>6128.2575</v>
      </c>
      <c r="F97" s="94"/>
      <c r="G97" s="94">
        <f>IF(OR(Almería!G97=0,Cádiz!G97=0,Córdoba!G97=0,Granada!G97=0,Huelva!G97=0,Jaén!G97=0,Málaga!G97=0,Sevilla!G97=0),"",Almería!G97+Cádiz!G97+Córdoba!G97+Granada!G97+Huelva!G97+Jaén!G97+Málaga!G97+Sevilla!G97)</f>
      </c>
      <c r="H97" s="94">
        <f>IF(OR(Almería!H97=0,Cádiz!H97=0,Córdoba!H97=0,Granada!H97=0,Huelva!H97=0,Jaén!H97=0,Málaga!H97=0,Sevilla!H97=0),"",Almería!H97+Cádiz!H97+Córdoba!H97+Granada!H97+Huelva!H97+Jaén!H97+Málaga!H97+Sevilla!H97)</f>
        <v>143807.01</v>
      </c>
      <c r="I97" s="21">
        <f>IF(OR(Almería!I97=0,Cádiz!I97=0,Córdoba!I97=0,Granada!I97=0,Huelva!I97=0,Jaén!I97=0,Málaga!I97=0,Sevilla!I97=0),"",Almería!I97+Cádiz!I97+Córdoba!I97+Granada!I97+Huelva!I97+Jaén!I97+Málaga!I97+Sevilla!I97)</f>
        <v>119435.76</v>
      </c>
      <c r="J97" s="96"/>
      <c r="K97" s="97"/>
      <c r="L97" s="96"/>
      <c r="M97" s="98"/>
      <c r="N97" s="100" t="e">
        <f t="shared" si="23"/>
        <v>#VALUE!</v>
      </c>
      <c r="O97" s="100" t="e">
        <f t="shared" si="24"/>
        <v>#VALUE!</v>
      </c>
      <c r="P97" s="100">
        <f t="shared" si="25"/>
        <v>19489.350765694817</v>
      </c>
    </row>
    <row r="98" spans="1:16" ht="13.5">
      <c r="A98" s="101" t="s">
        <v>104</v>
      </c>
      <c r="B98" s="92"/>
      <c r="C98" s="93">
        <f>IF(OR(Almería!C98=0,Cádiz!C98=0,Córdoba!C98=0,Granada!C98=0,Huelva!C98=0,Jaén!C98=0,Málaga!C98=0,Sevilla!C98=0),"",Almería!C98+Cádiz!C98+Córdoba!C98+Granada!C98+Huelva!C98+Jaén!C98+Málaga!C98+Sevilla!C98)</f>
      </c>
      <c r="D98" s="67">
        <f>IF(OR(Almería!D98=0,Cádiz!D98=0,Córdoba!D98=0,Granada!D98=0,Huelva!D98=0,Jaén!D98=0,Málaga!D98=0,Sevilla!D98=0),"",Almería!D98+Cádiz!D98+Córdoba!D98+Granada!D98+Huelva!D98+Jaén!D98+Málaga!D98+Sevilla!D98)</f>
      </c>
      <c r="E98" s="167">
        <f>IF(OR(Almería!E98=0,Cádiz!E98=0,Córdoba!E98=0,Granada!E98=0,Huelva!E98=0,Jaén!E98=0,Málaga!E98=0,Sevilla!E98=0),"",Almería!E98+Cádiz!E98+Córdoba!E98+Granada!E98+Huelva!E98+Jaén!E98+Málaga!E98+Sevilla!E98)</f>
        <v>6164.255</v>
      </c>
      <c r="F98" s="94"/>
      <c r="G98" s="94">
        <f>IF(OR(Almería!G98=0,Cádiz!G98=0,Córdoba!G98=0,Granada!G98=0,Huelva!G98=0,Jaén!G98=0,Málaga!G98=0,Sevilla!G98=0),"",Almería!G98+Cádiz!G98+Córdoba!G98+Granada!G98+Huelva!G98+Jaén!G98+Málaga!G98+Sevilla!G98)</f>
      </c>
      <c r="H98" s="94">
        <f>IF(OR(Almería!H98=0,Cádiz!H98=0,Córdoba!H98=0,Granada!H98=0,Huelva!H98=0,Jaén!H98=0,Málaga!H98=0,Sevilla!H98=0),"",Almería!H98+Cádiz!H98+Córdoba!H98+Granada!H98+Huelva!H98+Jaén!H98+Málaga!H98+Sevilla!H98)</f>
        <v>119562.01000000001</v>
      </c>
      <c r="I98" s="21">
        <f>IF(OR(Almería!I98=0,Cádiz!I98=0,Córdoba!I98=0,Granada!I98=0,Huelva!I98=0,Jaén!I98=0,Málaga!I98=0,Sevilla!I98=0),"",Almería!I98+Cádiz!I98+Córdoba!I98+Granada!I98+Huelva!I98+Jaén!I98+Málaga!I98+Sevilla!I98)</f>
        <v>117607.505</v>
      </c>
      <c r="J98" s="96"/>
      <c r="K98" s="97"/>
      <c r="L98" s="96"/>
      <c r="M98" s="98"/>
      <c r="N98" s="100" t="e">
        <f t="shared" si="23"/>
        <v>#VALUE!</v>
      </c>
      <c r="O98" s="100" t="e">
        <f t="shared" si="24"/>
        <v>#VALUE!</v>
      </c>
      <c r="P98" s="100">
        <f t="shared" si="25"/>
        <v>19078.94871318594</v>
      </c>
    </row>
    <row r="99" spans="1:16" ht="13.5">
      <c r="A99" s="101" t="s">
        <v>105</v>
      </c>
      <c r="B99" s="92"/>
      <c r="C99" s="93">
        <f>IF(OR(Almería!C99=0,Cádiz!C99=0,Córdoba!C99=0,Granada!C99=0,Huelva!C99=0,Jaén!C99=0,Málaga!C99=0,Sevilla!C99=0),"",Almería!C99+Cádiz!C99+Córdoba!C99+Granada!C99+Huelva!C99+Jaén!C99+Málaga!C99+Sevilla!C99)</f>
      </c>
      <c r="D99" s="67">
        <f>IF(OR(Almería!D99=0,Cádiz!D99=0,Córdoba!D99=0,Granada!D99=0,Huelva!D99=0,Jaén!D99=0,Málaga!D99=0,Sevilla!D99=0),"",Almería!D99+Cádiz!D99+Córdoba!D99+Granada!D99+Huelva!D99+Jaén!D99+Málaga!D99+Sevilla!D99)</f>
      </c>
      <c r="E99" s="167">
        <f>IF(OR(Almería!E99=0,Cádiz!E99=0,Córdoba!E99=0,Granada!E99=0,Huelva!E99=0,Jaén!E99=0,Málaga!E99=0,Sevilla!E99=0),"",Almería!E99+Cádiz!E99+Córdoba!E99+Granada!E99+Huelva!E99+Jaén!E99+Málaga!E99+Sevilla!E99)</f>
        <v>609.015</v>
      </c>
      <c r="F99" s="94"/>
      <c r="G99" s="94">
        <f>IF(OR(Almería!G99=0,Cádiz!G99=0,Córdoba!G99=0,Granada!G99=0,Huelva!G99=0,Jaén!G99=0,Málaga!G99=0,Sevilla!G99=0),"",Almería!G99+Cádiz!G99+Córdoba!G99+Granada!G99+Huelva!G99+Jaén!G99+Málaga!G99+Sevilla!G99)</f>
      </c>
      <c r="H99" s="94">
        <f>IF(OR(Almería!H99=0,Cádiz!H99=0,Córdoba!H99=0,Granada!H99=0,Huelva!H99=0,Jaén!H99=0,Málaga!H99=0,Sevilla!H99=0),"",Almería!H99+Cádiz!H99+Córdoba!H99+Granada!H99+Huelva!H99+Jaén!H99+Málaga!H99+Sevilla!H99)</f>
        <v>30739.010000000002</v>
      </c>
      <c r="I99" s="21">
        <f>IF(OR(Almería!I99=0,Cádiz!I99=0,Córdoba!I99=0,Granada!I99=0,Huelva!I99=0,Jaén!I99=0,Málaga!I99=0,Sevilla!I99=0),"",Almería!I99+Cádiz!I99+Córdoba!I99+Granada!I99+Huelva!I99+Jaén!I99+Málaga!I99+Sevilla!I99)</f>
        <v>15464.2675</v>
      </c>
      <c r="J99" s="96"/>
      <c r="K99" s="97"/>
      <c r="L99" s="96"/>
      <c r="M99" s="98"/>
      <c r="N99" s="100" t="e">
        <f t="shared" si="23"/>
        <v>#VALUE!</v>
      </c>
      <c r="O99" s="100" t="e">
        <f t="shared" si="24"/>
        <v>#VALUE!</v>
      </c>
      <c r="P99" s="100">
        <f t="shared" si="25"/>
        <v>25392.260453355007</v>
      </c>
    </row>
    <row r="100" spans="1:16" ht="13.5">
      <c r="A100" s="82" t="s">
        <v>106</v>
      </c>
      <c r="B100" s="106"/>
      <c r="C100" s="107"/>
      <c r="D100" s="142"/>
      <c r="E100" s="108"/>
      <c r="F100" s="108"/>
      <c r="G100" s="107"/>
      <c r="H100" s="107"/>
      <c r="I100" s="22">
        <f>IF(OR(Almería!I100=0,Cádiz!I100=0,Córdoba!I100=0,Granada!I100=0,Huelva!I100=0,Jaén!I100=0,Málaga!I100=0,Sevilla!I100=0),"",Almería!I100+Cádiz!I100+Córdoba!I100+Granada!I100+Huelva!I100+Jaén!I100+Málaga!I100+Sevilla!I100)</f>
      </c>
      <c r="J100" s="109"/>
      <c r="K100" s="110"/>
      <c r="L100" s="109"/>
      <c r="M100" s="111"/>
      <c r="N100" s="112"/>
      <c r="O100" s="113"/>
      <c r="P100" s="113"/>
    </row>
    <row r="101" spans="1:16" ht="13.5">
      <c r="A101" s="101" t="s">
        <v>107</v>
      </c>
      <c r="B101" s="92"/>
      <c r="C101" s="93">
        <f>IF(OR(Almería!C101=0,Cádiz!C101=0,Córdoba!C101=0,Granada!C101=0,Huelva!C101=0,Jaén!C101=0,Málaga!C101=0,Sevilla!C101=0),"",Almería!C101+Cádiz!C101+Córdoba!C101+Granada!C101+Huelva!C101+Jaén!C101+Málaga!C101+Sevilla!C101)</f>
      </c>
      <c r="D101" s="67">
        <f>IF(OR(Almería!D101=0,Cádiz!D101=0,Córdoba!D101=0,Granada!D101=0,Huelva!D101=0,Jaén!D101=0,Málaga!D101=0,Sevilla!D101=0),"",Almería!D101+Cádiz!D101+Córdoba!D101+Granada!D101+Huelva!D101+Jaén!D101+Málaga!D101+Sevilla!D101)</f>
      </c>
      <c r="E101" s="167">
        <f>IF(OR(Almería!E101=0,Cádiz!E101=0,Córdoba!E101=0,Granada!E101=0,Huelva!E101=0,Jaén!E101=0,Málaga!E101=0,Sevilla!E101=0),"",Almería!E101+Cádiz!E101+Córdoba!E101+Granada!E101+Huelva!E101+Jaén!E101+Málaga!E101+Sevilla!E101)</f>
        <v>567.75</v>
      </c>
      <c r="F101" s="94"/>
      <c r="G101" s="94">
        <f>IF(OR(Almería!G101=0,Cádiz!G101=0,Córdoba!G101=0,Granada!G101=0,Huelva!G101=0,Jaén!G101=0,Málaga!G101=0,Sevilla!G101=0),"",Almería!G101+Cádiz!G101+Córdoba!G101+Granada!G101+Huelva!G101+Jaén!G101+Málaga!G101+Sevilla!G101)</f>
      </c>
      <c r="H101" s="94">
        <f>IF(OR(Almería!H101=0,Cádiz!H101=0,Córdoba!H101=0,Granada!H101=0,Huelva!H101=0,Jaén!H101=0,Málaga!H101=0,Sevilla!H101=0),"",Almería!H101+Cádiz!H101+Córdoba!H101+Granada!H101+Huelva!H101+Jaén!H101+Málaga!H101+Sevilla!H101)</f>
        <v>7842</v>
      </c>
      <c r="I101" s="21">
        <f>IF(OR(Almería!I101=0,Cádiz!I101=0,Córdoba!I101=0,Granada!I101=0,Huelva!I101=0,Jaén!I101=0,Málaga!I101=0,Sevilla!I101=0),"",Almería!I101+Cádiz!I101+Córdoba!I101+Granada!I101+Huelva!I101+Jaén!I101+Málaga!I101+Sevilla!I101)</f>
        <v>8678.5</v>
      </c>
      <c r="J101" s="96"/>
      <c r="K101" s="97"/>
      <c r="L101" s="96"/>
      <c r="M101" s="98"/>
      <c r="N101" s="99" t="e">
        <f aca="true" t="shared" si="26" ref="N101:N106">(G101*1000)/C101</f>
        <v>#VALUE!</v>
      </c>
      <c r="O101" s="100" t="e">
        <f aca="true" t="shared" si="27" ref="O101:O106">(H101*1000)/D101</f>
        <v>#VALUE!</v>
      </c>
      <c r="P101" s="100">
        <f aca="true" t="shared" si="28" ref="P101:P112">(I101*1000)/E101</f>
        <v>15285.777190664905</v>
      </c>
    </row>
    <row r="102" spans="1:16" ht="13.5">
      <c r="A102" s="101" t="s">
        <v>108</v>
      </c>
      <c r="B102" s="92"/>
      <c r="C102" s="93">
        <f>IF(OR(Almería!C102=0,Cádiz!C102=0,Córdoba!C102=0,Granada!C102=0,Huelva!C102=0,Jaén!C102=0,Málaga!C102=0,Sevilla!C102=0),"",Almería!C102+Cádiz!C102+Córdoba!C102+Granada!C102+Huelva!C102+Jaén!C102+Málaga!C102+Sevilla!C102)</f>
      </c>
      <c r="D102" s="67">
        <f>IF(OR(Almería!D102=0,Cádiz!D102=0,Córdoba!D102=0,Granada!D102=0,Huelva!D102=0,Jaén!D102=0,Málaga!D102=0,Sevilla!D102=0),"",Almería!D102+Cádiz!D102+Córdoba!D102+Granada!D102+Huelva!D102+Jaén!D102+Málaga!D102+Sevilla!D102)</f>
      </c>
      <c r="E102" s="167">
        <f>IF(OR(Almería!E102=0,Cádiz!E102=0,Córdoba!E102=0,Granada!E102=0,Huelva!E102=0,Jaén!E102=0,Málaga!E102=0,Sevilla!E102=0),"",Almería!E102+Cádiz!E102+Córdoba!E102+Granada!E102+Huelva!E102+Jaén!E102+Málaga!E102+Sevilla!E102)</f>
        <v>643.5</v>
      </c>
      <c r="F102" s="94"/>
      <c r="G102" s="94">
        <f>IF(OR(Almería!G102=0,Cádiz!G102=0,Córdoba!G102=0,Granada!G102=0,Huelva!G102=0,Jaén!G102=0,Málaga!G102=0,Sevilla!G102=0),"",Almería!G102+Cádiz!G102+Córdoba!G102+Granada!G102+Huelva!G102+Jaén!G102+Málaga!G102+Sevilla!G102)</f>
      </c>
      <c r="H102" s="94">
        <f>IF(OR(Almería!H102=0,Cádiz!H102=0,Córdoba!H102=0,Granada!H102=0,Huelva!H102=0,Jaén!H102=0,Málaga!H102=0,Sevilla!H102=0),"",Almería!H102+Cádiz!H102+Córdoba!H102+Granada!H102+Huelva!H102+Jaén!H102+Málaga!H102+Sevilla!H102)</f>
        <v>6985</v>
      </c>
      <c r="I102" s="21">
        <f>IF(OR(Almería!I102=0,Cádiz!I102=0,Córdoba!I102=0,Granada!I102=0,Huelva!I102=0,Jaén!I102=0,Málaga!I102=0,Sevilla!I102=0),"",Almería!I102+Cádiz!I102+Córdoba!I102+Granada!I102+Huelva!I102+Jaén!I102+Málaga!I102+Sevilla!I102)</f>
        <v>8332</v>
      </c>
      <c r="J102" s="96"/>
      <c r="K102" s="97"/>
      <c r="L102" s="96"/>
      <c r="M102" s="98"/>
      <c r="N102" s="99" t="e">
        <f t="shared" si="26"/>
        <v>#VALUE!</v>
      </c>
      <c r="O102" s="100" t="e">
        <f t="shared" si="27"/>
        <v>#VALUE!</v>
      </c>
      <c r="P102" s="100">
        <f t="shared" si="28"/>
        <v>12947.940947940948</v>
      </c>
    </row>
    <row r="103" spans="1:16" ht="13.5">
      <c r="A103" s="101" t="s">
        <v>109</v>
      </c>
      <c r="B103" s="92"/>
      <c r="C103" s="93">
        <f>IF(OR(Almería!C103=0,Cádiz!C103=0,Córdoba!C103=0,Granada!C103=0,Huelva!C103=0,Jaén!C103=0,Málaga!C103=0,Sevilla!C103=0),"",Almería!C103+Cádiz!C103+Córdoba!C103+Granada!C103+Huelva!C103+Jaén!C103+Málaga!C103+Sevilla!C103)</f>
      </c>
      <c r="D103" s="67">
        <f>IF(OR(Almería!D103=0,Cádiz!D103=0,Córdoba!D103=0,Granada!D103=0,Huelva!D103=0,Jaén!D103=0,Málaga!D103=0,Sevilla!D103=0),"",Almería!D103+Cádiz!D103+Córdoba!D103+Granada!D103+Huelva!D103+Jaén!D103+Málaga!D103+Sevilla!D103)</f>
      </c>
      <c r="E103" s="167">
        <f>IF(OR(Almería!E103=0,Cádiz!E103=0,Córdoba!E103=0,Granada!E103=0,Huelva!E103=0,Jaén!E103=0,Málaga!E103=0,Sevilla!E103=0),"",Almería!E103+Cádiz!E103+Córdoba!E103+Granada!E103+Huelva!E103+Jaén!E103+Málaga!E103+Sevilla!E103)</f>
        <v>1195.5125</v>
      </c>
      <c r="F103" s="94">
        <v>4</v>
      </c>
      <c r="G103" s="94">
        <f>IF(OR(Almería!G103=0,Cádiz!G103=0,Córdoba!G103=0,Granada!G103=0,Huelva!G103=0,Jaén!G103=0,Málaga!G103=0,Sevilla!G103=0),"",Almería!G103+Cádiz!G103+Córdoba!G103+Granada!G103+Huelva!G103+Jaén!G103+Málaga!G103+Sevilla!G103)</f>
        <v>11961.02</v>
      </c>
      <c r="H103" s="94">
        <f>IF(OR(Almería!H103=0,Cádiz!H103=0,Córdoba!H103=0,Granada!H103=0,Huelva!H103=0,Jaén!H103=0,Málaga!H103=0,Sevilla!H103=0),"",Almería!H103+Cádiz!H103+Córdoba!H103+Granada!H103+Huelva!H103+Jaén!H103+Málaga!H103+Sevilla!H103)</f>
        <v>12458.02</v>
      </c>
      <c r="I103" s="21">
        <f>IF(OR(Almería!I103=0,Cádiz!I103=0,Córdoba!I103=0,Granada!I103=0,Huelva!I103=0,Jaén!I103=0,Málaga!I103=0,Sevilla!I103=0),"",Almería!I103+Cádiz!I103+Córdoba!I103+Granada!I103+Huelva!I103+Jaén!I103+Málaga!I103+Sevilla!I103)</f>
        <v>12365.015000000001</v>
      </c>
      <c r="J103" s="96"/>
      <c r="K103" s="97"/>
      <c r="L103" s="96">
        <f aca="true" t="shared" si="29" ref="L101:L119">IF(OR(H103=0,G103=0),"",G103/H103*100-100)</f>
        <v>-3.9893979942237934</v>
      </c>
      <c r="M103" s="98">
        <f>IF(OR(I103=0,G103=0),"",G103/I103*100-100)</f>
        <v>-3.267242296107213</v>
      </c>
      <c r="N103" s="99" t="e">
        <f t="shared" si="26"/>
        <v>#VALUE!</v>
      </c>
      <c r="O103" s="100" t="e">
        <f t="shared" si="27"/>
        <v>#VALUE!</v>
      </c>
      <c r="P103" s="100">
        <f t="shared" si="28"/>
        <v>10342.857142857143</v>
      </c>
    </row>
    <row r="104" spans="1:16" ht="13.5">
      <c r="A104" s="101" t="s">
        <v>110</v>
      </c>
      <c r="B104" s="92"/>
      <c r="C104" s="93">
        <f>IF(OR(Almería!C104=0,Cádiz!C104=0,Córdoba!C104=0,Granada!C104=0,Huelva!C104=0,Jaén!C104=0,Málaga!C104=0,Sevilla!C104=0),"",Almería!C104+Cádiz!C104+Córdoba!C104+Granada!C104+Huelva!C104+Jaén!C104+Málaga!C104+Sevilla!C104)</f>
      </c>
      <c r="D104" s="67">
        <f>IF(OR(Almería!D104=0,Cádiz!D104=0,Córdoba!D104=0,Granada!D104=0,Huelva!D104=0,Jaén!D104=0,Málaga!D104=0,Sevilla!D104=0),"",Almería!D104+Cádiz!D104+Córdoba!D104+Granada!D104+Huelva!D104+Jaén!D104+Málaga!D104+Sevilla!D104)</f>
      </c>
      <c r="E104" s="167">
        <f>IF(OR(Almería!E104=0,Cádiz!E104=0,Córdoba!E104=0,Granada!E104=0,Huelva!E104=0,Jaén!E104=0,Málaga!E104=0,Sevilla!E104=0),"",Almería!E104+Cádiz!E104+Córdoba!E104+Granada!E104+Huelva!E104+Jaén!E104+Málaga!E104+Sevilla!E104)</f>
        <v>443</v>
      </c>
      <c r="F104" s="94">
        <v>4</v>
      </c>
      <c r="G104" s="94">
        <f>IF(OR(Almería!G104=0,Cádiz!G104=0,Córdoba!G104=0,Granada!G104=0,Huelva!G104=0,Jaén!G104=0,Málaga!G104=0,Sevilla!G104=0),"",Almería!G104+Cádiz!G104+Córdoba!G104+Granada!G104+Huelva!G104+Jaén!G104+Málaga!G104+Sevilla!G104)</f>
        <v>4484</v>
      </c>
      <c r="H104" s="94">
        <f>IF(OR(Almería!H104=0,Cádiz!H104=0,Córdoba!H104=0,Granada!H104=0,Huelva!H104=0,Jaén!H104=0,Málaga!H104=0,Sevilla!H104=0),"",Almería!H104+Cádiz!H104+Córdoba!H104+Granada!H104+Huelva!H104+Jaén!H104+Málaga!H104+Sevilla!H104)</f>
        <v>4382</v>
      </c>
      <c r="I104" s="21">
        <f>IF(OR(Almería!I104=0,Cádiz!I104=0,Córdoba!I104=0,Granada!I104=0,Huelva!I104=0,Jaén!I104=0,Málaga!I104=0,Sevilla!I104=0),"",Almería!I104+Cádiz!I104+Córdoba!I104+Granada!I104+Huelva!I104+Jaén!I104+Málaga!I104+Sevilla!I104)</f>
        <v>2196</v>
      </c>
      <c r="J104" s="96"/>
      <c r="K104" s="97"/>
      <c r="L104" s="96">
        <f t="shared" si="29"/>
        <v>2.3277042446371468</v>
      </c>
      <c r="M104" s="98">
        <f>IF(OR(I104=0,G104=0),"",G104/I104*100-100)</f>
        <v>104.18943533697635</v>
      </c>
      <c r="N104" s="99" t="e">
        <f t="shared" si="26"/>
        <v>#VALUE!</v>
      </c>
      <c r="O104" s="100" t="e">
        <f t="shared" si="27"/>
        <v>#VALUE!</v>
      </c>
      <c r="P104" s="100">
        <f t="shared" si="28"/>
        <v>4957.110609480813</v>
      </c>
    </row>
    <row r="105" spans="1:16" ht="13.5">
      <c r="A105" s="101" t="s">
        <v>111</v>
      </c>
      <c r="B105" s="92"/>
      <c r="C105" s="93">
        <f>IF(OR(Almería!C105=0,Cádiz!C105=0,Córdoba!C105=0,Granada!C105=0,Huelva!C105=0,Jaén!C105=0,Málaga!C105=0,Sevilla!C105=0),"",Almería!C105+Cádiz!C105+Córdoba!C105+Granada!C105+Huelva!C105+Jaén!C105+Málaga!C105+Sevilla!C105)</f>
      </c>
      <c r="D105" s="67">
        <f>IF(OR(Almería!D105=0,Cádiz!D105=0,Córdoba!D105=0,Granada!D105=0,Huelva!D105=0,Jaén!D105=0,Málaga!D105=0,Sevilla!D105=0),"",Almería!D105+Cádiz!D105+Córdoba!D105+Granada!D105+Huelva!D105+Jaén!D105+Málaga!D105+Sevilla!D105)</f>
      </c>
      <c r="E105" s="167">
        <f>IF(OR(Almería!E105=0,Cádiz!E105=0,Córdoba!E105=0,Granada!E105=0,Huelva!E105=0,Jaén!E105=0,Málaga!E105=0,Sevilla!E105=0),"",Almería!E105+Cádiz!E105+Córdoba!E105+Granada!E105+Huelva!E105+Jaén!E105+Málaga!E105+Sevilla!E105)</f>
        <v>2124.5</v>
      </c>
      <c r="F105" s="94">
        <v>3</v>
      </c>
      <c r="G105" s="94">
        <f>IF(OR(Almería!G105=0,Cádiz!G105=0,Córdoba!G105=0,Granada!G105=0,Huelva!G105=0,Jaén!G105=0,Málaga!G105=0,Sevilla!G105=0),"",Almería!G105+Cádiz!G105+Córdoba!G105+Granada!G105+Huelva!G105+Jaén!G105+Málaga!G105+Sevilla!G105)</f>
        <v>7347.01</v>
      </c>
      <c r="H105" s="94">
        <f>IF(OR(Almería!H105=0,Cádiz!H105=0,Córdoba!H105=0,Granada!H105=0,Huelva!H105=0,Jaén!H105=0,Málaga!H105=0,Sevilla!H105=0),"",Almería!H105+Cádiz!H105+Córdoba!H105+Granada!H105+Huelva!H105+Jaén!H105+Málaga!H105+Sevilla!H105)</f>
        <v>7786.02</v>
      </c>
      <c r="I105" s="21">
        <f>IF(OR(Almería!I105=0,Cádiz!I105=0,Córdoba!I105=0,Granada!I105=0,Huelva!I105=0,Jaén!I105=0,Málaga!I105=0,Sevilla!I105=0),"",Almería!I105+Cádiz!I105+Córdoba!I105+Granada!I105+Huelva!I105+Jaén!I105+Málaga!I105+Sevilla!I105)</f>
        <v>6115</v>
      </c>
      <c r="J105" s="96"/>
      <c r="K105" s="97"/>
      <c r="L105" s="96">
        <f t="shared" si="29"/>
        <v>-5.638439151196636</v>
      </c>
      <c r="M105" s="98">
        <f>IF(OR(I105=0,G105=0),"",G105/I105*100-100)</f>
        <v>20.147342600163526</v>
      </c>
      <c r="N105" s="99" t="e">
        <f t="shared" si="26"/>
        <v>#VALUE!</v>
      </c>
      <c r="O105" s="100" t="e">
        <f t="shared" si="27"/>
        <v>#VALUE!</v>
      </c>
      <c r="P105" s="100">
        <f t="shared" si="28"/>
        <v>2878.32431160273</v>
      </c>
    </row>
    <row r="106" spans="1:16" ht="13.5">
      <c r="A106" s="91" t="s">
        <v>112</v>
      </c>
      <c r="B106" s="92"/>
      <c r="C106" s="93"/>
      <c r="D106" s="67"/>
      <c r="E106" s="167">
        <f>IF(OR(Almería!E106=0,Cádiz!E106=0,Córdoba!E106=0,Granada!E106=0,Huelva!E106=0,Jaén!E106=0,Málaga!E106=0,Sevilla!E106=0),"",Almería!E106+Cádiz!E106+Córdoba!E106+Granada!E106+Huelva!E106+Jaén!E106+Málaga!E106+Sevilla!E106)</f>
        <v>8596.272500000001</v>
      </c>
      <c r="F106" s="94"/>
      <c r="G106" s="94"/>
      <c r="H106" s="168">
        <f>IF(OR(Almería!H106=0,Cádiz!H106=0,Córdoba!H106=0,Granada!H106=0,Huelva!H106=0,Jaén!H106=0,Málaga!H106=0,Sevilla!H106=0),"",Almería!H106+Cádiz!H106+Córdoba!H106+Granada!H106+Huelva!H106+Jaén!H106+Málaga!H106+Sevilla!H106)</f>
        <v>148844.02000000002</v>
      </c>
      <c r="I106" s="169">
        <f>IF(OR(Almería!I106=0,Cádiz!I106=0,Córdoba!I106=0,Granada!I106=0,Huelva!I106=0,Jaén!I106=0,Málaga!I106=0,Sevilla!I106=0),"",Almería!I106+Cádiz!I106+Córdoba!I106+Granada!I106+Huelva!I106+Jaén!I106+Málaga!I106+Sevilla!I106)</f>
        <v>147309.5275</v>
      </c>
      <c r="J106" s="96"/>
      <c r="K106" s="97"/>
      <c r="L106" s="96">
        <f t="shared" si="29"/>
      </c>
      <c r="M106" s="96">
        <f>IF(OR(I106=0,H106=0),"",H106/I106*100-100)</f>
        <v>1.041679059081929</v>
      </c>
      <c r="N106" s="99" t="e">
        <f t="shared" si="26"/>
        <v>#DIV/0!</v>
      </c>
      <c r="O106" s="100" t="e">
        <f t="shared" si="27"/>
        <v>#DIV/0!</v>
      </c>
      <c r="P106" s="100">
        <f t="shared" si="28"/>
        <v>17136.442277743055</v>
      </c>
    </row>
    <row r="107" spans="1:16" ht="13.5">
      <c r="A107" s="101" t="s">
        <v>113</v>
      </c>
      <c r="B107" s="92"/>
      <c r="C107" s="93">
        <f>IF(OR(Almería!C107=0,Cádiz!C107=0,Córdoba!C107=0,Granada!C107=0,Huelva!C107=0,Jaén!C107=0,Málaga!C107=0,Sevilla!C107=0),"",Almería!C107+Cádiz!C107+Córdoba!C107+Granada!C107+Huelva!C107+Jaén!C107+Málaga!C107+Sevilla!C107)</f>
      </c>
      <c r="D107" s="67">
        <f>IF(OR(Almería!D107=0,Cádiz!D107=0,Córdoba!D107=0,Granada!D107=0,Huelva!D107=0,Jaén!D107=0,Málaga!D107=0,Sevilla!D107=0),"",Almería!D107+Cádiz!D107+Córdoba!D107+Granada!D107+Huelva!D107+Jaén!D107+Málaga!D107+Sevilla!D107)</f>
      </c>
      <c r="E107" s="167">
        <f>IF(OR(Almería!E107=0,Cádiz!E107=0,Córdoba!E107=0,Granada!E107=0,Huelva!E107=0,Jaén!E107=0,Málaga!E107=0,Sevilla!E107=0),"",Almería!E107+Cádiz!E107+Córdoba!E107+Granada!E107+Huelva!E107+Jaén!E107+Málaga!E107+Sevilla!E107)</f>
        <v>4779.75</v>
      </c>
      <c r="F107" s="94">
        <v>3</v>
      </c>
      <c r="G107" s="94">
        <f>IF(OR(Almería!G107=0,Cádiz!G107=0,Córdoba!G107=0,Granada!G107=0,Huelva!G107=0,Jaén!G107=0,Málaga!G107=0,Sevilla!G107=0),"",Almería!G107+Cádiz!G107+Córdoba!G107+Granada!G107+Huelva!G107+Jaén!G107+Málaga!G107+Sevilla!G107)</f>
        <v>70830</v>
      </c>
      <c r="H107" s="94">
        <f>IF(OR(Almería!H107=0,Cádiz!H107=0,Córdoba!H107=0,Granada!H107=0,Huelva!H107=0,Jaén!H107=0,Málaga!H107=0,Sevilla!H107=0),"",Almería!H107+Cádiz!H107+Córdoba!H107+Granada!H107+Huelva!H107+Jaén!H107+Málaga!H107+Sevilla!H107)</f>
        <v>71892</v>
      </c>
      <c r="I107" s="21">
        <f>IF(OR(Almería!I107=0,Cádiz!I107=0,Córdoba!I107=0,Granada!I107=0,Huelva!I107=0,Jaén!I107=0,Málaga!I107=0,Sevilla!I107=0),"",Almería!I107+Cádiz!I107+Córdoba!I107+Granada!I107+Huelva!I107+Jaén!I107+Málaga!I107+Sevilla!I107)</f>
        <v>77235.75</v>
      </c>
      <c r="J107" s="96"/>
      <c r="K107" s="97"/>
      <c r="L107" s="96">
        <f t="shared" si="29"/>
        <v>-1.4772158237356052</v>
      </c>
      <c r="M107" s="98">
        <f>IF(OR(I107=0,G107=0),"",G107/I107*100-100)</f>
        <v>-8.293762927141898</v>
      </c>
      <c r="N107" s="99" t="e">
        <f aca="true" t="shared" si="30" ref="N107:N119">(G107*1000)/C107</f>
        <v>#VALUE!</v>
      </c>
      <c r="O107" s="100" t="e">
        <f aca="true" t="shared" si="31" ref="O107:O119">(H107*1000)/D107</f>
        <v>#VALUE!</v>
      </c>
      <c r="P107" s="100">
        <f t="shared" si="28"/>
        <v>16158.951828024477</v>
      </c>
    </row>
    <row r="108" spans="1:16" ht="13.5">
      <c r="A108" s="101" t="s">
        <v>114</v>
      </c>
      <c r="B108" s="92"/>
      <c r="C108" s="93">
        <f>IF(OR(Almería!C108=0,Cádiz!C108=0,Córdoba!C108=0,Granada!C108=0,Huelva!C108=0,Jaén!C108=0,Málaga!C108=0,Sevilla!C108=0),"",Almería!C108+Cádiz!C108+Córdoba!C108+Granada!C108+Huelva!C108+Jaén!C108+Málaga!C108+Sevilla!C108)</f>
      </c>
      <c r="D108" s="67">
        <f>IF(OR(Almería!D108=0,Cádiz!D108=0,Córdoba!D108=0,Granada!D108=0,Huelva!D108=0,Jaén!D108=0,Málaga!D108=0,Sevilla!D108=0),"",Almería!D108+Cádiz!D108+Córdoba!D108+Granada!D108+Huelva!D108+Jaén!D108+Málaga!D108+Sevilla!D108)</f>
      </c>
      <c r="E108" s="167">
        <f>IF(OR(Almería!E108=0,Cádiz!E108=0,Córdoba!E108=0,Granada!E108=0,Huelva!E108=0,Jaén!E108=0,Málaga!E108=0,Sevilla!E108=0),"",Almería!E108+Cádiz!E108+Córdoba!E108+Granada!E108+Huelva!E108+Jaén!E108+Málaga!E108+Sevilla!E108)</f>
        <v>3816.5225</v>
      </c>
      <c r="F108" s="94"/>
      <c r="G108" s="94">
        <f>IF(OR(Almería!G108=0,Cádiz!G108=0,Córdoba!G108=0,Granada!G108=0,Huelva!G108=0,Jaén!G108=0,Málaga!G108=0,Sevilla!G108=0),"",Almería!G108+Cádiz!G108+Córdoba!G108+Granada!G108+Huelva!G108+Jaén!G108+Málaga!G108+Sevilla!G108)</f>
      </c>
      <c r="H108" s="94">
        <f>IF(OR(Almería!H108=0,Cádiz!H108=0,Córdoba!H108=0,Granada!H108=0,Huelva!H108=0,Jaén!H108=0,Málaga!H108=0,Sevilla!H108=0),"",Almería!H108+Cádiz!H108+Córdoba!H108+Granada!H108+Huelva!H108+Jaén!H108+Málaga!H108+Sevilla!H108)</f>
        <v>76952.02</v>
      </c>
      <c r="I108" s="21">
        <f>IF(OR(Almería!I108=0,Cádiz!I108=0,Córdoba!I108=0,Granada!I108=0,Huelva!I108=0,Jaén!I108=0,Málaga!I108=0,Sevilla!I108=0),"",Almería!I108+Cádiz!I108+Córdoba!I108+Granada!I108+Huelva!I108+Jaén!I108+Málaga!I108+Sevilla!I108)</f>
        <v>70073.7775</v>
      </c>
      <c r="J108" s="96"/>
      <c r="K108" s="97"/>
      <c r="L108" s="96"/>
      <c r="M108" s="98"/>
      <c r="N108" s="99" t="e">
        <f t="shared" si="30"/>
        <v>#VALUE!</v>
      </c>
      <c r="O108" s="100" t="e">
        <f t="shared" si="31"/>
        <v>#VALUE!</v>
      </c>
      <c r="P108" s="100">
        <f t="shared" si="28"/>
        <v>18360.635237968596</v>
      </c>
    </row>
    <row r="109" spans="1:16" ht="13.5">
      <c r="A109" s="101" t="s">
        <v>115</v>
      </c>
      <c r="B109" s="92"/>
      <c r="C109" s="93">
        <f>IF(OR(Almería!C109=0,Cádiz!C109=0,Córdoba!C109=0,Granada!C109=0,Huelva!C109=0,Jaén!C109=0,Málaga!C109=0,Sevilla!C109=0),"",Almería!C109+Cádiz!C109+Córdoba!C109+Granada!C109+Huelva!C109+Jaén!C109+Málaga!C109+Sevilla!C109)</f>
      </c>
      <c r="D109" s="67">
        <f>IF(OR(Almería!D109=0,Cádiz!D109=0,Córdoba!D109=0,Granada!D109=0,Huelva!D109=0,Jaén!D109=0,Málaga!D109=0,Sevilla!D109=0),"",Almería!D109+Cádiz!D109+Córdoba!D109+Granada!D109+Huelva!D109+Jaén!D109+Málaga!D109+Sevilla!D109)</f>
      </c>
      <c r="E109" s="167">
        <f>IF(OR(Almería!E109=0,Cádiz!E109=0,Córdoba!E109=0,Granada!E109=0,Huelva!E109=0,Jaén!E109=0,Málaga!E109=0,Sevilla!E109=0),"",Almería!E109+Cádiz!E109+Córdoba!E109+Granada!E109+Huelva!E109+Jaén!E109+Málaga!E109+Sevilla!E109)</f>
        <v>2951.75</v>
      </c>
      <c r="F109" s="94">
        <v>3</v>
      </c>
      <c r="G109" s="94">
        <f>IF(OR(Almería!G109=0,Cádiz!G109=0,Córdoba!G109=0,Granada!G109=0,Huelva!G109=0,Jaén!G109=0,Málaga!G109=0,Sevilla!G109=0),"",Almería!G109+Cádiz!G109+Córdoba!G109+Granada!G109+Huelva!G109+Jaén!G109+Málaga!G109+Sevilla!G109)</f>
        <v>42676</v>
      </c>
      <c r="H109" s="94">
        <f>IF(OR(Almería!H109=0,Cádiz!H109=0,Córdoba!H109=0,Granada!H109=0,Huelva!H109=0,Jaén!H109=0,Málaga!H109=0,Sevilla!H109=0),"",Almería!H109+Cádiz!H109+Córdoba!H109+Granada!H109+Huelva!H109+Jaén!H109+Málaga!H109+Sevilla!H109)</f>
        <v>40282</v>
      </c>
      <c r="I109" s="21">
        <f>IF(OR(Almería!I109=0,Cádiz!I109=0,Córdoba!I109=0,Granada!I109=0,Huelva!I109=0,Jaén!I109=0,Málaga!I109=0,Sevilla!I109=0),"",Almería!I109+Cádiz!I109+Córdoba!I109+Granada!I109+Huelva!I109+Jaén!I109+Málaga!I109+Sevilla!I109)</f>
        <v>39539.75</v>
      </c>
      <c r="J109" s="96"/>
      <c r="K109" s="97"/>
      <c r="L109" s="96">
        <f t="shared" si="29"/>
        <v>5.943101136984268</v>
      </c>
      <c r="M109" s="98">
        <f>IF(OR(I109=0,G109=0),"",G109/I109*100-100)</f>
        <v>7.931891324553135</v>
      </c>
      <c r="N109" s="99" t="e">
        <f t="shared" si="30"/>
        <v>#VALUE!</v>
      </c>
      <c r="O109" s="100" t="e">
        <f t="shared" si="31"/>
        <v>#VALUE!</v>
      </c>
      <c r="P109" s="100">
        <f t="shared" si="28"/>
        <v>13395.358685525536</v>
      </c>
    </row>
    <row r="110" spans="1:16" ht="13.5">
      <c r="A110" s="101" t="s">
        <v>116</v>
      </c>
      <c r="B110" s="92"/>
      <c r="C110" s="93">
        <f>IF(OR(Almería!C110=0,Cádiz!C110=0,Córdoba!C110=0,Granada!C110=0,Huelva!C110=0,Jaén!C110=0,Málaga!C110=0,Sevilla!C110=0),"",Almería!C110+Cádiz!C110+Córdoba!C110+Granada!C110+Huelva!C110+Jaén!C110+Málaga!C110+Sevilla!C110)</f>
      </c>
      <c r="D110" s="67">
        <f>IF(OR(Almería!D110=0,Cádiz!D110=0,Córdoba!D110=0,Granada!D110=0,Huelva!D110=0,Jaén!D110=0,Málaga!D110=0,Sevilla!D110=0),"",Almería!D110+Cádiz!D110+Córdoba!D110+Granada!D110+Huelva!D110+Jaén!D110+Málaga!D110+Sevilla!D110)</f>
      </c>
      <c r="E110" s="167">
        <f>IF(OR(Almería!E110=0,Cádiz!E110=0,Córdoba!E110=0,Granada!E110=0,Huelva!E110=0,Jaén!E110=0,Málaga!E110=0,Sevilla!E110=0),"",Almería!E110+Cádiz!E110+Córdoba!E110+Granada!E110+Huelva!E110+Jaén!E110+Málaga!E110+Sevilla!E110)</f>
        <v>2083.75</v>
      </c>
      <c r="F110" s="94"/>
      <c r="G110" s="94">
        <f>IF(OR(Almería!G110=0,Cádiz!G110=0,Córdoba!G110=0,Granada!G110=0,Huelva!G110=0,Jaén!G110=0,Málaga!G110=0,Sevilla!G110=0),"",Almería!G110+Cádiz!G110+Córdoba!G110+Granada!G110+Huelva!G110+Jaén!G110+Málaga!G110+Sevilla!G110)</f>
      </c>
      <c r="H110" s="94">
        <f>IF(OR(Almería!H110=0,Cádiz!H110=0,Córdoba!H110=0,Granada!H110=0,Huelva!H110=0,Jaén!H110=0,Málaga!H110=0,Sevilla!H110=0),"",Almería!H110+Cádiz!H110+Córdoba!H110+Granada!H110+Huelva!H110+Jaén!H110+Málaga!H110+Sevilla!H110)</f>
        <v>2301.01</v>
      </c>
      <c r="I110" s="21">
        <f>IF(OR(Almería!I110=0,Cádiz!I110=0,Córdoba!I110=0,Granada!I110=0,Huelva!I110=0,Jaén!I110=0,Málaga!I110=0,Sevilla!I110=0),"",Almería!I110+Cádiz!I110+Córdoba!I110+Granada!I110+Huelva!I110+Jaén!I110+Málaga!I110+Sevilla!I110)</f>
        <v>2723.7525</v>
      </c>
      <c r="J110" s="96"/>
      <c r="K110" s="97"/>
      <c r="L110" s="96"/>
      <c r="M110" s="98"/>
      <c r="N110" s="99" t="e">
        <f t="shared" si="30"/>
        <v>#VALUE!</v>
      </c>
      <c r="O110" s="100" t="e">
        <f t="shared" si="31"/>
        <v>#VALUE!</v>
      </c>
      <c r="P110" s="100">
        <f t="shared" si="28"/>
        <v>1307.139772045591</v>
      </c>
    </row>
    <row r="111" spans="1:16" ht="13.5">
      <c r="A111" s="101" t="s">
        <v>117</v>
      </c>
      <c r="B111" s="92"/>
      <c r="C111" s="93">
        <f>IF(OR(Almería!C111=0,Cádiz!C111=0,Córdoba!C111=0,Granada!C111=0,Huelva!C111=0,Jaén!C111=0,Málaga!C111=0,Sevilla!C111=0),"",Almería!C111+Cádiz!C111+Córdoba!C111+Granada!C111+Huelva!C111+Jaén!C111+Málaga!C111+Sevilla!C111)</f>
      </c>
      <c r="D111" s="67">
        <f>IF(OR(Almería!D111=0,Cádiz!D111=0,Córdoba!D111=0,Granada!D111=0,Huelva!D111=0,Jaén!D111=0,Málaga!D111=0,Sevilla!D111=0),"",Almería!D111+Cádiz!D111+Córdoba!D111+Granada!D111+Huelva!D111+Jaén!D111+Málaga!D111+Sevilla!D111)</f>
      </c>
      <c r="E111" s="167">
        <f>IF(OR(Almería!E111=0,Cádiz!E111=0,Córdoba!E111=0,Granada!E111=0,Huelva!E111=0,Jaén!E111=0,Málaga!E111=0,Sevilla!E111=0),"",Almería!E111+Cádiz!E111+Córdoba!E111+Granada!E111+Huelva!E111+Jaén!E111+Málaga!E111+Sevilla!E111)</f>
        <v>3141.0500000000006</v>
      </c>
      <c r="F111" s="94"/>
      <c r="G111" s="94">
        <f>IF(OR(Almería!G111=0,Cádiz!G111=0,Córdoba!G111=0,Granada!G111=0,Huelva!G111=0,Jaén!G111=0,Málaga!G111=0,Sevilla!G111=0),"",Almería!G111+Cádiz!G111+Córdoba!G111+Granada!G111+Huelva!G111+Jaén!G111+Málaga!G111+Sevilla!G111)</f>
      </c>
      <c r="H111" s="94">
        <f>IF(OR(Almería!H111=0,Cádiz!H111=0,Córdoba!H111=0,Granada!H111=0,Huelva!H111=0,Jaén!H111=0,Málaga!H111=0,Sevilla!H111=0),"",Almería!H111+Cádiz!H111+Córdoba!H111+Granada!H111+Huelva!H111+Jaén!H111+Málaga!H111+Sevilla!H111)</f>
        <v>42125.05</v>
      </c>
      <c r="I111" s="21">
        <f>IF(OR(Almería!I111=0,Cádiz!I111=0,Córdoba!I111=0,Granada!I111=0,Huelva!I111=0,Jaén!I111=0,Málaga!I111=0,Sevilla!I111=0),"",Almería!I111+Cádiz!I111+Córdoba!I111+Granada!I111+Huelva!I111+Jaén!I111+Málaga!I111+Sevilla!I111)</f>
        <v>48213.3</v>
      </c>
      <c r="J111" s="96"/>
      <c r="K111" s="97"/>
      <c r="L111" s="96"/>
      <c r="M111" s="98"/>
      <c r="N111" s="99" t="e">
        <f t="shared" si="30"/>
        <v>#VALUE!</v>
      </c>
      <c r="O111" s="100" t="e">
        <f t="shared" si="31"/>
        <v>#VALUE!</v>
      </c>
      <c r="P111" s="100">
        <f t="shared" si="28"/>
        <v>15349.421371834256</v>
      </c>
    </row>
    <row r="112" spans="1:16" ht="13.5">
      <c r="A112" s="101" t="s">
        <v>118</v>
      </c>
      <c r="B112" s="92"/>
      <c r="C112" s="93">
        <f>IF(OR(Almería!C112=0,Cádiz!C112=0,Córdoba!C112=0,Granada!C112=0,Huelva!C112=0,Jaén!C112=0,Málaga!C112=0,Sevilla!C112=0),"",Almería!C112+Cádiz!C112+Córdoba!C112+Granada!C112+Huelva!C112+Jaén!C112+Málaga!C112+Sevilla!C112)</f>
      </c>
      <c r="D112" s="67">
        <f>IF(OR(Almería!D112=0,Cádiz!D112=0,Córdoba!D112=0,Granada!D112=0,Huelva!D112=0,Jaén!D112=0,Málaga!D112=0,Sevilla!D112=0),"",Almería!D112+Cádiz!D112+Córdoba!D112+Granada!D112+Huelva!D112+Jaén!D112+Málaga!D112+Sevilla!D112)</f>
      </c>
      <c r="E112" s="167">
        <f>IF(OR(Almería!E112=0,Cádiz!E112=0,Córdoba!E112=0,Granada!E112=0,Huelva!E112=0,Jaén!E112=0,Málaga!E112=0,Sevilla!E112=0),"",Almería!E112+Cádiz!E112+Córdoba!E112+Granada!E112+Huelva!E112+Jaén!E112+Málaga!E112+Sevilla!E112)</f>
        <v>9389.0175</v>
      </c>
      <c r="F112" s="94"/>
      <c r="G112" s="94">
        <f>IF(OR(Almería!G112=0,Cádiz!G112=0,Córdoba!G112=0,Granada!G112=0,Huelva!G112=0,Jaén!G112=0,Málaga!G112=0,Sevilla!G112=0),"",Almería!G112+Cádiz!G112+Córdoba!G112+Granada!G112+Huelva!G112+Jaén!G112+Málaga!G112+Sevilla!G112)</f>
      </c>
      <c r="H112" s="94">
        <f>IF(OR(Almería!H112=0,Cádiz!H112=0,Córdoba!H112=0,Granada!H112=0,Huelva!H112=0,Jaén!H112=0,Málaga!H112=0,Sevilla!H112=0),"",Almería!H112+Cádiz!H112+Córdoba!H112+Granada!H112+Huelva!H112+Jaén!H112+Málaga!H112+Sevilla!H112)</f>
        <v>68885.01999999999</v>
      </c>
      <c r="I112" s="21">
        <f>IF(OR(Almería!I112=0,Cádiz!I112=0,Córdoba!I112=0,Granada!I112=0,Huelva!I112=0,Jaén!I112=0,Málaga!I112=0,Sevilla!I112=0),"",Almería!I112+Cádiz!I112+Córdoba!I112+Granada!I112+Huelva!I112+Jaén!I112+Málaga!I112+Sevilla!I112)</f>
        <v>76769.76999999999</v>
      </c>
      <c r="J112" s="96"/>
      <c r="K112" s="97"/>
      <c r="L112" s="96"/>
      <c r="M112" s="98"/>
      <c r="N112" s="99" t="e">
        <f t="shared" si="30"/>
        <v>#VALUE!</v>
      </c>
      <c r="O112" s="100" t="e">
        <f t="shared" si="31"/>
        <v>#VALUE!</v>
      </c>
      <c r="P112" s="100">
        <f t="shared" si="28"/>
        <v>8176.549889272225</v>
      </c>
    </row>
    <row r="113" spans="1:16" ht="13.5">
      <c r="A113" s="101" t="s">
        <v>144</v>
      </c>
      <c r="B113" s="92"/>
      <c r="C113" s="93">
        <f>IF(OR(Almería!C113=0,Cádiz!C113=0,Córdoba!C113=0,Granada!C113=0,Huelva!C113=0,Jaén!C113=0,Málaga!C113=0,Sevilla!C113=0),"",Almería!C113+Cádiz!C113+Córdoba!C113+Granada!C113+Huelva!C113+Jaén!C113+Málaga!C113+Sevilla!C113)</f>
      </c>
      <c r="D113" s="67">
        <f>IF(OR(Almería!D113=0,Cádiz!D113=0,Córdoba!D113=0,Granada!D113=0,Huelva!D113=0,Jaén!D113=0,Málaga!D113=0,Sevilla!D113=0),"",Almería!D113+Cádiz!D113+Córdoba!D113+Granada!D113+Huelva!D113+Jaén!D113+Málaga!D113+Sevilla!D113)</f>
      </c>
      <c r="E113" s="167">
        <f>IF(OR(Almería!E113=0,Cádiz!E113=0,Córdoba!E113=0,Granada!E113=0,Huelva!E113=0,Jaén!E113=0,Málaga!E113=0,Sevilla!E113=0),"",Almería!E113+Cádiz!E113+Córdoba!E113+Granada!E113+Huelva!E113+Jaén!E113+Málaga!E113+Sevilla!E113)</f>
        <v>1.5725</v>
      </c>
      <c r="F113" s="94">
        <v>3</v>
      </c>
      <c r="G113" s="94">
        <f>IF(OR(Almería!G113=0,Cádiz!G113=0,Córdoba!G113=0,Granada!G113=0,Huelva!G113=0,Jaén!G113=0,Málaga!G113=0,Sevilla!G113=0),"",Almería!G113+Cádiz!G113+Córdoba!G113+Granada!G113+Huelva!G113+Jaén!G113+Málaga!G113+Sevilla!G113)</f>
        <v>16.070000000000007</v>
      </c>
      <c r="H113" s="94">
        <f>IF(OR(Almería!H113=0,Cádiz!H113=0,Córdoba!H113=0,Granada!H113=0,Huelva!H113=0,Jaén!H113=0,Málaga!H113=0,Sevilla!H113=0),"",Almería!H113+Cádiz!H113+Córdoba!H113+Granada!H113+Huelva!H113+Jaén!H113+Málaga!H113+Sevilla!H113)</f>
        <v>16.070000000000007</v>
      </c>
      <c r="I113" s="21">
        <f>IF(OR(Almería!I113=0,Cádiz!I113=0,Córdoba!I113=0,Granada!I113=0,Huelva!I113=0,Jaén!I113=0,Málaga!I113=0,Sevilla!I113=0),"",Almería!I113+Cádiz!I113+Córdoba!I113+Granada!I113+Huelva!I113+Jaén!I113+Málaga!I113+Sevilla!I113)</f>
        <v>16.817750000000007</v>
      </c>
      <c r="J113" s="96"/>
      <c r="K113" s="97"/>
      <c r="L113" s="96">
        <f t="shared" si="29"/>
        <v>0</v>
      </c>
      <c r="M113" s="98">
        <f>IF(OR(I113=0,G113=0),"",G113/I113*100-100)</f>
        <v>-4.446195240148057</v>
      </c>
      <c r="N113" s="99" t="e">
        <f t="shared" si="30"/>
        <v>#VALUE!</v>
      </c>
      <c r="O113" s="100" t="e">
        <f t="shared" si="31"/>
        <v>#VALUE!</v>
      </c>
      <c r="P113" s="100"/>
    </row>
    <row r="114" spans="1:16" ht="13.5">
      <c r="A114" s="101" t="s">
        <v>120</v>
      </c>
      <c r="B114" s="92"/>
      <c r="C114" s="93">
        <f>IF(OR(Almería!C114=0,Cádiz!C114=0,Córdoba!C114=0,Granada!C114=0,Huelva!C114=0,Jaén!C114=0,Málaga!C114=0,Sevilla!C114=0),"",Almería!C114+Cádiz!C114+Córdoba!C114+Granada!C114+Huelva!C114+Jaén!C114+Málaga!C114+Sevilla!C114)</f>
      </c>
      <c r="D114" s="67">
        <f>IF(OR(Almería!D114=0,Cádiz!D114=0,Córdoba!D114=0,Granada!D114=0,Huelva!D114=0,Jaén!D114=0,Málaga!D114=0,Sevilla!D114=0),"",Almería!D114+Cádiz!D114+Córdoba!D114+Granada!D114+Huelva!D114+Jaén!D114+Málaga!D114+Sevilla!D114)</f>
      </c>
      <c r="E114" s="167">
        <f>IF(OR(Almería!E114=0,Cádiz!E114=0,Córdoba!E114=0,Granada!E114=0,Huelva!E114=0,Jaén!E114=0,Málaga!E114=0,Sevilla!E114=0),"",Almería!E114+Cádiz!E114+Córdoba!E114+Granada!E114+Huelva!E114+Jaén!E114+Málaga!E114+Sevilla!E114)</f>
      </c>
      <c r="F114" s="94"/>
      <c r="G114" s="94">
        <f>IF(OR(Almería!G114=0,Cádiz!G114=0,Córdoba!G114=0,Granada!G114=0,Huelva!G114=0,Jaén!G114=0,Málaga!G114=0,Sevilla!G114=0),"",Almería!G114+Cádiz!G114+Córdoba!G114+Granada!G114+Huelva!G114+Jaén!G114+Málaga!G114+Sevilla!G114)</f>
      </c>
      <c r="H114" s="94">
        <f>IF(OR(Almería!H114=0,Cádiz!H114=0,Córdoba!H114=0,Granada!H114=0,Huelva!H114=0,Jaén!H114=0,Málaga!H114=0,Sevilla!H114=0),"",Almería!H114+Cádiz!H114+Córdoba!H114+Granada!H114+Huelva!H114+Jaén!H114+Málaga!H114+Sevilla!H114)</f>
        <v>0.08</v>
      </c>
      <c r="I114" s="21">
        <f>IF(OR(Almería!I114=0,Cádiz!I114=0,Córdoba!I114=0,Granada!I114=0,Huelva!I114=0,Jaén!I114=0,Málaga!I114=0,Sevilla!I114=0),"",Almería!I114+Cádiz!I114+Córdoba!I114+Granada!I114+Huelva!I114+Jaén!I114+Málaga!I114+Sevilla!I114)</f>
        <v>0.08</v>
      </c>
      <c r="J114" s="96"/>
      <c r="K114" s="97"/>
      <c r="L114" s="96"/>
      <c r="M114" s="98"/>
      <c r="N114" s="99" t="e">
        <f t="shared" si="30"/>
        <v>#VALUE!</v>
      </c>
      <c r="O114" s="100" t="e">
        <f t="shared" si="31"/>
        <v>#VALUE!</v>
      </c>
      <c r="P114" s="100"/>
    </row>
    <row r="115" spans="1:16" ht="13.5">
      <c r="A115" s="101" t="s">
        <v>121</v>
      </c>
      <c r="B115" s="92"/>
      <c r="C115" s="93">
        <f>IF(OR(Almería!C115=0,Cádiz!C115=0,Córdoba!C115=0,Granada!C115=0,Huelva!C115=0,Jaén!C115=0,Málaga!C115=0,Sevilla!C115=0),"",Almería!C115+Cádiz!C115+Córdoba!C115+Granada!C115+Huelva!C115+Jaén!C115+Málaga!C115+Sevilla!C115)</f>
      </c>
      <c r="D115" s="67">
        <f>IF(OR(Almería!D115=0,Cádiz!D115=0,Córdoba!D115=0,Granada!D115=0,Huelva!D115=0,Jaén!D115=0,Málaga!D115=0,Sevilla!D115=0),"",Almería!D115+Cádiz!D115+Córdoba!D115+Granada!D115+Huelva!D115+Jaén!D115+Málaga!D115+Sevilla!D115)</f>
      </c>
      <c r="E115" s="167">
        <f>IF(OR(Almería!E115=0,Cádiz!E115=0,Córdoba!E115=0,Granada!E115=0,Huelva!E115=0,Jaén!E115=0,Málaga!E115=0,Sevilla!E115=0),"",Almería!E115+Cádiz!E115+Córdoba!E115+Granada!E115+Huelva!E115+Jaén!E115+Málaga!E115+Sevilla!E115)</f>
        <v>151373.5</v>
      </c>
      <c r="F115" s="94">
        <v>4</v>
      </c>
      <c r="G115" s="94">
        <f>IF(OR(Almería!G115=0,Cádiz!G115=0,Córdoba!G115=0,Granada!G115=0,Huelva!G115=0,Jaén!G115=0,Málaga!G115=0,Sevilla!G115=0),"",Almería!G115+Cádiz!G115+Córdoba!G115+Granada!G115+Huelva!G115+Jaén!G115+Málaga!G115+Sevilla!G115)</f>
        <v>49722</v>
      </c>
      <c r="H115" s="94">
        <f>IF(OR(Almería!H115=0,Cádiz!H115=0,Córdoba!H115=0,Granada!H115=0,Huelva!H115=0,Jaén!H115=0,Málaga!H115=0,Sevilla!H115=0),"",Almería!H115+Cádiz!H115+Córdoba!H115+Granada!H115+Huelva!H115+Jaén!H115+Málaga!H115+Sevilla!H115)</f>
        <v>39786</v>
      </c>
      <c r="I115" s="21">
        <f>IF(OR(Almería!I115=0,Cádiz!I115=0,Córdoba!I115=0,Granada!I115=0,Huelva!I115=0,Jaén!I115=0,Málaga!I115=0,Sevilla!I115=0),"",Almería!I115+Cádiz!I115+Córdoba!I115+Granada!I115+Huelva!I115+Jaén!I115+Málaga!I115+Sevilla!I115)</f>
        <v>36849.25</v>
      </c>
      <c r="J115" s="96"/>
      <c r="K115" s="97"/>
      <c r="L115" s="96">
        <f t="shared" si="29"/>
        <v>24.97360880711807</v>
      </c>
      <c r="M115" s="98">
        <f>IF(OR(I115=0,G115=0),"",G115/I115*100-100)</f>
        <v>34.93354681574252</v>
      </c>
      <c r="N115" s="99" t="e">
        <f t="shared" si="30"/>
        <v>#VALUE!</v>
      </c>
      <c r="O115" s="100" t="e">
        <f t="shared" si="31"/>
        <v>#VALUE!</v>
      </c>
      <c r="P115" s="100">
        <f>(I115*1000)/E115</f>
        <v>243.432635170621</v>
      </c>
    </row>
    <row r="116" spans="1:16" ht="13.5">
      <c r="A116" s="101" t="s">
        <v>122</v>
      </c>
      <c r="B116" s="92"/>
      <c r="C116" s="93">
        <f>IF(OR(Almería!C116=0,Cádiz!C116=0,Córdoba!C116=0,Granada!C116=0,Huelva!C116=0,Jaén!C116=0,Málaga!C116=0,Sevilla!C116=0),"",Almería!C116+Cádiz!C116+Córdoba!C116+Granada!C116+Huelva!C116+Jaén!C116+Málaga!C116+Sevilla!C116)</f>
      </c>
      <c r="D116" s="67">
        <f>IF(OR(Almería!D116=0,Cádiz!D116=0,Córdoba!D116=0,Granada!D116=0,Huelva!D116=0,Jaén!D116=0,Málaga!D116=0,Sevilla!D116=0),"",Almería!D116+Cádiz!D116+Córdoba!D116+Granada!D116+Huelva!D116+Jaén!D116+Málaga!D116+Sevilla!D116)</f>
      </c>
      <c r="E116" s="167">
        <f>IF(OR(Almería!E116=0,Cádiz!E116=0,Córdoba!E116=0,Granada!E116=0,Huelva!E116=0,Jaén!E116=0,Málaga!E116=0,Sevilla!E116=0),"",Almería!E116+Cádiz!E116+Córdoba!E116+Granada!E116+Huelva!E116+Jaén!E116+Málaga!E116+Sevilla!E116)</f>
        <v>1337.7525</v>
      </c>
      <c r="F116" s="94"/>
      <c r="G116" s="94">
        <f>IF(OR(Almería!G116=0,Cádiz!G116=0,Córdoba!G116=0,Granada!G116=0,Huelva!G116=0,Jaén!G116=0,Málaga!G116=0,Sevilla!G116=0),"",Almería!G116+Cádiz!G116+Córdoba!G116+Granada!G116+Huelva!G116+Jaén!G116+Málaga!G116+Sevilla!G116)</f>
      </c>
      <c r="H116" s="94">
        <f>IF(OR(Almería!H116=0,Cádiz!H116=0,Córdoba!H116=0,Granada!H116=0,Huelva!H116=0,Jaén!H116=0,Málaga!H116=0,Sevilla!H116=0),"",Almería!H116+Cádiz!H116+Córdoba!H116+Granada!H116+Huelva!H116+Jaén!H116+Málaga!H116+Sevilla!H116)</f>
        <v>2481.03</v>
      </c>
      <c r="I116" s="21">
        <f>IF(OR(Almería!I116=0,Cádiz!I116=0,Córdoba!I116=0,Granada!I116=0,Huelva!I116=0,Jaén!I116=0,Málaga!I116=0,Sevilla!I116=0),"",Almería!I116+Cádiz!I116+Córdoba!I116+Granada!I116+Huelva!I116+Jaén!I116+Málaga!I116+Sevilla!I116)</f>
        <v>2108.7750000000005</v>
      </c>
      <c r="J116" s="96"/>
      <c r="K116" s="97"/>
      <c r="L116" s="96"/>
      <c r="M116" s="98"/>
      <c r="N116" s="99" t="e">
        <f t="shared" si="30"/>
        <v>#VALUE!</v>
      </c>
      <c r="O116" s="100" t="e">
        <f t="shared" si="31"/>
        <v>#VALUE!</v>
      </c>
      <c r="P116" s="100">
        <f>(I116*1000)/E116</f>
        <v>1576.3566130506206</v>
      </c>
    </row>
    <row r="117" spans="1:16" ht="13.5">
      <c r="A117" s="101" t="s">
        <v>123</v>
      </c>
      <c r="B117" s="92"/>
      <c r="C117" s="93">
        <f>IF(OR(Almería!C117=0,Cádiz!C117=0,Córdoba!C117=0,Granada!C117=0,Huelva!C117=0,Jaén!C117=0,Málaga!C117=0,Sevilla!C117=0),"",Almería!C117+Cádiz!C117+Córdoba!C117+Granada!C117+Huelva!C117+Jaén!C117+Málaga!C117+Sevilla!C117)</f>
      </c>
      <c r="D117" s="167">
        <f>IF(OR(Almería!D117=0,Cádiz!D117=0,Córdoba!D117=0,Granada!D117=0,Huelva!D117=0,Jaén!D117=0,Málaga!D117=0,Sevilla!D117=0),"",Almería!D117+Cádiz!D117+Córdoba!D117+Granada!D117+Huelva!D117+Jaén!D117+Málaga!D117+Sevilla!D117)</f>
      </c>
      <c r="E117" s="167">
        <f>IF(OR(Almería!E117=0,Cádiz!E117=0,Córdoba!E117=0,Granada!E117=0,Huelva!E117=0,Jaén!E117=0,Málaga!E117=0,Sevilla!E117=0),"",Almería!E117+Cádiz!E117+Córdoba!E117+Granada!E117+Huelva!E117+Jaén!E117+Málaga!E117+Sevilla!E117)</f>
        <v>8340.29</v>
      </c>
      <c r="F117" s="94"/>
      <c r="G117" s="94">
        <f>IF(OR(Almería!G117=0,Cádiz!G117=0,Córdoba!G117=0,Granada!G117=0,Huelva!G117=0,Jaén!G117=0,Málaga!G117=0,Sevilla!G117=0),"",Almería!G117+Cádiz!G117+Córdoba!G117+Granada!G117+Huelva!G117+Jaén!G117+Málaga!G117+Sevilla!G117)</f>
      </c>
      <c r="H117" s="94">
        <f>IF(OR(Almería!H117=0,Cádiz!H117=0,Córdoba!H117=0,Granada!H117=0,Huelva!H117=0,Jaén!H117=0,Málaga!H117=0,Sevilla!H117=0),"",Almería!H117+Cádiz!H117+Córdoba!H117+Granada!H117+Huelva!H117+Jaén!H117+Málaga!H117+Sevilla!H117)</f>
        <v>6116.040000000001</v>
      </c>
      <c r="I117" s="21">
        <f>IF(OR(Almería!I117=0,Cádiz!I117=0,Córdoba!I117=0,Granada!I117=0,Huelva!I117=0,Jaén!I117=0,Málaga!I117=0,Sevilla!I117=0),"",Almería!I117+Cádiz!I117+Córdoba!I117+Granada!I117+Huelva!I117+Jaén!I117+Málaga!I117+Sevilla!I117)</f>
        <v>5687.0425000000005</v>
      </c>
      <c r="J117" s="96"/>
      <c r="K117" s="97"/>
      <c r="L117" s="96"/>
      <c r="M117" s="98"/>
      <c r="N117" s="99" t="e">
        <f t="shared" si="30"/>
        <v>#VALUE!</v>
      </c>
      <c r="O117" s="100" t="e">
        <f t="shared" si="31"/>
        <v>#VALUE!</v>
      </c>
      <c r="P117" s="100">
        <f>(I117*1000)/E117</f>
        <v>681.8758700237042</v>
      </c>
    </row>
    <row r="118" spans="1:16" ht="13.5">
      <c r="A118" s="101" t="s">
        <v>124</v>
      </c>
      <c r="B118" s="92"/>
      <c r="C118" s="93">
        <f>IF(OR(Almería!C118=0,Cádiz!C118=0,Córdoba!C118=0,Granada!C118=0,Huelva!C118=0,Jaén!C118=0,Málaga!C118=0,Sevilla!C118=0),"",Almería!C118+Cádiz!C118+Córdoba!C118+Granada!C118+Huelva!C118+Jaén!C118+Málaga!C118+Sevilla!C118)</f>
      </c>
      <c r="D118" s="167">
        <f>IF(OR(Almería!D118=0,Cádiz!D118=0,Córdoba!D118=0,Granada!D118=0,Huelva!D118=0,Jaén!D118=0,Málaga!D118=0,Sevilla!D118=0),"",Almería!D118+Cádiz!D118+Córdoba!D118+Granada!D118+Huelva!D118+Jaén!D118+Málaga!D118+Sevilla!D118)</f>
      </c>
      <c r="E118" s="167">
        <f>IF(OR(Almería!E118=0,Cádiz!E118=0,Córdoba!E118=0,Granada!E118=0,Huelva!E118=0,Jaén!E118=0,Málaga!E118=0,Sevilla!E118=0),"",Almería!E118+Cádiz!E118+Córdoba!E118+Granada!E118+Huelva!E118+Jaén!E118+Málaga!E118+Sevilla!E118)</f>
        <v>34.815</v>
      </c>
      <c r="F118" s="94"/>
      <c r="G118" s="94">
        <f>IF(OR(Almería!G118=0,Cádiz!G118=0,Córdoba!G118=0,Granada!G118=0,Huelva!G118=0,Jaén!G118=0,Málaga!G118=0,Sevilla!G118=0),"",Almería!G118+Cádiz!G118+Córdoba!G118+Granada!G118+Huelva!G118+Jaén!G118+Málaga!G118+Sevilla!G118)</f>
      </c>
      <c r="H118" s="94">
        <f>IF(OR(Almería!H118=0,Cádiz!H118=0,Córdoba!H118=0,Granada!H118=0,Huelva!H118=0,Jaén!H118=0,Málaga!H118=0,Sevilla!H118=0),"",Almería!H118+Cádiz!H118+Córdoba!H118+Granada!H118+Huelva!H118+Jaén!H118+Málaga!H118+Sevilla!H118)</f>
        <v>33.06999999999999</v>
      </c>
      <c r="I118" s="21">
        <f>IF(OR(Almería!I118=0,Cádiz!I118=0,Córdoba!I118=0,Granada!I118=0,Huelva!I118=0,Jaén!I118=0,Málaga!I118=0,Sevilla!I118=0),"",Almería!I118+Cádiz!I118+Córdoba!I118+Granada!I118+Huelva!I118+Jaén!I118+Málaga!I118+Sevilla!I118)</f>
        <v>72.07250000000002</v>
      </c>
      <c r="J118" s="96"/>
      <c r="K118" s="97"/>
      <c r="L118" s="96"/>
      <c r="M118" s="98"/>
      <c r="N118" s="99" t="e">
        <f t="shared" si="30"/>
        <v>#VALUE!</v>
      </c>
      <c r="O118" s="100" t="e">
        <f t="shared" si="31"/>
        <v>#VALUE!</v>
      </c>
      <c r="P118" s="100">
        <f>(I118*1000)/E118</f>
        <v>2070.1565417205234</v>
      </c>
    </row>
    <row r="119" spans="1:16" ht="13.5">
      <c r="A119" s="101" t="s">
        <v>125</v>
      </c>
      <c r="B119" s="92"/>
      <c r="C119" s="93">
        <f>IF(OR(Almería!C119=0,Cádiz!C119=0,Córdoba!C119=0,Granada!C119=0,Huelva!C119=0,Jaén!C119=0,Málaga!C119=0,Sevilla!C119=0),"",Almería!C119+Cádiz!C119+Córdoba!C119+Granada!C119+Huelva!C119+Jaén!C119+Málaga!C119+Sevilla!C119)</f>
      </c>
      <c r="D119" s="167">
        <f>IF(OR(Almería!D119=0,Cádiz!D119=0,Córdoba!D119=0,Granada!D119=0,Huelva!D119=0,Jaén!D119=0,Málaga!D119=0,Sevilla!D119=0),"",Almería!D119+Cádiz!D119+Córdoba!D119+Granada!D119+Huelva!D119+Jaén!D119+Málaga!D119+Sevilla!D119)</f>
      </c>
      <c r="E119" s="167">
        <f>IF(OR(Almería!E119=0,Cádiz!E119=0,Córdoba!E119=0,Granada!E119=0,Huelva!E119=0,Jaén!E119=0,Málaga!E119=0,Sevilla!E119=0),"",Almería!E119+Cádiz!E119+Córdoba!E119+Granada!E119+Huelva!E119+Jaén!E119+Málaga!E119+Sevilla!E119)</f>
        <v>1108.0575</v>
      </c>
      <c r="F119" s="94">
        <v>3</v>
      </c>
      <c r="G119" s="94">
        <f>IF(OR(Almería!G119=0,Cádiz!G119=0,Córdoba!G119=0,Granada!G119=0,Huelva!G119=0,Jaén!G119=0,Málaga!G119=0,Sevilla!G119=0),"",Almería!G119+Cádiz!G119+Córdoba!G119+Granada!G119+Huelva!G119+Jaén!G119+Málaga!G119+Sevilla!G119)</f>
        <v>17093.059999999994</v>
      </c>
      <c r="H119" s="94">
        <f>IF(OR(Almería!H119=0,Cádiz!H119=0,Córdoba!H119=0,Granada!H119=0,Huelva!H119=0,Jaén!H119=0,Málaga!H119=0,Sevilla!H119=0),"",Almería!H119+Cádiz!H119+Córdoba!H119+Granada!H119+Huelva!H119+Jaén!H119+Málaga!H119+Sevilla!H119)</f>
        <v>13690.050000000001</v>
      </c>
      <c r="I119" s="21">
        <f>IF(OR(Almería!I119=0,Cádiz!I119=0,Córdoba!I119=0,Granada!I119=0,Huelva!I119=0,Jaén!I119=0,Málaga!I119=0,Sevilla!I119=0),"",Almería!I119+Cádiz!I119+Córdoba!I119+Granada!I119+Huelva!I119+Jaén!I119+Málaga!I119+Sevilla!I119)</f>
        <v>10058.56025</v>
      </c>
      <c r="J119" s="96"/>
      <c r="K119" s="97"/>
      <c r="L119" s="96">
        <f t="shared" si="29"/>
        <v>24.857542521758447</v>
      </c>
      <c r="M119" s="98">
        <f>IF(OR(I119=0,G119=0),"",G119/I119*100-100)</f>
        <v>69.9354537345441</v>
      </c>
      <c r="N119" s="99" t="e">
        <f t="shared" si="30"/>
        <v>#VALUE!</v>
      </c>
      <c r="O119" s="100" t="e">
        <f t="shared" si="31"/>
        <v>#VALUE!</v>
      </c>
      <c r="P119" s="100">
        <f>(I119*1000)/E119</f>
        <v>9077.651881784113</v>
      </c>
    </row>
    <row r="120" spans="1:16" ht="13.5">
      <c r="A120" s="82" t="s">
        <v>126</v>
      </c>
      <c r="B120" s="106"/>
      <c r="C120" s="107"/>
      <c r="D120" s="174"/>
      <c r="E120" s="108"/>
      <c r="F120" s="108"/>
      <c r="G120" s="107"/>
      <c r="H120" s="107"/>
      <c r="I120" s="22">
        <f>IF(OR(Almería!I120=0,Cádiz!I120=0,Córdoba!I120=0,Granada!I120=0,Huelva!I120=0,Jaén!I120=0,Málaga!I120=0,Sevilla!I120=0),"",Almería!I120+Cádiz!I120+Córdoba!I120+Granada!I120+Huelva!I120+Jaén!I120+Málaga!I120+Sevilla!I120)</f>
      </c>
      <c r="J120" s="109"/>
      <c r="K120" s="110"/>
      <c r="L120" s="109"/>
      <c r="M120" s="111"/>
      <c r="N120" s="113"/>
      <c r="O120" s="113"/>
      <c r="P120" s="113"/>
    </row>
    <row r="121" spans="1:16" ht="13.5">
      <c r="A121" s="101" t="s">
        <v>127</v>
      </c>
      <c r="B121" s="92"/>
      <c r="C121" s="93">
        <f>IF(OR(Almería!C121=0,Cádiz!C121=0,Córdoba!C121=0,Granada!C121=0,Huelva!C121=0,Jaén!C121=0,Málaga!C121=0,Sevilla!C121=0),"",Almería!C121+Cádiz!C121+Córdoba!C121+Granada!C121+Huelva!C121+Jaén!C121+Málaga!C121+Sevilla!C121)</f>
      </c>
      <c r="D121" s="167">
        <f>IF(OR(Almería!D121=0,Cádiz!D121=0,Córdoba!D121=0,Granada!D121=0,Huelva!D121=0,Jaén!D121=0,Málaga!D121=0,Sevilla!D121=0),"",Almería!D121+Cádiz!D121+Córdoba!D121+Granada!D121+Huelva!D121+Jaén!D121+Málaga!D121+Sevilla!D121)</f>
      </c>
      <c r="E121" s="167">
        <f>IF(OR(Almería!E121=0,Cádiz!E121=0,Córdoba!E121=0,Granada!E121=0,Huelva!E121=0,Jaén!E121=0,Málaga!E121=0,Sevilla!E121=0),"",Almería!E121+Cádiz!E121+Córdoba!E121+Granada!E121+Huelva!E121+Jaén!E121+Málaga!E121+Sevilla!E121)</f>
        <v>100585.17666666667</v>
      </c>
      <c r="F121" s="94"/>
      <c r="G121" s="94">
        <f>IF(OR(Almería!G121=0,Cádiz!G121=0,Córdoba!G121=0,Granada!G121=0,Huelva!G121=0,Jaén!G121=0,Málaga!G121=0,Sevilla!G121=0),"",Almería!G121+Cádiz!G121+Córdoba!G121+Granada!G121+Huelva!G121+Jaén!G121+Málaga!G121+Sevilla!G121)</f>
      </c>
      <c r="H121" s="94">
        <f>IF(OR(Almería!H121=0,Cádiz!H121=0,Córdoba!H121=0,Granada!H121=0,Huelva!H121=0,Jaén!H121=0,Málaga!H121=0,Sevilla!H121=0),"",Almería!H121+Cádiz!H121+Córdoba!H121+Granada!H121+Huelva!H121+Jaén!H121+Málaga!H121+Sevilla!H121)</f>
        <v>447571.01</v>
      </c>
      <c r="I121" s="21">
        <f>IF(OR(Almería!I121=0,Cádiz!I121=0,Córdoba!I121=0,Granada!I121=0,Huelva!I121=0,Jaén!I121=0,Málaga!I121=0,Sevilla!I121=0),"",Almería!I121+Cádiz!I121+Córdoba!I121+Granada!I121+Huelva!I121+Jaén!I121+Málaga!I121+Sevilla!I121)</f>
        <v>431169.71525</v>
      </c>
      <c r="J121" s="96"/>
      <c r="K121" s="97"/>
      <c r="L121" s="96"/>
      <c r="M121" s="98"/>
      <c r="N121" s="99" t="e">
        <f aca="true" t="shared" si="32" ref="N121:P123">(G121*1000)/C121</f>
        <v>#VALUE!</v>
      </c>
      <c r="O121" s="100" t="e">
        <f t="shared" si="32"/>
        <v>#VALUE!</v>
      </c>
      <c r="P121" s="100">
        <f t="shared" si="32"/>
        <v>4286.612894053673</v>
      </c>
    </row>
    <row r="122" spans="1:16" ht="13.5">
      <c r="A122" s="101" t="s">
        <v>128</v>
      </c>
      <c r="B122" s="92"/>
      <c r="C122" s="93">
        <f>IF(OR(Almería!C122=0,Cádiz!C122=0,Córdoba!C122=0,Granada!C122=0,Huelva!C122=0,Jaén!C122=0,Málaga!C122=0,Sevilla!C122=0),"",Almería!C122+Cádiz!C122+Córdoba!C122+Granada!C122+Huelva!C122+Jaén!C122+Málaga!C122+Sevilla!C122)</f>
      </c>
      <c r="D122" s="167">
        <f>IF(OR(Almería!D122=0,Cádiz!D122=0,Córdoba!D122=0,Granada!D122=0,Huelva!D122=0,Jaén!D122=0,Málaga!D122=0,Sevilla!D122=0),"",Almería!D122+Cádiz!D122+Córdoba!D122+Granada!D122+Huelva!D122+Jaén!D122+Málaga!D122+Sevilla!D122)</f>
      </c>
      <c r="E122" s="167">
        <f>IF(OR(Almería!E122=0,Cádiz!E122=0,Córdoba!E122=0,Granada!E122=0,Huelva!E122=0,Jaén!E122=0,Málaga!E122=0,Sevilla!E122=0),"",Almería!E122+Cádiz!E122+Córdoba!E122+Granada!E122+Huelva!E122+Jaén!E122+Málaga!E122+Sevilla!E122)</f>
        <v>1437315.25</v>
      </c>
      <c r="F122" s="94"/>
      <c r="G122" s="94">
        <f>IF(OR(Almería!G122=0,Cádiz!G122=0,Córdoba!G122=0,Granada!G122=0,Huelva!G122=0,Jaén!G122=0,Málaga!G122=0,Sevilla!G122=0),"",Almería!G122+Cádiz!G122+Córdoba!G122+Granada!G122+Huelva!G122+Jaén!G122+Málaga!G122+Sevilla!G122)</f>
      </c>
      <c r="H122" s="94">
        <f>IF(OR(Almería!H122=0,Cádiz!H122=0,Córdoba!H122=0,Granada!H122=0,Huelva!H122=0,Jaén!H122=0,Málaga!H122=0,Sevilla!H122=0),"",Almería!H122+Cádiz!H122+Córdoba!H122+Granada!H122+Huelva!H122+Jaén!H122+Málaga!H122+Sevilla!H122)</f>
        <v>3177204</v>
      </c>
      <c r="I122" s="21">
        <f>IF(OR(Almería!I122=0,Cádiz!I122=0,Córdoba!I122=0,Granada!I122=0,Huelva!I122=0,Jaén!I122=0,Málaga!I122=0,Sevilla!I122=0),"",Almería!I122+Cádiz!I122+Córdoba!I122+Granada!I122+Huelva!I122+Jaén!I122+Málaga!I122+Sevilla!I122)</f>
        <v>5332685.85</v>
      </c>
      <c r="J122" s="96"/>
      <c r="K122" s="97"/>
      <c r="L122" s="96"/>
      <c r="M122" s="98"/>
      <c r="N122" s="99" t="e">
        <f t="shared" si="32"/>
        <v>#VALUE!</v>
      </c>
      <c r="O122" s="100" t="e">
        <f t="shared" si="32"/>
        <v>#VALUE!</v>
      </c>
      <c r="P122" s="100">
        <f t="shared" si="32"/>
        <v>3710.1713420211745</v>
      </c>
    </row>
    <row r="123" spans="1:16" ht="13.5">
      <c r="A123" s="101" t="s">
        <v>129</v>
      </c>
      <c r="B123" s="92"/>
      <c r="C123" s="93">
        <f>IF(OR(Almería!C123=0,Cádiz!C123=0,Córdoba!C123=0,Granada!C123=0,Huelva!C123=0,Jaén!C123=0,Málaga!C123=0,Sevilla!C123=0),"",Almería!C123+Cádiz!C123+Córdoba!C123+Granada!C123+Huelva!C123+Jaén!C123+Málaga!C123+Sevilla!C123)</f>
      </c>
      <c r="D123" s="167">
        <f>IF(OR(Almería!D123=0,Cádiz!D123=0,Córdoba!D123=0,Granada!D123=0,Huelva!D123=0,Jaén!D123=0,Málaga!D123=0,Sevilla!D123=0),"",Almería!D123+Cádiz!D123+Córdoba!D123+Granada!D123+Huelva!D123+Jaén!D123+Málaga!D123+Sevilla!D123)</f>
      </c>
      <c r="E123" s="167">
        <f>IF(OR(Almería!E123=0,Cádiz!E123=0,Córdoba!E123=0,Granada!E123=0,Huelva!E123=0,Jaén!E123=0,Málaga!E123=0,Sevilla!E123=0),"",Almería!E123+Cádiz!E123+Córdoba!E123+Granada!E123+Huelva!E123+Jaén!E123+Málaga!E123+Sevilla!E123)</f>
      </c>
      <c r="F123" s="94"/>
      <c r="G123" s="94">
        <f>IF(OR(Almería!G123=0,Cádiz!G123=0,Córdoba!G123=0,Granada!G123=0,Huelva!G123=0,Jaén!G123=0,Málaga!G123=0,Sevilla!G123=0),"",Almería!G123+Cádiz!G123+Córdoba!G123+Granada!G123+Huelva!G123+Jaén!G123+Málaga!G123+Sevilla!G123)</f>
      </c>
      <c r="H123" s="94">
        <f>IF(OR(Almería!H123=0,Cádiz!H123=0,Córdoba!H123=0,Granada!H123=0,Huelva!H123=0,Jaén!H123=0,Málaga!H123=0,Sevilla!H123=0),"",Almería!H123+Cádiz!H123+Córdoba!H123+Granada!H123+Huelva!H123+Jaén!H123+Málaga!H123+Sevilla!H123)</f>
        <v>666784</v>
      </c>
      <c r="I123" s="21">
        <f>IF(OR(Almería!I123=0,Cádiz!I123=0,Córdoba!I123=0,Granada!I123=0,Huelva!I123=0,Jaén!I123=0,Málaga!I123=0,Sevilla!I123=0),"",Almería!I123+Cádiz!I123+Córdoba!I123+Granada!I123+Huelva!I123+Jaén!I123+Málaga!I123+Sevilla!I123)</f>
        <v>1097385.1327499999</v>
      </c>
      <c r="J123" s="96"/>
      <c r="K123" s="97"/>
      <c r="L123" s="96"/>
      <c r="M123" s="98"/>
      <c r="N123" s="99" t="e">
        <f t="shared" si="32"/>
        <v>#VALUE!</v>
      </c>
      <c r="O123" s="100" t="e">
        <f t="shared" si="32"/>
        <v>#VALUE!</v>
      </c>
      <c r="P123" s="100" t="e">
        <f t="shared" si="32"/>
        <v>#VALUE!</v>
      </c>
    </row>
    <row r="124" spans="1:16" ht="13.5">
      <c r="A124" s="82" t="s">
        <v>130</v>
      </c>
      <c r="B124" s="106"/>
      <c r="C124" s="107"/>
      <c r="D124" s="174"/>
      <c r="E124" s="108"/>
      <c r="F124" s="108"/>
      <c r="G124" s="107"/>
      <c r="H124" s="107"/>
      <c r="I124" s="22">
        <f>IF(OR(Almería!I124=0,Cádiz!I124=0,Córdoba!I124=0,Granada!I124=0,Huelva!I124=0,Jaén!I124=0,Málaga!I124=0,Sevilla!I124=0),"",Almería!I124+Cádiz!I124+Córdoba!I124+Granada!I124+Huelva!I124+Jaén!I124+Málaga!I124+Sevilla!I124)</f>
      </c>
      <c r="J124" s="109"/>
      <c r="K124" s="110"/>
      <c r="L124" s="109"/>
      <c r="M124" s="111"/>
      <c r="N124" s="112"/>
      <c r="O124" s="113"/>
      <c r="P124" s="113"/>
    </row>
    <row r="125" spans="1:16" ht="13.5">
      <c r="A125" s="101" t="s">
        <v>131</v>
      </c>
      <c r="B125" s="92"/>
      <c r="C125" s="93">
        <f>IF(OR(Almería!C125=0,Cádiz!C125=0,Córdoba!C125=0,Granada!C125=0,Huelva!C125=0,Jaén!C125=0,Málaga!C125=0,Sevilla!C125=0),"",Almería!C125+Cádiz!C125+Córdoba!C125+Granada!C125+Huelva!C125+Jaén!C125+Málaga!C125+Sevilla!C125)</f>
      </c>
      <c r="D125" s="167">
        <f>IF(OR(Almería!D125=0,Cádiz!D125=0,Córdoba!D125=0,Granada!D125=0,Huelva!D125=0,Jaén!D125=0,Málaga!D125=0,Sevilla!D125=0),"",Almería!D125+Cádiz!D125+Córdoba!D125+Granada!D125+Huelva!D125+Jaén!D125+Málaga!D125+Sevilla!D125)</f>
      </c>
      <c r="E125" s="167">
        <f>IF(OR(Almería!E125=0,Cádiz!E125=0,Córdoba!E125=0,Granada!E125=0,Huelva!E125=0,Jaén!E125=0,Málaga!E125=0,Sevilla!E125=0),"",Almería!E125+Cádiz!E125+Córdoba!E125+Granada!E125+Huelva!E125+Jaén!E125+Málaga!E125+Sevilla!E125)</f>
        <v>2029.0075000000002</v>
      </c>
      <c r="F125" s="94"/>
      <c r="G125" s="94">
        <f>IF(OR(Almería!G125=0,Cádiz!G125=0,Córdoba!G125=0,Granada!G125=0,Huelva!G125=0,Jaén!G125=0,Málaga!G125=0,Sevilla!G125=0),"",Almería!G125+Cádiz!G125+Córdoba!G125+Granada!G125+Huelva!G125+Jaén!G125+Málaga!G125+Sevilla!G125)</f>
      </c>
      <c r="H125" s="94">
        <f>IF(OR(Almería!H125=0,Cádiz!H125=0,Córdoba!H125=0,Granada!H125=0,Huelva!H125=0,Jaén!H125=0,Málaga!H125=0,Sevilla!H125=0),"",Almería!H125+Cádiz!H125+Córdoba!H125+Granada!H125+Huelva!H125+Jaén!H125+Málaga!H125+Sevilla!H125)</f>
        <v>14510.02</v>
      </c>
      <c r="I125" s="21">
        <f>IF(OR(Almería!I125=0,Cádiz!I125=0,Córdoba!I125=0,Granada!I125=0,Huelva!I125=0,Jaén!I125=0,Málaga!I125=0,Sevilla!I125=0),"",Almería!I125+Cádiz!I125+Córdoba!I125+Granada!I125+Huelva!I125+Jaén!I125+Málaga!I125+Sevilla!I125)</f>
        <v>22609.762499999997</v>
      </c>
      <c r="J125" s="96"/>
      <c r="K125" s="97"/>
      <c r="L125" s="96"/>
      <c r="M125" s="98"/>
      <c r="N125" s="99" t="e">
        <f aca="true" t="shared" si="33" ref="N125:P126">(G125*1000)/C125</f>
        <v>#VALUE!</v>
      </c>
      <c r="O125" s="100" t="e">
        <f t="shared" si="33"/>
        <v>#VALUE!</v>
      </c>
      <c r="P125" s="100">
        <f t="shared" si="33"/>
        <v>11143.262161426212</v>
      </c>
    </row>
    <row r="126" spans="1:16" ht="13.5">
      <c r="A126" s="101" t="s">
        <v>132</v>
      </c>
      <c r="B126" s="92"/>
      <c r="C126" s="93">
        <f>IF(OR(Almería!C126=0,Cádiz!C126=0,Córdoba!C126=0,Granada!C126=0,Huelva!C126=0,Jaén!C126=0,Málaga!C126=0,Sevilla!C126=0),"",Almería!C126+Cádiz!C126+Córdoba!C126+Granada!C126+Huelva!C126+Jaén!C126+Málaga!C126+Sevilla!C126)</f>
      </c>
      <c r="D126" s="167">
        <f>IF(OR(Almería!D126=0,Cádiz!D126=0,Córdoba!D126=0,Granada!D126=0,Huelva!D126=0,Jaén!D126=0,Málaga!D126=0,Sevilla!D126=0),"",Almería!D126+Cádiz!D126+Córdoba!D126+Granada!D126+Huelva!D126+Jaén!D126+Málaga!D126+Sevilla!D126)</f>
      </c>
      <c r="E126" s="167">
        <f>IF(OR(Almería!E126=0,Cádiz!E126=0,Córdoba!E126=0,Granada!E126=0,Huelva!E126=0,Jaén!E126=0,Málaga!E126=0,Sevilla!E126=0),"",Almería!E126+Cádiz!E126+Córdoba!E126+Granada!E126+Huelva!E126+Jaén!E126+Málaga!E126+Sevilla!E126)</f>
        <v>29064.25</v>
      </c>
      <c r="F126" s="94"/>
      <c r="G126" s="94">
        <f>IF(OR(Almería!G126=0,Cádiz!G126=0,Córdoba!G126=0,Granada!G126=0,Huelva!G126=0,Jaén!G126=0,Málaga!G126=0,Sevilla!G126=0),"",Almería!G126+Cádiz!G126+Córdoba!G126+Granada!G126+Huelva!G126+Jaén!G126+Málaga!G126+Sevilla!G126)</f>
      </c>
      <c r="H126" s="94">
        <f>IF(OR(Almería!H126=0,Cádiz!H126=0,Córdoba!H126=0,Granada!H126=0,Huelva!H126=0,Jaén!H126=0,Málaga!H126=0,Sevilla!H126=0),"",Almería!H126+Cádiz!H126+Córdoba!H126+Granada!H126+Huelva!H126+Jaén!H126+Málaga!H126+Sevilla!H126)</f>
        <v>178502</v>
      </c>
      <c r="I126" s="21">
        <f>IF(OR(Almería!I126=0,Cádiz!I126=0,Córdoba!I126=0,Granada!I126=0,Huelva!I126=0,Jaén!I126=0,Málaga!I126=0,Sevilla!I126=0),"",Almería!I126+Cádiz!I126+Córdoba!I126+Granada!I126+Huelva!I126+Jaén!I126+Málaga!I126+Sevilla!I126)</f>
        <v>197690</v>
      </c>
      <c r="J126" s="96"/>
      <c r="K126" s="97"/>
      <c r="L126" s="96"/>
      <c r="M126" s="98"/>
      <c r="N126" s="99" t="e">
        <f t="shared" si="33"/>
        <v>#VALUE!</v>
      </c>
      <c r="O126" s="100" t="e">
        <f t="shared" si="33"/>
        <v>#VALUE!</v>
      </c>
      <c r="P126" s="100">
        <f t="shared" si="33"/>
        <v>6801.8269867620875</v>
      </c>
    </row>
    <row r="127" spans="1:16" ht="13.5">
      <c r="A127" s="101" t="s">
        <v>133</v>
      </c>
      <c r="B127" s="92"/>
      <c r="C127" s="93">
        <f>IF(OR(Almería!C127=0,Cádiz!C127=0,Córdoba!C127=0,Granada!C127=0,Huelva!C127=0,Jaén!C127=0,Málaga!C127=0,Sevilla!C127=0),"",Almería!C127+Cádiz!C127+Córdoba!C127+Granada!C127+Huelva!C127+Jaén!C127+Málaga!C127+Sevilla!C127)</f>
      </c>
      <c r="D127" s="167">
        <f>IF(OR(Almería!D127=0,Cádiz!D127=0,Córdoba!D127=0,Granada!D127=0,Huelva!D127=0,Jaén!D127=0,Málaga!D127=0,Sevilla!D127=0),"",Almería!D127+Cádiz!D127+Córdoba!D127+Granada!D127+Huelva!D127+Jaén!D127+Málaga!D127+Sevilla!D127)</f>
      </c>
      <c r="E127" s="167"/>
      <c r="F127" s="94"/>
      <c r="G127" s="94">
        <f>IF(OR(Almería!G127=0,Cádiz!G127=0,Córdoba!G127=0,Granada!G127=0,Huelva!G127=0,Jaén!G127=0,Málaga!G127=0,Sevilla!G127=0),"",Almería!G127+Cádiz!G127+Córdoba!G127+Granada!G127+Huelva!G127+Jaén!G127+Málaga!G127+Sevilla!G127)</f>
      </c>
      <c r="H127" s="94">
        <f>IF(OR(Almería!H127=0,Cádiz!H127=0,Córdoba!H127=0,Granada!H127=0,Huelva!H127=0,Jaén!H127=0,Málaga!H127=0,Sevilla!H127=0),"",Almería!H127+Cádiz!H127+Córdoba!H127+Granada!H127+Huelva!H127+Jaén!H127+Málaga!H127+Sevilla!H127)</f>
        <v>350.07</v>
      </c>
      <c r="I127" s="21">
        <f>IF(OR(Almería!I127=0,Cádiz!I127=0,Córdoba!I127=0,Granada!I127=0,Huelva!I127=0,Jaén!I127=0,Málaga!I127=0,Sevilla!I127=0),"",Almería!I127+Cádiz!I127+Córdoba!I127+Granada!I127+Huelva!I127+Jaén!I127+Málaga!I127+Sevilla!I127)</f>
        <v>1535.7575</v>
      </c>
      <c r="J127" s="96"/>
      <c r="K127" s="97"/>
      <c r="L127" s="96"/>
      <c r="M127" s="98"/>
      <c r="N127" s="99"/>
      <c r="O127" s="100"/>
      <c r="P127" s="100"/>
    </row>
    <row r="128" spans="1:16" ht="13.5">
      <c r="A128" s="101" t="s">
        <v>134</v>
      </c>
      <c r="B128" s="92"/>
      <c r="C128" s="93">
        <f>IF(OR(Almería!C128=0,Cádiz!C128=0,Córdoba!C128=0,Granada!C128=0,Huelva!C128=0,Jaén!C128=0,Málaga!C128=0,Sevilla!C128=0),"",Almería!C128+Cádiz!C128+Córdoba!C128+Granada!C128+Huelva!C128+Jaén!C128+Málaga!C128+Sevilla!C128)</f>
      </c>
      <c r="D128" s="167">
        <f>IF(OR(Almería!D128=0,Cádiz!D128=0,Córdoba!D128=0,Granada!D128=0,Huelva!D128=0,Jaén!D128=0,Málaga!D128=0,Sevilla!D128=0),"",Almería!D128+Cádiz!D128+Córdoba!D128+Granada!D128+Huelva!D128+Jaén!D128+Málaga!D128+Sevilla!D128)</f>
      </c>
      <c r="E128" s="167"/>
      <c r="F128" s="94"/>
      <c r="G128" s="94">
        <f>IF(OR(Almería!G128=0,Cádiz!G128=0,Córdoba!G128=0,Granada!G128=0,Huelva!G128=0,Jaén!G128=0,Málaga!G128=0,Sevilla!G128=0),"",Almería!G128+Cádiz!G128+Córdoba!G128+Granada!G128+Huelva!G128+Jaén!G128+Málaga!G128+Sevilla!G128)</f>
      </c>
      <c r="H128" s="94">
        <f>IF(OR(Almería!H128=0,Cádiz!H128=0,Córdoba!H128=0,Granada!H128=0,Huelva!H128=0,Jaén!H128=0,Málaga!H128=0,Sevilla!H128=0),"",Almería!H128+Cádiz!H128+Córdoba!H128+Granada!H128+Huelva!H128+Jaén!H128+Málaga!H128+Sevilla!H128)</f>
        <v>1165717</v>
      </c>
      <c r="I128" s="21">
        <f>IF(OR(Almería!I128=0,Cádiz!I128=0,Córdoba!I128=0,Granada!I128=0,Huelva!I128=0,Jaén!I128=0,Málaga!I128=0,Sevilla!I128=0),"",Almería!I128+Cádiz!I128+Córdoba!I128+Granada!I128+Huelva!I128+Jaén!I128+Málaga!I128+Sevilla!I128)</f>
        <v>1214241.75</v>
      </c>
      <c r="J128" s="96"/>
      <c r="K128" s="97"/>
      <c r="L128" s="96"/>
      <c r="M128" s="98"/>
      <c r="N128" s="99" t="e">
        <f>(G128*1000)/C128</f>
        <v>#VALUE!</v>
      </c>
      <c r="O128" s="100" t="e">
        <f>(H128*1000)/D128</f>
        <v>#VALUE!</v>
      </c>
      <c r="P128" s="100" t="e">
        <f>(I128*1000)/E128</f>
        <v>#DIV/0!</v>
      </c>
    </row>
    <row r="129" spans="1:16" ht="13.5">
      <c r="A129" s="82" t="s">
        <v>135</v>
      </c>
      <c r="B129" s="106"/>
      <c r="C129" s="107"/>
      <c r="D129" s="174"/>
      <c r="E129" s="108"/>
      <c r="F129" s="108"/>
      <c r="G129" s="107"/>
      <c r="H129" s="107"/>
      <c r="I129" s="22">
        <f>IF(OR(Almería!I129=0,Cádiz!I129=0,Córdoba!I129=0,Granada!I129=0,Huelva!I129=0,Jaén!I129=0,Málaga!I129=0,Sevilla!I129=0),"",Almería!I129+Cádiz!I129+Córdoba!I129+Granada!I129+Huelva!I129+Jaén!I129+Málaga!I129+Sevilla!I129)</f>
      </c>
      <c r="J129" s="109"/>
      <c r="K129" s="110"/>
      <c r="L129" s="109"/>
      <c r="M129" s="111"/>
      <c r="N129" s="18"/>
      <c r="O129" s="19"/>
      <c r="P129" s="19"/>
    </row>
    <row r="130" spans="1:16" ht="13.5">
      <c r="A130" s="131" t="s">
        <v>136</v>
      </c>
      <c r="B130" s="132">
        <v>4</v>
      </c>
      <c r="C130" s="133"/>
      <c r="D130" s="175">
        <f>IF(OR(Almería!D130=0,Cádiz!D130=0,Córdoba!D130=0,Granada!D130=0,Huelva!D130=0,Jaén!D130=0,Málaga!D130=0,Sevilla!D130=0),"",Almería!D130+Cádiz!D130+Córdoba!D130+Granada!D130+Huelva!D130+Jaén!D130+Málaga!D130+Sevilla!D130)</f>
        <v>7.0600000000000005</v>
      </c>
      <c r="E130" s="175">
        <f>IF(OR(Almería!E130=0,Cádiz!E130=0,Córdoba!E130=0,Granada!E130=0,Huelva!E130=0,Jaén!E130=0,Málaga!E130=0,Sevilla!E130=0),"",Almería!E130+Cádiz!E130+Córdoba!E130+Granada!E130+Huelva!E130+Jaén!E130+Málaga!E130+Sevilla!E130)</f>
        <v>46.3725</v>
      </c>
      <c r="F130" s="134">
        <v>4</v>
      </c>
      <c r="G130" s="134">
        <f>IF(OR(Almería!G130=0,Cádiz!G130=0,Córdoba!G130=0,Granada!G130=0,Huelva!G130=0,Jaén!G130=0,Málaga!G130=0,Sevilla!G130=0),"",Almería!G130+Cádiz!G130+Córdoba!G130+Granada!G130+Huelva!G130+Jaén!G130+Málaga!G130+Sevilla!G130)</f>
        <v>4.0600000000000005</v>
      </c>
      <c r="H130" s="134">
        <f>IF(OR(Almería!H130=0,Cádiz!H130=0,Córdoba!H130=0,Granada!H130=0,Huelva!H130=0,Jaén!H130=0,Málaga!H130=0,Sevilla!H130=0),"",Almería!H130+Cádiz!H130+Córdoba!H130+Granada!H130+Huelva!H130+Jaén!H130+Málaga!H130+Sevilla!H130)</f>
        <v>3.07</v>
      </c>
      <c r="I130" s="25">
        <f>IF(OR(Almería!I130=0,Cádiz!I130=0,Córdoba!I130=0,Granada!I130=0,Huelva!I130=0,Jaén!I130=0,Málaga!I130=0,Sevilla!I130=0),"",Almería!I130+Cádiz!I130+Córdoba!I130+Granada!I130+Huelva!I130+Jaén!I130+Málaga!I130+Sevilla!I130)</f>
        <v>95.79750000000001</v>
      </c>
      <c r="J130" s="135">
        <f>IF(OR(D130=0,C130=0),"",C130/D130*100-100)</f>
      </c>
      <c r="K130" s="136">
        <f>IF(OR(E130=0,C130=0),"",C130/E130*100-100)</f>
      </c>
      <c r="L130" s="135">
        <f>IF(OR(H130=0,G130=0),"",G130/H130*100-100)</f>
        <v>32.247557003257356</v>
      </c>
      <c r="M130" s="137">
        <f>IF(OR(I130=0,G130=0),"",G130/I130*100-100)</f>
        <v>-95.76189357759858</v>
      </c>
      <c r="N130" s="3" t="e">
        <f>(G130*1000)/C130</f>
        <v>#DIV/0!</v>
      </c>
      <c r="O130" s="4">
        <f>(H130*1000)/D130</f>
        <v>434.8441926345609</v>
      </c>
      <c r="P130" s="4">
        <f>(I130*1000)/E130</f>
        <v>2065.8256509784896</v>
      </c>
    </row>
    <row r="131" ht="13.5">
      <c r="A131" s="2" t="s">
        <v>160</v>
      </c>
    </row>
    <row r="132" spans="1:16" ht="13.5">
      <c r="A132" s="150" t="s">
        <v>168</v>
      </c>
      <c r="P132" s="2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409722222222222" bottom="0.19652777777777777" header="0.31527777777777777" footer="0.19652777777777777"/>
  <pageSetup fitToHeight="0" fitToWidth="1" horizontalDpi="300" verticalDpi="300" orientation="portrait" paperSize="9" scale="70" r:id="rId1"/>
  <headerFooter alignWithMargins="0">
    <oddHeader xml:space="preserve">&amp;L&amp;"Arial,Normal"&amp;12AVANCE DE SUPERFICIES Y PRODUCCIONES A 30    DE  ABRIL  DEL AÑO 2.015&amp;C  &amp;"Arial,Normal"&amp;11                   
                     </oddHeader>
    <oddFooter>&amp;L&amp;"Arial,Normal"(*) Mes al que corresponde la última estimación.
Datos de 2.013 provisionales y del 2.014 avances.
&amp;7Servicio de Estudios y Estadísticas.&amp;C&amp;"Arial,Normal" &amp;P&amp;R&amp;"Arial,Normal"&amp;T &amp;D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</dc:creator>
  <cp:keywords/>
  <dc:description/>
  <cp:lastModifiedBy>mariag.miron</cp:lastModifiedBy>
  <cp:lastPrinted>2015-05-11T13:57:09Z</cp:lastPrinted>
  <dcterms:created xsi:type="dcterms:W3CDTF">2014-05-12T06:53:49Z</dcterms:created>
  <dcterms:modified xsi:type="dcterms:W3CDTF">2015-05-13T10:24:39Z</dcterms:modified>
  <cp:category/>
  <cp:version/>
  <cp:contentType/>
  <cp:contentStatus/>
</cp:coreProperties>
</file>