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jdandalucia-my.sharepoint.com/personal/javierj_garcia_juntadeandalucia_es/Documents/contratación/en elaboración/Nuevo CRM y sistema de gestión del conocimiento/07 Consulta Preliminar/03 Entregables a incluir/00. Documentos en PDF/"/>
    </mc:Choice>
  </mc:AlternateContent>
  <xr:revisionPtr revIDLastSave="136" documentId="8_{39A81EA9-EDBA-41D5-A09F-EBA54AC63C6B}" xr6:coauthVersionLast="47" xr6:coauthVersionMax="47" xr10:uidLastSave="{B86925D5-6948-4BC5-B4B2-45362D540998}"/>
  <bookViews>
    <workbookView xWindow="45972" yWindow="-108" windowWidth="23256" windowHeight="12576" activeTab="2" xr2:uid="{B518706C-725B-464B-8427-DD6B1CED8BA6}"/>
  </bookViews>
  <sheets>
    <sheet name="Tipos de perfiles" sheetId="3" r:id="rId1"/>
    <sheet name="Análisis de usuarios" sheetId="1" r:id="rId2"/>
    <sheet name="Resumen" sheetId="2" r:id="rId3"/>
  </sheets>
  <definedNames>
    <definedName name="_xlnm._FilterDatabase" localSheetId="1" hidden="1">'Análisis de usuarios'!$B$4:$O$49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2" l="1"/>
  <c r="F3" i="2"/>
  <c r="G3" i="2"/>
  <c r="H3" i="2"/>
  <c r="I3" i="2"/>
  <c r="K3" i="2"/>
  <c r="L3" i="2"/>
  <c r="M3" i="2"/>
  <c r="N3" i="2"/>
  <c r="O3" i="2"/>
  <c r="E4" i="2"/>
  <c r="F4" i="2"/>
  <c r="G4" i="2"/>
  <c r="H4" i="2"/>
  <c r="I4" i="2"/>
  <c r="K4" i="2"/>
  <c r="L4" i="2"/>
  <c r="N4" i="2"/>
  <c r="O4" i="2"/>
  <c r="E5" i="2"/>
  <c r="F5" i="2"/>
  <c r="G5" i="2"/>
  <c r="H5" i="2"/>
  <c r="I5" i="2"/>
  <c r="K5" i="2"/>
  <c r="L5" i="2"/>
  <c r="N5" i="2"/>
  <c r="O5" i="2"/>
  <c r="E6" i="2"/>
  <c r="F6" i="2"/>
  <c r="G6" i="2"/>
  <c r="H6" i="2"/>
  <c r="I6" i="2"/>
  <c r="J6" i="2"/>
  <c r="K6" i="2"/>
  <c r="L6" i="2"/>
  <c r="N6" i="2"/>
  <c r="O6" i="2"/>
  <c r="E7" i="2"/>
  <c r="F7" i="2"/>
  <c r="G7" i="2"/>
  <c r="H7" i="2"/>
  <c r="I7" i="2"/>
  <c r="K7" i="2"/>
  <c r="L7" i="2"/>
  <c r="N7" i="2"/>
  <c r="O7" i="2"/>
  <c r="E8" i="2"/>
  <c r="F8" i="2"/>
  <c r="G8" i="2"/>
  <c r="H8" i="2"/>
  <c r="I8" i="2"/>
  <c r="K8" i="2"/>
  <c r="L8" i="2"/>
  <c r="N8" i="2"/>
  <c r="O8" i="2"/>
  <c r="E9" i="2"/>
  <c r="F9" i="2"/>
  <c r="G9" i="2"/>
  <c r="H9" i="2"/>
  <c r="I9" i="2"/>
  <c r="K9" i="2"/>
  <c r="L9" i="2"/>
  <c r="N9" i="2"/>
  <c r="O9" i="2"/>
  <c r="E10" i="2"/>
  <c r="F10" i="2"/>
  <c r="G10" i="2"/>
  <c r="H10" i="2"/>
  <c r="I10" i="2"/>
  <c r="K10" i="2"/>
  <c r="L10" i="2"/>
  <c r="N10" i="2"/>
  <c r="O10" i="2"/>
  <c r="E11" i="2"/>
  <c r="F11" i="2"/>
  <c r="G11" i="2"/>
  <c r="H11" i="2"/>
  <c r="I11" i="2"/>
  <c r="K11" i="2"/>
  <c r="L11" i="2"/>
  <c r="O11" i="2"/>
  <c r="E12" i="2"/>
  <c r="F12" i="2"/>
  <c r="G12" i="2"/>
  <c r="H12" i="2"/>
  <c r="I12" i="2"/>
  <c r="K12" i="2"/>
  <c r="L12" i="2"/>
  <c r="O12" i="2"/>
  <c r="E13" i="2"/>
  <c r="F13" i="2"/>
  <c r="G13" i="2"/>
  <c r="H13" i="2"/>
  <c r="I13" i="2"/>
  <c r="K13" i="2"/>
  <c r="L13" i="2"/>
  <c r="O13" i="2"/>
  <c r="E14" i="2"/>
  <c r="F14" i="2"/>
  <c r="G14" i="2"/>
  <c r="H14" i="2"/>
  <c r="I14" i="2"/>
  <c r="K14" i="2"/>
  <c r="L14" i="2"/>
  <c r="O14" i="2"/>
  <c r="E15" i="2"/>
  <c r="F15" i="2"/>
  <c r="G15" i="2"/>
  <c r="H15" i="2"/>
  <c r="I15" i="2"/>
  <c r="K15" i="2"/>
  <c r="L15" i="2"/>
  <c r="N15" i="2"/>
  <c r="O15" i="2"/>
  <c r="E16" i="2"/>
  <c r="F16" i="2"/>
  <c r="G16" i="2"/>
  <c r="H16" i="2"/>
  <c r="I16" i="2"/>
  <c r="K16" i="2"/>
  <c r="L16" i="2"/>
  <c r="N16" i="2"/>
  <c r="O16" i="2"/>
  <c r="E17" i="2"/>
  <c r="F17" i="2"/>
  <c r="G17" i="2"/>
  <c r="H17" i="2"/>
  <c r="I17" i="2"/>
  <c r="K17" i="2"/>
  <c r="L17" i="2"/>
  <c r="N17" i="2"/>
  <c r="O17" i="2"/>
  <c r="E18" i="2"/>
  <c r="F18" i="2"/>
  <c r="G18" i="2"/>
  <c r="H18" i="2"/>
  <c r="I18" i="2"/>
  <c r="K18" i="2"/>
  <c r="L18" i="2"/>
  <c r="N18" i="2"/>
  <c r="O18" i="2"/>
  <c r="E19" i="2"/>
  <c r="F19" i="2"/>
  <c r="G19" i="2"/>
  <c r="H19" i="2"/>
  <c r="I19" i="2"/>
  <c r="K19" i="2"/>
  <c r="L19" i="2"/>
  <c r="N19" i="2"/>
  <c r="O19" i="2"/>
  <c r="E20" i="2"/>
  <c r="F20" i="2"/>
  <c r="G20" i="2"/>
  <c r="H20" i="2"/>
  <c r="I20" i="2"/>
  <c r="K20" i="2"/>
  <c r="L20" i="2"/>
  <c r="N20" i="2"/>
  <c r="O20" i="2"/>
  <c r="E21" i="2"/>
  <c r="F21" i="2"/>
  <c r="G21" i="2"/>
  <c r="H21" i="2"/>
  <c r="I21" i="2"/>
  <c r="J21" i="2"/>
  <c r="K21" i="2"/>
  <c r="L21" i="2"/>
  <c r="N21" i="2"/>
  <c r="O21" i="2"/>
  <c r="D3" i="2"/>
  <c r="D4" i="2"/>
  <c r="D5" i="2"/>
  <c r="D6" i="2"/>
  <c r="D7" i="2"/>
  <c r="D8" i="2"/>
  <c r="D9" i="2"/>
  <c r="D10" i="2"/>
  <c r="D11" i="2"/>
  <c r="D12" i="2"/>
  <c r="D13" i="2"/>
  <c r="D14" i="2"/>
  <c r="D15" i="2"/>
  <c r="D16" i="2"/>
  <c r="D17" i="2"/>
  <c r="D18" i="2"/>
  <c r="D19" i="2"/>
  <c r="D20" i="2"/>
  <c r="D21" i="2"/>
  <c r="C5" i="1" l="1"/>
  <c r="C19" i="1"/>
  <c r="C40" i="1"/>
  <c r="L21" i="1"/>
  <c r="L22" i="1"/>
  <c r="L24" i="1"/>
  <c r="L25" i="1"/>
  <c r="L26" i="1"/>
  <c r="L23" i="1"/>
  <c r="L27" i="1"/>
  <c r="L28" i="1"/>
  <c r="L29" i="1"/>
  <c r="L30" i="1"/>
  <c r="M9" i="2" s="1"/>
  <c r="L31" i="1"/>
  <c r="L32" i="1"/>
  <c r="L33" i="1"/>
  <c r="M15" i="2" s="1"/>
  <c r="L34" i="1"/>
  <c r="L35" i="1"/>
  <c r="L36" i="1"/>
  <c r="L37" i="1"/>
  <c r="L38" i="1"/>
  <c r="L39" i="1"/>
  <c r="L20" i="1"/>
  <c r="L7" i="1"/>
  <c r="L8" i="1"/>
  <c r="L9" i="1"/>
  <c r="L10" i="1"/>
  <c r="L11" i="1"/>
  <c r="L12" i="1"/>
  <c r="L13" i="1"/>
  <c r="L14" i="1"/>
  <c r="M4" i="2" s="1"/>
  <c r="L15" i="1"/>
  <c r="L16" i="1"/>
  <c r="L17" i="1"/>
  <c r="L18" i="1"/>
  <c r="L6" i="1"/>
  <c r="D5" i="1"/>
  <c r="E5" i="1"/>
  <c r="F5" i="1"/>
  <c r="G5" i="1"/>
  <c r="H5" i="1"/>
  <c r="J5" i="1"/>
  <c r="K5" i="1"/>
  <c r="N5" i="1"/>
  <c r="E2" i="2"/>
  <c r="R2" i="2" s="1"/>
  <c r="F2" i="2"/>
  <c r="S2" i="2" s="1"/>
  <c r="G2" i="2"/>
  <c r="T2" i="2" s="1"/>
  <c r="H2" i="2"/>
  <c r="U2" i="2" s="1"/>
  <c r="I2" i="2"/>
  <c r="V2" i="2" s="1"/>
  <c r="J2" i="2"/>
  <c r="W2" i="2" s="1"/>
  <c r="K2" i="2"/>
  <c r="X2" i="2" s="1"/>
  <c r="L2" i="2"/>
  <c r="Y2" i="2" s="1"/>
  <c r="O2" i="2"/>
  <c r="AB2" i="2" s="1"/>
  <c r="D40" i="1"/>
  <c r="E40" i="1"/>
  <c r="F40" i="1"/>
  <c r="G40" i="1"/>
  <c r="H40" i="1"/>
  <c r="J40" i="1"/>
  <c r="N40" i="1"/>
  <c r="M6" i="2" l="1"/>
  <c r="P6" i="2" s="1"/>
  <c r="M7" i="2"/>
  <c r="M8" i="2"/>
  <c r="M10" i="2"/>
  <c r="M5" i="2"/>
  <c r="M21" i="2"/>
  <c r="P21" i="2" s="1"/>
  <c r="M11" i="2"/>
  <c r="M14" i="2"/>
  <c r="M13" i="2"/>
  <c r="M12" i="2"/>
  <c r="J20" i="2"/>
  <c r="M2" i="2"/>
  <c r="Z2" i="2" s="1"/>
  <c r="M20" i="2"/>
  <c r="G49" i="1"/>
  <c r="F49" i="1"/>
  <c r="E49" i="1"/>
  <c r="D49" i="1"/>
  <c r="V3" i="2"/>
  <c r="V4" i="2" s="1"/>
  <c r="V5" i="2" s="1"/>
  <c r="V6" i="2" s="1"/>
  <c r="U3" i="2"/>
  <c r="U4" i="2" s="1"/>
  <c r="U5" i="2" s="1"/>
  <c r="U6" i="2" s="1"/>
  <c r="T3" i="2"/>
  <c r="T4" i="2" s="1"/>
  <c r="T5" i="2" s="1"/>
  <c r="T6" i="2" s="1"/>
  <c r="S3" i="2"/>
  <c r="S4" i="2" s="1"/>
  <c r="S5" i="2" s="1"/>
  <c r="S6" i="2" s="1"/>
  <c r="AB3" i="2"/>
  <c r="AB4" i="2" s="1"/>
  <c r="AB5" i="2" s="1"/>
  <c r="AB6" i="2" s="1"/>
  <c r="R3" i="2"/>
  <c r="R4" i="2" s="1"/>
  <c r="R5" i="2" s="1"/>
  <c r="R6" i="2" s="1"/>
  <c r="X3" i="2"/>
  <c r="X4" i="2" s="1"/>
  <c r="X5" i="2" s="1"/>
  <c r="X6" i="2" s="1"/>
  <c r="Y3" i="2"/>
  <c r="Y4" i="2" s="1"/>
  <c r="Y5" i="2" s="1"/>
  <c r="Y6" i="2" s="1"/>
  <c r="L5" i="1"/>
  <c r="Z3" i="2" l="1"/>
  <c r="Z4" i="2" s="1"/>
  <c r="Z5" i="2" s="1"/>
  <c r="Z6" i="2" s="1"/>
  <c r="AB7" i="2"/>
  <c r="AB8" i="2" s="1"/>
  <c r="AB9" i="2" s="1"/>
  <c r="V7" i="2"/>
  <c r="V8" i="2" s="1"/>
  <c r="V9" i="2" s="1"/>
  <c r="Y7" i="2"/>
  <c r="Y8" i="2" s="1"/>
  <c r="Y9" i="2" s="1"/>
  <c r="S7" i="2"/>
  <c r="S8" i="2" s="1"/>
  <c r="S9" i="2" s="1"/>
  <c r="X7" i="2"/>
  <c r="X8" i="2" s="1"/>
  <c r="X9" i="2" s="1"/>
  <c r="T7" i="2"/>
  <c r="T8" i="2" s="1"/>
  <c r="T9" i="2" s="1"/>
  <c r="R7" i="2"/>
  <c r="R8" i="2" s="1"/>
  <c r="R9" i="2" s="1"/>
  <c r="U7" i="2"/>
  <c r="U8" i="2" s="1"/>
  <c r="U9" i="2" s="1"/>
  <c r="P20" i="2"/>
  <c r="I44" i="1"/>
  <c r="I45" i="1"/>
  <c r="I47" i="1"/>
  <c r="I46" i="1"/>
  <c r="H1" i="2"/>
  <c r="F1" i="2"/>
  <c r="G1" i="2"/>
  <c r="D2" i="2"/>
  <c r="J19" i="1"/>
  <c r="J49" i="1" s="1"/>
  <c r="E1" i="2"/>
  <c r="I1" i="2"/>
  <c r="J1" i="2"/>
  <c r="K1" i="2"/>
  <c r="L1" i="2"/>
  <c r="M1" i="2"/>
  <c r="N1" i="2"/>
  <c r="O1" i="2"/>
  <c r="D1" i="2"/>
  <c r="K19" i="1"/>
  <c r="L19" i="1"/>
  <c r="N19" i="1"/>
  <c r="N49" i="1" s="1"/>
  <c r="H19" i="1"/>
  <c r="K48" i="1"/>
  <c r="I42" i="1"/>
  <c r="I43" i="1"/>
  <c r="I41" i="1"/>
  <c r="I21" i="1"/>
  <c r="I22" i="1"/>
  <c r="I24" i="1"/>
  <c r="I25" i="1"/>
  <c r="I26" i="1"/>
  <c r="I23" i="1"/>
  <c r="I27" i="1"/>
  <c r="I28" i="1"/>
  <c r="I32" i="1"/>
  <c r="I29" i="1"/>
  <c r="I30" i="1"/>
  <c r="I33" i="1"/>
  <c r="I31" i="1"/>
  <c r="I34" i="1"/>
  <c r="I35" i="1"/>
  <c r="I36" i="1"/>
  <c r="I37" i="1"/>
  <c r="I38" i="1"/>
  <c r="I39" i="1"/>
  <c r="I20" i="1"/>
  <c r="I9" i="1"/>
  <c r="I11" i="1"/>
  <c r="I14" i="1"/>
  <c r="J4" i="2" l="1"/>
  <c r="P4" i="2" s="1"/>
  <c r="J10" i="2"/>
  <c r="P10" i="2" s="1"/>
  <c r="M23" i="1"/>
  <c r="J16" i="2"/>
  <c r="L46" i="1"/>
  <c r="M19" i="2" s="1"/>
  <c r="J19" i="2"/>
  <c r="J14" i="2"/>
  <c r="M39" i="1"/>
  <c r="J8" i="2"/>
  <c r="P8" i="2" s="1"/>
  <c r="M36" i="1"/>
  <c r="J15" i="2"/>
  <c r="P15" i="2" s="1"/>
  <c r="M26" i="1"/>
  <c r="M21" i="1"/>
  <c r="L47" i="1"/>
  <c r="R10" i="2"/>
  <c r="R11" i="2" s="1"/>
  <c r="R12" i="2" s="1"/>
  <c r="X10" i="2"/>
  <c r="X11" i="2" s="1"/>
  <c r="X12" i="2" s="1"/>
  <c r="Y10" i="2"/>
  <c r="Y11" i="2" s="1"/>
  <c r="Y12" i="2" s="1"/>
  <c r="AB10" i="2"/>
  <c r="AB11" i="2" s="1"/>
  <c r="AB12" i="2" s="1"/>
  <c r="J7" i="2"/>
  <c r="P7" i="2" s="1"/>
  <c r="M38" i="1"/>
  <c r="M35" i="1"/>
  <c r="J9" i="2"/>
  <c r="P9" i="2" s="1"/>
  <c r="J5" i="2"/>
  <c r="P5" i="2" s="1"/>
  <c r="J3" i="2"/>
  <c r="P3" i="2" s="1"/>
  <c r="H49" i="1"/>
  <c r="L45" i="1"/>
  <c r="J11" i="2"/>
  <c r="J13" i="2"/>
  <c r="M24" i="1"/>
  <c r="J12" i="2"/>
  <c r="J18" i="2"/>
  <c r="J17" i="2"/>
  <c r="U10" i="2"/>
  <c r="U11" i="2" s="1"/>
  <c r="U12" i="2" s="1"/>
  <c r="T10" i="2"/>
  <c r="T11" i="2" s="1"/>
  <c r="T12" i="2" s="1"/>
  <c r="S10" i="2"/>
  <c r="S11" i="2" s="1"/>
  <c r="S12" i="2" s="1"/>
  <c r="V10" i="2"/>
  <c r="V11" i="2" s="1"/>
  <c r="V12" i="2" s="1"/>
  <c r="Z7" i="2"/>
  <c r="Z8" i="2" s="1"/>
  <c r="Z9" i="2" s="1"/>
  <c r="L43" i="1"/>
  <c r="M18" i="2" s="1"/>
  <c r="L42" i="1"/>
  <c r="M16" i="2" s="1"/>
  <c r="L44" i="1"/>
  <c r="M17" i="2" s="1"/>
  <c r="Q2" i="2"/>
  <c r="M5" i="1"/>
  <c r="I5" i="1"/>
  <c r="I48" i="1"/>
  <c r="K40" i="1"/>
  <c r="K49" i="1" s="1"/>
  <c r="N2" i="2"/>
  <c r="AA2" i="2" s="1"/>
  <c r="M25" i="1"/>
  <c r="M37" i="1"/>
  <c r="M20" i="1"/>
  <c r="M34" i="1"/>
  <c r="I19" i="1"/>
  <c r="C49" i="1"/>
  <c r="N13" i="2" l="1"/>
  <c r="P13" i="2" s="1"/>
  <c r="N14" i="2"/>
  <c r="P14" i="2" s="1"/>
  <c r="P19" i="2"/>
  <c r="P17" i="2"/>
  <c r="Y13" i="2"/>
  <c r="Y14" i="2" s="1"/>
  <c r="R13" i="2"/>
  <c r="R14" i="2" s="1"/>
  <c r="N11" i="2"/>
  <c r="P11" i="2" s="1"/>
  <c r="Q3" i="2"/>
  <c r="Q4" i="2" s="1"/>
  <c r="Q5" i="2" s="1"/>
  <c r="Q6" i="2" s="1"/>
  <c r="P18" i="2"/>
  <c r="N12" i="2"/>
  <c r="P12" i="2" s="1"/>
  <c r="V13" i="2"/>
  <c r="V14" i="2" s="1"/>
  <c r="T13" i="2"/>
  <c r="T14" i="2" s="1"/>
  <c r="L48" i="1"/>
  <c r="L40" i="1" s="1"/>
  <c r="L49" i="1" s="1"/>
  <c r="Z10" i="2"/>
  <c r="Z11" i="2" s="1"/>
  <c r="Z12" i="2" s="1"/>
  <c r="S13" i="2"/>
  <c r="S14" i="2" s="1"/>
  <c r="U13" i="2"/>
  <c r="U14" i="2" s="1"/>
  <c r="AB13" i="2"/>
  <c r="AB14" i="2" s="1"/>
  <c r="X13" i="2"/>
  <c r="X14" i="2" s="1"/>
  <c r="P16" i="2"/>
  <c r="P2" i="2"/>
  <c r="AC2" i="2" s="1"/>
  <c r="W3" i="2"/>
  <c r="W4" i="2" s="1"/>
  <c r="W5" i="2" s="1"/>
  <c r="W6" i="2" s="1"/>
  <c r="I40" i="1"/>
  <c r="M19" i="1"/>
  <c r="W7" i="2" l="1"/>
  <c r="W8" i="2" s="1"/>
  <c r="W9" i="2" s="1"/>
  <c r="R15" i="2"/>
  <c r="R16" i="2" s="1"/>
  <c r="R17" i="2" s="1"/>
  <c r="R18" i="2" s="1"/>
  <c r="R19" i="2" s="1"/>
  <c r="R20" i="2" s="1"/>
  <c r="R21" i="2" s="1"/>
  <c r="AD2" i="2"/>
  <c r="AC3" i="2"/>
  <c r="AB15" i="2"/>
  <c r="AB16" i="2" s="1"/>
  <c r="AB17" i="2" s="1"/>
  <c r="AB18" i="2" s="1"/>
  <c r="AB19" i="2" s="1"/>
  <c r="AB20" i="2" s="1"/>
  <c r="AB21" i="2" s="1"/>
  <c r="U15" i="2"/>
  <c r="U16" i="2" s="1"/>
  <c r="U17" i="2" s="1"/>
  <c r="U18" i="2" s="1"/>
  <c r="U19" i="2" s="1"/>
  <c r="U20" i="2" s="1"/>
  <c r="U21" i="2" s="1"/>
  <c r="Z13" i="2"/>
  <c r="Z14" i="2" s="1"/>
  <c r="T15" i="2"/>
  <c r="T16" i="2" s="1"/>
  <c r="T17" i="2" s="1"/>
  <c r="T18" i="2" s="1"/>
  <c r="T19" i="2" s="1"/>
  <c r="T20" i="2" s="1"/>
  <c r="T21" i="2" s="1"/>
  <c r="Q7" i="2"/>
  <c r="Q8" i="2" s="1"/>
  <c r="Q9" i="2" s="1"/>
  <c r="Y15" i="2"/>
  <c r="Y16" i="2" s="1"/>
  <c r="Y17" i="2" s="1"/>
  <c r="Y18" i="2" s="1"/>
  <c r="Y19" i="2" s="1"/>
  <c r="Y20" i="2" s="1"/>
  <c r="Y21" i="2" s="1"/>
  <c r="I49" i="1"/>
  <c r="X15" i="2"/>
  <c r="X16" i="2" s="1"/>
  <c r="X17" i="2" s="1"/>
  <c r="X18" i="2" s="1"/>
  <c r="X19" i="2" s="1"/>
  <c r="X20" i="2" s="1"/>
  <c r="X21" i="2" s="1"/>
  <c r="S15" i="2"/>
  <c r="S16" i="2" s="1"/>
  <c r="S17" i="2" s="1"/>
  <c r="S18" i="2" s="1"/>
  <c r="S19" i="2" s="1"/>
  <c r="S20" i="2" s="1"/>
  <c r="S21" i="2" s="1"/>
  <c r="V15" i="2"/>
  <c r="V16" i="2" s="1"/>
  <c r="V17" i="2" s="1"/>
  <c r="V18" i="2" s="1"/>
  <c r="V19" i="2" s="1"/>
  <c r="V20" i="2" s="1"/>
  <c r="V21" i="2" s="1"/>
  <c r="M40" i="1"/>
  <c r="M49" i="1" s="1"/>
  <c r="Q10" i="2" l="1"/>
  <c r="Q11" i="2" s="1"/>
  <c r="Q12" i="2" s="1"/>
  <c r="Z15" i="2"/>
  <c r="Z16" i="2" s="1"/>
  <c r="Z17" i="2" s="1"/>
  <c r="Z18" i="2" s="1"/>
  <c r="Z19" i="2" s="1"/>
  <c r="Z20" i="2" s="1"/>
  <c r="Z21" i="2" s="1"/>
  <c r="W10" i="2"/>
  <c r="W11" i="2" s="1"/>
  <c r="W12" i="2" s="1"/>
  <c r="AA3" i="2"/>
  <c r="AA4" i="2" s="1"/>
  <c r="AA5" i="2" s="1"/>
  <c r="AA6" i="2" s="1"/>
  <c r="AA7" i="2" l="1"/>
  <c r="AA8" i="2" s="1"/>
  <c r="AA9" i="2" s="1"/>
  <c r="W13" i="2"/>
  <c r="W14" i="2" s="1"/>
  <c r="Q13" i="2"/>
  <c r="Q14" i="2" s="1"/>
  <c r="W15" i="2" l="1"/>
  <c r="W16" i="2" s="1"/>
  <c r="W17" i="2" s="1"/>
  <c r="W18" i="2" s="1"/>
  <c r="W19" i="2" s="1"/>
  <c r="W20" i="2" s="1"/>
  <c r="W21" i="2" s="1"/>
  <c r="Q15" i="2"/>
  <c r="Q16" i="2" s="1"/>
  <c r="Q17" i="2" s="1"/>
  <c r="Q18" i="2" s="1"/>
  <c r="Q19" i="2" s="1"/>
  <c r="Q20" i="2" s="1"/>
  <c r="Q21" i="2" s="1"/>
  <c r="AA10" i="2"/>
  <c r="AA11" i="2" s="1"/>
  <c r="AA12" i="2" s="1"/>
  <c r="AD3" i="2"/>
  <c r="AC4" i="2"/>
  <c r="AA13" i="2" l="1"/>
  <c r="AA14" i="2" s="1"/>
  <c r="AD4" i="2"/>
  <c r="AC5" i="2"/>
  <c r="AA15" i="2" l="1"/>
  <c r="AA16" i="2" s="1"/>
  <c r="AA17" i="2" s="1"/>
  <c r="AA18" i="2" s="1"/>
  <c r="AA19" i="2" s="1"/>
  <c r="AA20" i="2" s="1"/>
  <c r="AA21" i="2" s="1"/>
  <c r="AC6" i="2"/>
  <c r="AD5" i="2"/>
  <c r="AC7" i="2" l="1"/>
  <c r="AD6" i="2"/>
  <c r="AC8" i="2" l="1"/>
  <c r="AD7" i="2"/>
  <c r="AC9" i="2" l="1"/>
  <c r="AD8" i="2"/>
  <c r="AC10" i="2" l="1"/>
  <c r="AD9" i="2"/>
  <c r="AC11" i="2" l="1"/>
  <c r="AD10" i="2"/>
  <c r="AC12" i="2" l="1"/>
  <c r="AD11" i="2"/>
  <c r="AC13" i="2" l="1"/>
  <c r="AD12" i="2"/>
  <c r="AC14" i="2" l="1"/>
  <c r="AD13" i="2"/>
  <c r="AD14" i="2" l="1"/>
  <c r="AC15" i="2"/>
  <c r="AC16" i="2" l="1"/>
  <c r="AD15" i="2"/>
  <c r="AD16" i="2" l="1"/>
  <c r="AC17" i="2"/>
  <c r="AC18" i="2" l="1"/>
  <c r="AD17" i="2"/>
  <c r="AC19" i="2" l="1"/>
  <c r="AD18" i="2"/>
  <c r="AD19" i="2" l="1"/>
  <c r="AC20" i="2"/>
  <c r="AD20" i="2" l="1"/>
  <c r="AC21" i="2"/>
  <c r="AD21" i="2" l="1"/>
</calcChain>
</file>

<file path=xl/sharedStrings.xml><?xml version="1.0" encoding="utf-8"?>
<sst xmlns="http://schemas.openxmlformats.org/spreadsheetml/2006/main" count="186" uniqueCount="143">
  <si>
    <t>DESCRIPCIÓN DE LOS TIPOS DE PERFILES</t>
  </si>
  <si>
    <t>Tipo de usuario</t>
  </si>
  <si>
    <t>Descripción</t>
  </si>
  <si>
    <t>Usuarios flexibles</t>
  </si>
  <si>
    <t>Responsables funcionales</t>
  </si>
  <si>
    <t>Solo Cita Previa</t>
  </si>
  <si>
    <t>Agentes que solo atienden para dar cita previa</t>
  </si>
  <si>
    <t>Agentes atención presencial</t>
  </si>
  <si>
    <t>Administrador gestión del conocimiento</t>
  </si>
  <si>
    <t>Consulta gestión del conocimiento</t>
  </si>
  <si>
    <t>Usuarios que tienen acceso a la gestión del conocimiento</t>
  </si>
  <si>
    <t>Administradores de la atención</t>
  </si>
  <si>
    <t>Servicio</t>
  </si>
  <si>
    <t>Fase</t>
  </si>
  <si>
    <t>CEFTA</t>
  </si>
  <si>
    <t>CEIS</t>
  </si>
  <si>
    <t>Agencia de Vivienda y Rehabilitación de Andalucía</t>
  </si>
  <si>
    <t>TOTAL</t>
  </si>
  <si>
    <t>Nombre Fase</t>
  </si>
  <si>
    <t>Mes puesta en marcha Fase</t>
  </si>
  <si>
    <t>Fase 1</t>
  </si>
  <si>
    <t>Fase 2</t>
  </si>
  <si>
    <t>Fase 3</t>
  </si>
  <si>
    <t>Fase 4</t>
  </si>
  <si>
    <t>Agentes N1</t>
  </si>
  <si>
    <t>Supervisores N1</t>
  </si>
  <si>
    <t>Coordinación N1</t>
  </si>
  <si>
    <t>Agentes N2</t>
  </si>
  <si>
    <t>Coordinadores N1</t>
  </si>
  <si>
    <t>Acumulado Agentes N1</t>
  </si>
  <si>
    <t>Acumulado Supervisores N1</t>
  </si>
  <si>
    <t>Acumulado Coordinadores N1</t>
  </si>
  <si>
    <t>Acumulado Agentes N2</t>
  </si>
  <si>
    <t xml:space="preserve"> Acumulado Usuarios flexibles</t>
  </si>
  <si>
    <t>Acumulado Responsables funcionales</t>
  </si>
  <si>
    <t>Acumulado Solo Cita Previa</t>
  </si>
  <si>
    <t>Coordinadores N2</t>
  </si>
  <si>
    <t>Acumulado Coordinadores N2</t>
  </si>
  <si>
    <t>ASSDA - Teléfono de información de la dependencia</t>
  </si>
  <si>
    <t>ASSDA - Información tarjeta Andalucía Junta 65</t>
  </si>
  <si>
    <t>ASSDA - Discapacidad</t>
  </si>
  <si>
    <t>ASSDA - Personas mayores</t>
  </si>
  <si>
    <t>ASSDA - Información infancia</t>
  </si>
  <si>
    <t>ASSDA - Teléfono de violencia intrafamiliar</t>
  </si>
  <si>
    <t>ASSDA - Teleasistencia</t>
  </si>
  <si>
    <t>Fase 1 BIS</t>
  </si>
  <si>
    <t>Gestión del conocimiento OAMR</t>
  </si>
  <si>
    <t>PRESENCIAL - ATRIAN</t>
  </si>
  <si>
    <t>PRESENCIAL - TRADE</t>
  </si>
  <si>
    <t>PRESENCIAL - AGAPA</t>
  </si>
  <si>
    <t>PRESENCIAL - OFICINAS DE EMPLEO</t>
  </si>
  <si>
    <t>solo Consulta gestión del conocimiento</t>
  </si>
  <si>
    <t>total consulta gestión del conocimiento</t>
  </si>
  <si>
    <t>Recepción/Emisión de llamadas
Gestión de consultas de canal escrito
Registro de consultas atendidas/ gestionadas en el aplicativo
Uso y manejo de herramientas de Backoffice: TISAC, SIEBEL, GLPI, GAIA.
Uso y manejo de aplicaciones de agentes para conexión al ACD: Iagent, Softphone.
Mantenerse actualizado con documentación del servicio consultando Tablones, Comunicaciones y/o documentación de BBDD.
Acceso a la gestión del conocimiento.</t>
  </si>
  <si>
    <t>Control y seguimiento del dimensionamiento N1
Detección de necesidades formativas de agentes
Seguimiento y control de consultas pendientes
Elaboración diaria/ mensual de informes estadísticos
Detección y reporte de incidendias técnicas de infraestructura: ACD, telefonía, grabadora, aplicativos de trabajo.
Formación Agentes N1: herramientas de ACD, herramientas Backoffice, correo.
Uso y manejo de herramientas de Backoffice: TISAC, SIEBEL, GLPI, GAIA.
Uso y manejo de herramientas estadísticas: WEBBI.
Supervisión tareas de N1.
Uso y manejo de grabadoras: búsqueda de grabaciones. 
Asistencia a reuniones operativas del Servicio.
Facturación horas agente/ servicio.
Comunicación de ausencias previstas/imprevistas en N1 que afecten al dimensionamiento del servicio.
Interlocución directa con Sandetel.
Ejecución de directrices del Proyecto
Acceso a la gestión del conocimiento.</t>
  </si>
  <si>
    <t>Resolución de consultas complejas que traslada N1.
Traslado y gestión de consultas a N3.
Uso y manejo de herramientas de Backoffice: TISAC, SIEBEL, GLPI, GAIA.
Uso y manejo de grabadoras: búsqueda de grabaciones. 
Seguimiento técnico de consultas de N1.
Elaboración de FAQ, manuales, IT y comunicaciones internas (Tablones ).
Mantenimiento de información de BBDD
Detección de necesidades formativas de agentes
Formación Agentes N1 sobre contenidos específicos de servicio.
Elaboración de informes estadísticos
Elaboración de Informes para reclamaciones
Publicación de Noticias, comunicados en Portal CEIS
Asistencia a reuniones específicas.
Interlocución directa con Sandetel
Ejecución de directrices del Proyecto
Acceso a la gestión del conocimiento.</t>
  </si>
  <si>
    <t>Control y seguimiento del dimensionamiento de N2
Elaboración de Informes de seguimientos, de reclamaciones
Supervisión tareas N2
Asistencia a reuniones operativas y específicas
Interlocución directa con Sandetel, centros directivos y dirección del proyecto.
Facturación horas técnicos/ servicio.
Acceso a la gestión del conocimiento.</t>
  </si>
  <si>
    <t>Usuarios que se incorporan en un periodo concreto por necesidades del servicio
Acceso a la gestión del conocimiento.</t>
  </si>
  <si>
    <t>Personas que resuelven dudas puntuales sobre una atención compleja, vía notificación y por correo electrónico, llamada o a través del CRM.
Acceso a la gestión del conocimiento.</t>
  </si>
  <si>
    <t>Agentes que atienden presencialmente y registran la actividad en el CRM
Acceso a la gestión del conocimiento.</t>
  </si>
  <si>
    <t>Generadores y aprobadores de contenidos relativos a la gestión del conocimiento
Acceso a la gestión del conocimiento.</t>
  </si>
  <si>
    <t>Uso y manejo de herramientas de Backoffice.
Uso y manejo de herramientas estadísticas.
Uso y manejo de grabadoras: búsqueda de grabaciones. 
Elaboración de Informes Mensuales, Semestrales o Anuales de Seguimiento de la Evolución del Servicio.
Informes Trimestrales de Medición de Calidad Percibida e Idoneidad Técnica.
Informes de Revisión por la Dirección  y Seguimiento de Objetivos.
Seguimiento Excelencia Telefónica (escuchas telefónicas) y Calidad en Correo Electrónico. 
Seguimiento y Medición de calidad percibida canal Telefónico y canal Buzón-Web: 
Mantenimiento y control del Sistema de Gestión de Calidad del Servicio: 
Control de la Prestación del Servicio: control de incidencias, comunicación y gestión de la resolución. 
Seguimiento de Indicadores de Procesos: evaluación y acciones de mejora. 
Seguimiento de Consultas: control de agentes, capacidad máxima de atención, eficacia de gestión. 
Asistencia a reuniones 
Acceso a la gestión del conocimiento.</t>
  </si>
  <si>
    <t>Sandetel 1</t>
  </si>
  <si>
    <t>Sandetel 2</t>
  </si>
  <si>
    <t>(*) No se dispone de datos sobre número de usuarios de este servicio de atención</t>
  </si>
  <si>
    <t>SAE</t>
  </si>
  <si>
    <t>VEIASA</t>
  </si>
  <si>
    <t>CUII</t>
  </si>
  <si>
    <t>Educacion CAUCE</t>
  </si>
  <si>
    <t>Instituto Andaluz del Deporte</t>
  </si>
  <si>
    <t>Instituto Andaluz de la Mujer - Mujer</t>
  </si>
  <si>
    <t>Instituto Andaluz de la Mujer - Planes de Igualdad</t>
  </si>
  <si>
    <t>Industria</t>
  </si>
  <si>
    <t>Igualdad</t>
  </si>
  <si>
    <t>Medio Ambiente</t>
  </si>
  <si>
    <t>CEIS Ciudadanía</t>
  </si>
  <si>
    <t>Plan Preparadas</t>
  </si>
  <si>
    <t>Servicios presenciales</t>
  </si>
  <si>
    <t>Servicios a distancia prestados por Sandetel</t>
  </si>
  <si>
    <t>Servicios a distancia prestados por otros proveedores u organismos</t>
  </si>
  <si>
    <t>Solo consulta gestión del conocimiento</t>
  </si>
  <si>
    <t>(**) Hasta la fecha no se ha tomado la decisión sobre si las oficinas de atención presencial harán uso del sistema de información de relación con la ciudadanía. Sí está previsto que todas hagan uso del sistema de gestión del conocimiento. Las cifras proporcionadas asumen que las oficinas de registro solo hagan uso del sistema de gestión del conocimiento y el resto de oficinas hagan uso de ambos sistemas, si bien es algo que se confirmará caso por caso, y que probablemente no se conozca con seguridad hasta que se hayan implantado los sistemas en los servicios de atención a distancia.</t>
  </si>
  <si>
    <t>Oficinas de registro (**)</t>
  </si>
  <si>
    <t>Agencia Tributaria de Andalucía (**)</t>
  </si>
  <si>
    <t>Agencia de Gestión Agraria y Pesquera (**)</t>
  </si>
  <si>
    <t>TRADE (**)</t>
  </si>
  <si>
    <t>Andalucia Emprende (Centros CADE) (**)</t>
  </si>
  <si>
    <t>Oficinas de empleo (**)</t>
  </si>
  <si>
    <t>Delegaciones Territoriales de la Consejería de Inclusión Social, Juventud, Familias e Igualdad (**)</t>
  </si>
  <si>
    <t>Agencia de Vivienda y Rehabilitación de Andalucía (**)</t>
  </si>
  <si>
    <t>Información juvenil (*)</t>
  </si>
  <si>
    <t>Agricultura y Pesca (*)</t>
  </si>
  <si>
    <t>Atención al usuario  de los consorcios de transportes (*)</t>
  </si>
  <si>
    <t>Fomento - Andalucía Rural conectada (*)</t>
  </si>
  <si>
    <t>Fomento - Red autonómica de carreteras (*)</t>
  </si>
  <si>
    <t>Fomento - ocupación ilegal (*)</t>
  </si>
  <si>
    <t>Agencia de cooperación internacional (*)</t>
  </si>
  <si>
    <t>Agencia Andaluza de la energia (*)</t>
  </si>
  <si>
    <t>Información BOJA (*)</t>
  </si>
  <si>
    <t>Terremotos (*)</t>
  </si>
  <si>
    <t>Teléfono de información sobre drogas y adicciones (*)</t>
  </si>
  <si>
    <t>Instituto de Estadística y Cartografía (IECA) (*)</t>
  </si>
  <si>
    <t>Empleo</t>
  </si>
  <si>
    <t>Servicios sociales 1</t>
  </si>
  <si>
    <t>Servicios sociales 3</t>
  </si>
  <si>
    <t>Servicios sociales 2</t>
  </si>
  <si>
    <t>Servicios sociales 4</t>
  </si>
  <si>
    <t>Otros servicios de atención general grupo 1</t>
  </si>
  <si>
    <t>Otros servicios de atención general grupo 2</t>
  </si>
  <si>
    <t>Otros servicios de atención general grupo 3</t>
  </si>
  <si>
    <t>Otros servicios de atención general grupo 4</t>
  </si>
  <si>
    <t>CAUCE</t>
  </si>
  <si>
    <t>Sandetel 1 (*)</t>
  </si>
  <si>
    <t>Sandetel 2 (*)</t>
  </si>
  <si>
    <t>Servicios sociales 2 (*)</t>
  </si>
  <si>
    <t>Servicios sociales 3 (*)</t>
  </si>
  <si>
    <t>Otros servicios de atención general grupo 1 (*)</t>
  </si>
  <si>
    <t>Otros servicios de atención general grupo 2 (*)</t>
  </si>
  <si>
    <t>Otros servicios de atención general grupo 3 (*)</t>
  </si>
  <si>
    <t>Otros servicios de atención general grupo 4 (*)</t>
  </si>
  <si>
    <t>Servicios sociales 4 (*)</t>
  </si>
  <si>
    <t>PRESENCIAL - ATRIAN (*)</t>
  </si>
  <si>
    <t>PRESENCIAL - TRADE (*)</t>
  </si>
  <si>
    <t>PRESENCIAL - AGAPA (*)</t>
  </si>
  <si>
    <t>PRESENCIAL - OFICINAS DE EMPLEO (*)</t>
  </si>
  <si>
    <t>PRESENCIAL - OAMR  (*)</t>
  </si>
  <si>
    <t>CAUCE (*)</t>
  </si>
  <si>
    <t>(*) Esta fase no está definida en el plan de trabajo, se incluye como una mera estimación de lo que podría ser la evolución futura</t>
  </si>
  <si>
    <t>Fase 5 (*)</t>
  </si>
  <si>
    <t>Fase 6 (*)</t>
  </si>
  <si>
    <t>Fase 7 (*)</t>
  </si>
  <si>
    <t>Fase 8 (*)</t>
  </si>
  <si>
    <t>Fase 9 (*)</t>
  </si>
  <si>
    <t>Fase 10 (*)</t>
  </si>
  <si>
    <t>Fase 11 (*)</t>
  </si>
  <si>
    <t>Fase 12 (*)</t>
  </si>
  <si>
    <t>Fase 13 (*)</t>
  </si>
  <si>
    <t>Fase 14 (*)</t>
  </si>
  <si>
    <t>Fase 15 (*)</t>
  </si>
  <si>
    <t>Fase 16 (*)</t>
  </si>
  <si>
    <t>Fase 17 (*)</t>
  </si>
  <si>
    <t>Fase 18 (*)</t>
  </si>
  <si>
    <t>Fase 19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</si>
</sst>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9"/>
      <color theme="1"/>
      <name val="Arial"/>
      <family val="2"/>
    </font>
    <font>
      <b/>
      <sz val="12"/>
      <color theme="0"/>
      <name val="Arial"/>
      <family val="2"/>
    </font>
    <font>
      <b/>
      <sz val="12"/>
      <color rgb="FF007932"/>
      <name val="Arial"/>
      <family val="2"/>
    </font>
    <font>
      <sz val="12"/>
      <color rgb="FF007932"/>
      <name val="Arial"/>
      <family val="2"/>
    </font>
    <font>
      <sz val="12"/>
      <color theme="1"/>
      <name val="Arial"/>
      <family val="2"/>
    </font>
    <font>
      <b/>
      <sz val="16"/>
      <color rgb="FF007932"/>
      <name val="Arial"/>
      <family val="2"/>
    </font>
    <font>
      <sz val="8"/>
      <name val="Calibri"/>
      <family val="2"/>
      <scheme val="minor"/>
    </font>
  </fonts>
  <fills count="11">
    <fill>
      <patternFill patternType="none"/>
    </fill>
    <fill>
      <patternFill patternType="gray125"/>
    </fill>
    <fill>
      <patternFill patternType="solid">
        <fgColor theme="0" tint="-0.499984740745262"/>
        <bgColor indexed="64"/>
      </patternFill>
    </fill>
    <fill>
      <patternFill patternType="solid">
        <fgColor rgb="FF007932"/>
        <bgColor indexed="64"/>
      </patternFill>
    </fill>
    <fill>
      <patternFill patternType="solid">
        <fgColor theme="9" tint="0.59999389629810485"/>
        <bgColor indexed="64"/>
      </patternFill>
    </fill>
    <fill>
      <patternFill patternType="solid">
        <fgColor rgb="FFF9F9F9"/>
        <bgColor indexed="64"/>
      </patternFill>
    </fill>
    <fill>
      <patternFill patternType="lightUp">
        <fgColor theme="0" tint="-0.24994659260841701"/>
        <bgColor theme="0" tint="-4.9989318521683403E-2"/>
      </patternFill>
    </fill>
    <fill>
      <patternFill patternType="lightUp">
        <fgColor theme="9" tint="0.39994506668294322"/>
        <bgColor theme="0"/>
      </patternFill>
    </fill>
    <fill>
      <patternFill patternType="darkUp">
        <fgColor theme="5" tint="0.79998168889431442"/>
        <bgColor theme="0"/>
      </patternFill>
    </fill>
    <fill>
      <patternFill patternType="darkUp">
        <fgColor theme="7" tint="0.39994506668294322"/>
        <bgColor theme="0"/>
      </patternFill>
    </fill>
    <fill>
      <patternFill patternType="solid">
        <fgColor theme="5" tint="0.79998168889431442"/>
        <bgColor indexed="64"/>
      </patternFill>
    </fill>
  </fills>
  <borders count="8">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left style="hair">
        <color indexed="64"/>
      </left>
      <right/>
      <top/>
      <bottom/>
      <diagonal/>
    </border>
  </borders>
  <cellStyleXfs count="1">
    <xf numFmtId="0" fontId="0" fillId="0" borderId="0"/>
  </cellStyleXfs>
  <cellXfs count="40">
    <xf numFmtId="0" fontId="0" fillId="0" borderId="0" xfId="0"/>
    <xf numFmtId="0" fontId="1" fillId="0" borderId="0" xfId="0" applyFont="1" applyAlignment="1">
      <alignment horizontal="left" indent="1"/>
    </xf>
    <xf numFmtId="0" fontId="4" fillId="4" borderId="1" xfId="0" applyFont="1" applyFill="1" applyBorder="1" applyAlignment="1">
      <alignment horizontal="left" indent="1"/>
    </xf>
    <xf numFmtId="0" fontId="3" fillId="4" borderId="1" xfId="0" applyFont="1" applyFill="1" applyBorder="1" applyAlignment="1">
      <alignment horizontal="center"/>
    </xf>
    <xf numFmtId="0" fontId="2" fillId="2" borderId="1" xfId="0" applyFont="1" applyFill="1" applyBorder="1" applyAlignment="1">
      <alignment horizontal="center"/>
    </xf>
    <xf numFmtId="0" fontId="5" fillId="5" borderId="1" xfId="0" applyFont="1" applyFill="1" applyBorder="1" applyAlignment="1">
      <alignment horizontal="left" indent="1"/>
    </xf>
    <xf numFmtId="0" fontId="5" fillId="5" borderId="1" xfId="0" applyFont="1" applyFill="1" applyBorder="1" applyAlignment="1">
      <alignment horizontal="center"/>
    </xf>
    <xf numFmtId="0" fontId="5" fillId="5" borderId="1" xfId="0" applyFont="1" applyFill="1" applyBorder="1" applyAlignment="1">
      <alignment horizontal="left"/>
    </xf>
    <xf numFmtId="0" fontId="2" fillId="3" borderId="1" xfId="0" applyFont="1" applyFill="1" applyBorder="1" applyAlignment="1">
      <alignment horizontal="center" vertical="center" wrapText="1"/>
    </xf>
    <xf numFmtId="0" fontId="3" fillId="4" borderId="1" xfId="0" applyFont="1" applyFill="1" applyBorder="1" applyAlignment="1">
      <alignment horizontal="left" wrapText="1"/>
    </xf>
    <xf numFmtId="0" fontId="5" fillId="5" borderId="1" xfId="0" applyFont="1" applyFill="1" applyBorder="1" applyAlignment="1">
      <alignment horizontal="left" wrapText="1"/>
    </xf>
    <xf numFmtId="0" fontId="2" fillId="2" borderId="1" xfId="0" applyFont="1" applyFill="1" applyBorder="1" applyAlignment="1">
      <alignment horizontal="left" wrapText="1"/>
    </xf>
    <xf numFmtId="0" fontId="1" fillId="0" borderId="0" xfId="0" applyFont="1" applyAlignment="1">
      <alignment horizontal="left" wrapText="1"/>
    </xf>
    <xf numFmtId="0" fontId="5" fillId="6" borderId="1" xfId="0" applyFont="1" applyFill="1" applyBorder="1" applyAlignment="1">
      <alignment horizontal="center"/>
    </xf>
    <xf numFmtId="0" fontId="6" fillId="0" borderId="0" xfId="0" applyFont="1"/>
    <xf numFmtId="0" fontId="0" fillId="0" borderId="0" xfId="0" applyAlignment="1">
      <alignment wrapText="1"/>
    </xf>
    <xf numFmtId="0" fontId="5" fillId="5" borderId="1" xfId="0" applyFont="1" applyFill="1" applyBorder="1" applyAlignment="1">
      <alignment wrapText="1"/>
    </xf>
    <xf numFmtId="0" fontId="1" fillId="0" borderId="0" xfId="0" applyFont="1" applyAlignment="1">
      <alignment horizontal="center"/>
    </xf>
    <xf numFmtId="0" fontId="2" fillId="2" borderId="1" xfId="0" applyFont="1" applyFill="1" applyBorder="1" applyAlignment="1">
      <alignment horizontal="center" vertical="center" wrapText="1"/>
    </xf>
    <xf numFmtId="0" fontId="5" fillId="7" borderId="1" xfId="0" applyFont="1" applyFill="1" applyBorder="1" applyAlignment="1">
      <alignment horizontal="center"/>
    </xf>
    <xf numFmtId="0" fontId="5" fillId="8" borderId="1" xfId="0" applyFont="1" applyFill="1" applyBorder="1" applyAlignment="1">
      <alignment horizontal="left" wrapText="1"/>
    </xf>
    <xf numFmtId="0" fontId="5" fillId="8" borderId="1" xfId="0" applyFont="1" applyFill="1" applyBorder="1" applyAlignment="1">
      <alignment horizontal="center"/>
    </xf>
    <xf numFmtId="0" fontId="0" fillId="0" borderId="0" xfId="0" applyAlignment="1">
      <alignment horizontal="center"/>
    </xf>
    <xf numFmtId="0" fontId="5" fillId="9" borderId="1" xfId="0" applyFont="1" applyFill="1" applyBorder="1" applyAlignment="1">
      <alignment horizontal="center"/>
    </xf>
    <xf numFmtId="0" fontId="5" fillId="7" borderId="1" xfId="0" applyFont="1" applyFill="1" applyBorder="1" applyAlignment="1">
      <alignment horizontal="left" wrapText="1"/>
    </xf>
    <xf numFmtId="0" fontId="5" fillId="9" borderId="1" xfId="0" applyFont="1" applyFill="1" applyBorder="1" applyAlignment="1">
      <alignment horizontal="left" wrapText="1"/>
    </xf>
    <xf numFmtId="0" fontId="5" fillId="10" borderId="1" xfId="0" applyFont="1" applyFill="1" applyBorder="1" applyAlignment="1">
      <alignment horizontal="center"/>
    </xf>
    <xf numFmtId="0" fontId="5" fillId="10" borderId="1" xfId="0" applyFont="1" applyFill="1" applyBorder="1" applyAlignment="1">
      <alignment horizontal="left"/>
    </xf>
    <xf numFmtId="0" fontId="2" fillId="3" borderId="1" xfId="0" applyFont="1" applyFill="1" applyBorder="1" applyAlignment="1">
      <alignment horizontal="left" vertical="center" wrapText="1"/>
    </xf>
    <xf numFmtId="0" fontId="0" fillId="0" borderId="0" xfId="0" applyAlignment="1">
      <alignment horizontal="left"/>
    </xf>
    <xf numFmtId="0" fontId="5" fillId="6" borderId="6" xfId="0" applyFont="1" applyFill="1" applyBorder="1" applyAlignment="1">
      <alignment horizontal="center"/>
    </xf>
    <xf numFmtId="0" fontId="5" fillId="10" borderId="1" xfId="0" applyFont="1" applyFill="1" applyBorder="1" applyAlignment="1">
      <alignment horizontal="left" inden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1" fillId="0" borderId="0" xfId="0" applyFont="1" applyAlignment="1">
      <alignment horizontal="center"/>
    </xf>
    <xf numFmtId="0" fontId="5" fillId="0" borderId="0" xfId="0" applyFont="1" applyAlignment="1">
      <alignment horizontal="left" wrapText="1"/>
    </xf>
    <xf numFmtId="0" fontId="5" fillId="5" borderId="7" xfId="0" applyFont="1" applyFill="1" applyBorder="1" applyAlignment="1">
      <alignment horizontal="left"/>
    </xf>
    <xf numFmtId="0" fontId="5" fillId="5" borderId="0" xfId="0" applyFont="1" applyFill="1" applyBorder="1" applyAlignment="1">
      <alignment horizontal="left"/>
    </xf>
  </cellXfs>
  <cellStyles count="1">
    <cellStyle name="Normal" xfId="0" builtinId="0"/>
  </cellStyles>
  <dxfs count="0"/>
  <tableStyles count="0" defaultTableStyle="TableStyleMedium2" defaultPivotStyle="PivotStyleLight16"/>
  <colors>
    <mruColors>
      <color rgb="FF007932"/>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1657349</xdr:colOff>
      <xdr:row>0</xdr:row>
      <xdr:rowOff>95250</xdr:rowOff>
    </xdr:from>
    <xdr:to>
      <xdr:col>5</xdr:col>
      <xdr:colOff>77193</xdr:colOff>
      <xdr:row>0</xdr:row>
      <xdr:rowOff>1132999</xdr:rowOff>
    </xdr:to>
    <xdr:pic>
      <xdr:nvPicPr>
        <xdr:cNvPr id="2" name="Imagen 1">
          <a:extLst>
            <a:ext uri="{FF2B5EF4-FFF2-40B4-BE49-F238E27FC236}">
              <a16:creationId xmlns:a16="http://schemas.microsoft.com/office/drawing/2014/main" id="{3051A4D0-394A-65D3-4FA4-5E5F927B40BE}"/>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483" r="78394" b="20690"/>
        <a:stretch/>
      </xdr:blipFill>
      <xdr:spPr bwMode="auto">
        <a:xfrm>
          <a:off x="2002630" y="95250"/>
          <a:ext cx="4289625" cy="10358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504825</xdr:colOff>
      <xdr:row>0</xdr:row>
      <xdr:rowOff>85725</xdr:rowOff>
    </xdr:from>
    <xdr:to>
      <xdr:col>1</xdr:col>
      <xdr:colOff>1513205</xdr:colOff>
      <xdr:row>0</xdr:row>
      <xdr:rowOff>1109345</xdr:rowOff>
    </xdr:to>
    <xdr:pic>
      <xdr:nvPicPr>
        <xdr:cNvPr id="3" name="Imagen 2">
          <a:extLst>
            <a:ext uri="{FF2B5EF4-FFF2-40B4-BE49-F238E27FC236}">
              <a16:creationId xmlns:a16="http://schemas.microsoft.com/office/drawing/2014/main" id="{2516584A-862C-0C3D-4180-FE508997CBFA}"/>
            </a:ext>
          </a:extLst>
        </xdr:cNvPr>
        <xdr:cNvPicPr>
          <a:picLocks noChangeAspect="1"/>
        </xdr:cNvPicPr>
      </xdr:nvPicPr>
      <xdr:blipFill rotWithShape="1">
        <a:blip xmlns:r="http://schemas.openxmlformats.org/officeDocument/2006/relationships" r:embed="rId2"/>
        <a:srcRect t="14950" r="60572" b="17776"/>
        <a:stretch/>
      </xdr:blipFill>
      <xdr:spPr>
        <a:xfrm>
          <a:off x="2266950" y="85725"/>
          <a:ext cx="1009650" cy="10287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62899-AD5F-48E3-B68C-18F7D51838CB}">
  <dimension ref="A1:B15"/>
  <sheetViews>
    <sheetView zoomScale="70" zoomScaleNormal="70" workbookViewId="0">
      <selection activeCell="B22" sqref="B21:B22"/>
    </sheetView>
  </sheetViews>
  <sheetFormatPr baseColWidth="10" defaultColWidth="11.42578125" defaultRowHeight="15" x14ac:dyDescent="0.25"/>
  <cols>
    <col min="1" max="1" width="21.85546875" style="15" customWidth="1"/>
    <col min="2" max="2" width="158" style="15" customWidth="1"/>
    <col min="3" max="16384" width="11.42578125" style="15"/>
  </cols>
  <sheetData>
    <row r="1" spans="1:2" ht="5.25" customHeight="1" x14ac:dyDescent="0.25">
      <c r="A1" s="32" t="s">
        <v>0</v>
      </c>
      <c r="B1" s="33"/>
    </row>
    <row r="2" spans="1:2" x14ac:dyDescent="0.25">
      <c r="A2" s="34"/>
      <c r="B2" s="35"/>
    </row>
    <row r="3" spans="1:2" ht="15.75" x14ac:dyDescent="0.25">
      <c r="A3" s="9" t="s">
        <v>1</v>
      </c>
      <c r="B3" s="9" t="s">
        <v>2</v>
      </c>
    </row>
    <row r="4" spans="1:2" ht="105.75" x14ac:dyDescent="0.25">
      <c r="A4" s="10" t="s">
        <v>24</v>
      </c>
      <c r="B4" s="16" t="s">
        <v>53</v>
      </c>
    </row>
    <row r="5" spans="1:2" ht="240.75" x14ac:dyDescent="0.25">
      <c r="A5" s="10" t="s">
        <v>25</v>
      </c>
      <c r="B5" s="16" t="s">
        <v>54</v>
      </c>
    </row>
    <row r="6" spans="1:2" ht="240.75" x14ac:dyDescent="0.25">
      <c r="A6" s="10" t="s">
        <v>26</v>
      </c>
      <c r="B6" s="16" t="s">
        <v>54</v>
      </c>
    </row>
    <row r="7" spans="1:2" ht="240.75" x14ac:dyDescent="0.25">
      <c r="A7" s="10" t="s">
        <v>27</v>
      </c>
      <c r="B7" s="16" t="s">
        <v>55</v>
      </c>
    </row>
    <row r="8" spans="1:2" ht="105.75" x14ac:dyDescent="0.25">
      <c r="A8" s="10" t="s">
        <v>36</v>
      </c>
      <c r="B8" s="16" t="s">
        <v>56</v>
      </c>
    </row>
    <row r="9" spans="1:2" ht="30.75" customHeight="1" x14ac:dyDescent="0.25">
      <c r="A9" s="10" t="s">
        <v>3</v>
      </c>
      <c r="B9" s="16" t="s">
        <v>57</v>
      </c>
    </row>
    <row r="10" spans="1:2" ht="45.75" customHeight="1" x14ac:dyDescent="0.25">
      <c r="A10" s="10" t="s">
        <v>4</v>
      </c>
      <c r="B10" s="16" t="s">
        <v>58</v>
      </c>
    </row>
    <row r="11" spans="1:2" ht="15.75" x14ac:dyDescent="0.25">
      <c r="A11" s="10" t="s">
        <v>5</v>
      </c>
      <c r="B11" s="16" t="s">
        <v>6</v>
      </c>
    </row>
    <row r="12" spans="1:2" ht="30.75" x14ac:dyDescent="0.25">
      <c r="A12" s="10" t="s">
        <v>7</v>
      </c>
      <c r="B12" s="16" t="s">
        <v>59</v>
      </c>
    </row>
    <row r="13" spans="1:2" ht="45.75" x14ac:dyDescent="0.25">
      <c r="A13" s="10" t="s">
        <v>8</v>
      </c>
      <c r="B13" s="16" t="s">
        <v>60</v>
      </c>
    </row>
    <row r="14" spans="1:2" ht="30.75" x14ac:dyDescent="0.25">
      <c r="A14" s="10" t="s">
        <v>9</v>
      </c>
      <c r="B14" s="16" t="s">
        <v>10</v>
      </c>
    </row>
    <row r="15" spans="1:2" ht="210.75" x14ac:dyDescent="0.25">
      <c r="A15" s="10" t="s">
        <v>11</v>
      </c>
      <c r="B15" s="16" t="s">
        <v>61</v>
      </c>
    </row>
  </sheetData>
  <mergeCells count="1">
    <mergeCell ref="A1: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A8E61-5421-467F-BC1C-0345CB687EB0}">
  <dimension ref="A1:W53"/>
  <sheetViews>
    <sheetView zoomScale="80" zoomScaleNormal="80" workbookViewId="0">
      <selection activeCell="E32" sqref="E32"/>
    </sheetView>
  </sheetViews>
  <sheetFormatPr baseColWidth="10" defaultColWidth="9.140625" defaultRowHeight="12" x14ac:dyDescent="0.2"/>
  <cols>
    <col min="1" max="1" width="3.140625" style="17" customWidth="1"/>
    <col min="2" max="2" width="42.5703125" style="12" customWidth="1"/>
    <col min="3" max="3" width="11.5703125" style="1" customWidth="1"/>
    <col min="4" max="4" width="16.140625" style="1" customWidth="1"/>
    <col min="5" max="5" width="17.85546875" style="1" customWidth="1"/>
    <col min="6" max="6" width="11.42578125" style="1" customWidth="1"/>
    <col min="7" max="7" width="19.5703125" style="1" customWidth="1"/>
    <col min="8" max="8" width="11.140625" style="1" customWidth="1"/>
    <col min="9" max="9" width="18.140625" style="1" customWidth="1"/>
    <col min="10" max="10" width="12.7109375" style="1" customWidth="1"/>
    <col min="11" max="11" width="21.140625" style="1" customWidth="1"/>
    <col min="12" max="12" width="27.42578125" style="1" customWidth="1"/>
    <col min="13" max="13" width="25.28515625" style="1" bestFit="1" customWidth="1"/>
    <col min="14" max="14" width="20.42578125" style="1" customWidth="1"/>
    <col min="15" max="15" width="52.7109375" style="1" customWidth="1"/>
    <col min="16" max="16" width="9.140625" style="1"/>
    <col min="17" max="17" width="61.140625" style="1" bestFit="1" customWidth="1"/>
    <col min="18" max="18" width="10.7109375" style="1" customWidth="1"/>
    <col min="19" max="19" width="30" style="1" customWidth="1"/>
    <col min="20" max="20" width="64.5703125" style="1" customWidth="1"/>
    <col min="21" max="21" width="18.5703125" style="1" customWidth="1"/>
    <col min="22" max="22" width="24.140625" style="1" customWidth="1"/>
    <col min="23" max="23" width="26.42578125" style="1" customWidth="1"/>
    <col min="24" max="16384" width="9.140625" style="1"/>
  </cols>
  <sheetData>
    <row r="1" spans="1:23" ht="101.25" customHeight="1" x14ac:dyDescent="0.2">
      <c r="A1" s="36"/>
      <c r="B1" s="36"/>
      <c r="C1" s="36"/>
      <c r="D1" s="36"/>
      <c r="E1" s="36"/>
      <c r="F1" s="36"/>
      <c r="G1" s="36"/>
      <c r="H1" s="36"/>
      <c r="I1" s="36"/>
      <c r="J1" s="36"/>
      <c r="K1" s="36"/>
      <c r="L1" s="36"/>
      <c r="M1" s="36"/>
      <c r="N1" s="36"/>
      <c r="O1" s="36"/>
    </row>
    <row r="2" spans="1:23" ht="12" customHeight="1" x14ac:dyDescent="0.3">
      <c r="U2" s="14"/>
      <c r="V2" s="14"/>
      <c r="W2" s="14"/>
    </row>
    <row r="3" spans="1:23" ht="12" customHeight="1" x14ac:dyDescent="0.3">
      <c r="U3" s="14"/>
      <c r="V3" s="14"/>
      <c r="W3" s="14"/>
    </row>
    <row r="4" spans="1:23" ht="37.5" customHeight="1" x14ac:dyDescent="0.2">
      <c r="B4" s="8" t="s">
        <v>12</v>
      </c>
      <c r="C4" s="8" t="s">
        <v>24</v>
      </c>
      <c r="D4" s="8" t="s">
        <v>25</v>
      </c>
      <c r="E4" s="8" t="s">
        <v>28</v>
      </c>
      <c r="F4" s="8" t="s">
        <v>27</v>
      </c>
      <c r="G4" s="8" t="s">
        <v>36</v>
      </c>
      <c r="H4" s="8" t="s">
        <v>3</v>
      </c>
      <c r="I4" s="8" t="s">
        <v>4</v>
      </c>
      <c r="J4" s="8" t="s">
        <v>5</v>
      </c>
      <c r="K4" s="8" t="s">
        <v>7</v>
      </c>
      <c r="L4" s="8" t="s">
        <v>8</v>
      </c>
      <c r="M4" s="8" t="s">
        <v>80</v>
      </c>
      <c r="N4" s="8" t="s">
        <v>11</v>
      </c>
      <c r="O4" s="8" t="s">
        <v>13</v>
      </c>
    </row>
    <row r="5" spans="1:23" ht="31.5" x14ac:dyDescent="0.25">
      <c r="B5" s="9" t="s">
        <v>78</v>
      </c>
      <c r="C5" s="3">
        <f t="shared" ref="C5:N5" si="0">SUM(C6:C18)</f>
        <v>305</v>
      </c>
      <c r="D5" s="3">
        <f t="shared" si="0"/>
        <v>17</v>
      </c>
      <c r="E5" s="3">
        <f t="shared" si="0"/>
        <v>16</v>
      </c>
      <c r="F5" s="3">
        <f t="shared" si="0"/>
        <v>35</v>
      </c>
      <c r="G5" s="3">
        <f t="shared" si="0"/>
        <v>1</v>
      </c>
      <c r="H5" s="3">
        <f t="shared" si="0"/>
        <v>10</v>
      </c>
      <c r="I5" s="3">
        <f t="shared" si="0"/>
        <v>11</v>
      </c>
      <c r="J5" s="3">
        <f t="shared" si="0"/>
        <v>93</v>
      </c>
      <c r="K5" s="3">
        <f t="shared" si="0"/>
        <v>0</v>
      </c>
      <c r="L5" s="3">
        <f t="shared" si="0"/>
        <v>34</v>
      </c>
      <c r="M5" s="3">
        <f t="shared" si="0"/>
        <v>0</v>
      </c>
      <c r="N5" s="3">
        <f t="shared" si="0"/>
        <v>4</v>
      </c>
      <c r="O5" s="2"/>
    </row>
    <row r="6" spans="1:23" ht="15" x14ac:dyDescent="0.2">
      <c r="B6" s="24" t="s">
        <v>65</v>
      </c>
      <c r="C6" s="19">
        <v>0</v>
      </c>
      <c r="D6" s="19">
        <v>1</v>
      </c>
      <c r="E6" s="19">
        <v>2</v>
      </c>
      <c r="F6" s="19">
        <v>0</v>
      </c>
      <c r="G6" s="19">
        <v>0</v>
      </c>
      <c r="H6" s="19">
        <v>0</v>
      </c>
      <c r="I6" s="19">
        <v>2</v>
      </c>
      <c r="J6" s="19">
        <v>27</v>
      </c>
      <c r="K6" s="19">
        <v>0</v>
      </c>
      <c r="L6" s="21">
        <f>SUM(D6:E6,G6)</f>
        <v>3</v>
      </c>
      <c r="M6" s="19">
        <v>0</v>
      </c>
      <c r="N6" s="19">
        <v>0</v>
      </c>
      <c r="O6" s="7" t="s">
        <v>62</v>
      </c>
    </row>
    <row r="7" spans="1:23" ht="15" x14ac:dyDescent="0.2">
      <c r="B7" s="24" t="s">
        <v>66</v>
      </c>
      <c r="C7" s="19">
        <v>4</v>
      </c>
      <c r="D7" s="19">
        <v>1</v>
      </c>
      <c r="E7" s="19">
        <v>2</v>
      </c>
      <c r="F7" s="19">
        <v>0</v>
      </c>
      <c r="G7" s="19">
        <v>0</v>
      </c>
      <c r="H7" s="19">
        <v>0</v>
      </c>
      <c r="I7" s="19">
        <v>1</v>
      </c>
      <c r="J7" s="19">
        <v>66</v>
      </c>
      <c r="K7" s="19">
        <v>0</v>
      </c>
      <c r="L7" s="21">
        <f t="shared" ref="L7:L18" si="1">SUM(D7:E7,G7)</f>
        <v>3</v>
      </c>
      <c r="M7" s="19">
        <v>0</v>
      </c>
      <c r="N7" s="19">
        <v>0</v>
      </c>
      <c r="O7" s="7" t="s">
        <v>62</v>
      </c>
    </row>
    <row r="8" spans="1:23" ht="15" x14ac:dyDescent="0.2">
      <c r="B8" s="24" t="s">
        <v>14</v>
      </c>
      <c r="C8" s="19">
        <v>22</v>
      </c>
      <c r="D8" s="19">
        <v>1</v>
      </c>
      <c r="E8" s="19">
        <v>3</v>
      </c>
      <c r="F8" s="19">
        <v>7</v>
      </c>
      <c r="G8" s="19">
        <v>1</v>
      </c>
      <c r="H8" s="19">
        <v>0</v>
      </c>
      <c r="I8" s="19">
        <v>1</v>
      </c>
      <c r="J8" s="19">
        <v>0</v>
      </c>
      <c r="K8" s="19">
        <v>0</v>
      </c>
      <c r="L8" s="21">
        <f t="shared" si="1"/>
        <v>5</v>
      </c>
      <c r="M8" s="19">
        <v>0</v>
      </c>
      <c r="N8" s="19">
        <v>0</v>
      </c>
      <c r="O8" s="7" t="s">
        <v>102</v>
      </c>
    </row>
    <row r="9" spans="1:23" ht="15" x14ac:dyDescent="0.2">
      <c r="B9" s="24" t="s">
        <v>67</v>
      </c>
      <c r="C9" s="19">
        <v>6</v>
      </c>
      <c r="D9" s="19">
        <v>0</v>
      </c>
      <c r="E9" s="19">
        <v>0</v>
      </c>
      <c r="F9" s="19">
        <v>3</v>
      </c>
      <c r="G9" s="19">
        <v>0</v>
      </c>
      <c r="H9" s="19">
        <v>10</v>
      </c>
      <c r="I9" s="19">
        <f t="shared" ref="I9:I14" si="2">ROUND(C9*0.05,0)</f>
        <v>0</v>
      </c>
      <c r="J9" s="19">
        <v>0</v>
      </c>
      <c r="K9" s="19">
        <v>0</v>
      </c>
      <c r="L9" s="21">
        <f t="shared" si="1"/>
        <v>0</v>
      </c>
      <c r="M9" s="19">
        <v>0</v>
      </c>
      <c r="N9" s="19">
        <v>0</v>
      </c>
      <c r="O9" s="7" t="s">
        <v>62</v>
      </c>
    </row>
    <row r="10" spans="1:23" ht="15" x14ac:dyDescent="0.2">
      <c r="B10" s="24" t="s">
        <v>68</v>
      </c>
      <c r="C10" s="19">
        <v>76</v>
      </c>
      <c r="D10" s="19">
        <v>2</v>
      </c>
      <c r="E10" s="19">
        <v>4</v>
      </c>
      <c r="F10" s="19">
        <v>8</v>
      </c>
      <c r="G10" s="19">
        <v>0</v>
      </c>
      <c r="H10" s="19">
        <v>0</v>
      </c>
      <c r="I10" s="19">
        <v>1</v>
      </c>
      <c r="J10" s="19">
        <v>0</v>
      </c>
      <c r="K10" s="19">
        <v>0</v>
      </c>
      <c r="L10" s="21">
        <f t="shared" si="1"/>
        <v>6</v>
      </c>
      <c r="M10" s="19">
        <v>0</v>
      </c>
      <c r="N10" s="19">
        <v>1</v>
      </c>
      <c r="O10" s="7" t="s">
        <v>111</v>
      </c>
    </row>
    <row r="11" spans="1:23" ht="15" x14ac:dyDescent="0.2">
      <c r="B11" s="24" t="s">
        <v>69</v>
      </c>
      <c r="C11" s="19">
        <v>2</v>
      </c>
      <c r="D11" s="19">
        <v>0</v>
      </c>
      <c r="E11" s="19">
        <v>0</v>
      </c>
      <c r="F11" s="19">
        <v>0</v>
      </c>
      <c r="G11" s="19">
        <v>0</v>
      </c>
      <c r="H11" s="19">
        <v>0</v>
      </c>
      <c r="I11" s="19">
        <f t="shared" si="2"/>
        <v>0</v>
      </c>
      <c r="J11" s="19">
        <v>0</v>
      </c>
      <c r="K11" s="19">
        <v>0</v>
      </c>
      <c r="L11" s="21">
        <f t="shared" si="1"/>
        <v>0</v>
      </c>
      <c r="M11" s="19">
        <v>0</v>
      </c>
      <c r="N11" s="19">
        <v>0</v>
      </c>
      <c r="O11" s="7" t="s">
        <v>63</v>
      </c>
    </row>
    <row r="12" spans="1:23" ht="15" x14ac:dyDescent="0.2">
      <c r="B12" s="24" t="s">
        <v>70</v>
      </c>
      <c r="C12" s="19">
        <v>16</v>
      </c>
      <c r="D12" s="19">
        <v>1</v>
      </c>
      <c r="E12" s="19">
        <v>1</v>
      </c>
      <c r="F12" s="19">
        <v>2</v>
      </c>
      <c r="G12" s="19">
        <v>0</v>
      </c>
      <c r="H12" s="19">
        <v>0</v>
      </c>
      <c r="I12" s="19">
        <v>1</v>
      </c>
      <c r="J12" s="19">
        <v>0</v>
      </c>
      <c r="K12" s="19">
        <v>0</v>
      </c>
      <c r="L12" s="21">
        <f t="shared" si="1"/>
        <v>2</v>
      </c>
      <c r="M12" s="19">
        <v>0</v>
      </c>
      <c r="N12" s="19">
        <v>1</v>
      </c>
      <c r="O12" s="7" t="s">
        <v>63</v>
      </c>
    </row>
    <row r="13" spans="1:23" ht="30" x14ac:dyDescent="0.2">
      <c r="B13" s="24" t="s">
        <v>71</v>
      </c>
      <c r="C13" s="19">
        <v>3</v>
      </c>
      <c r="D13" s="19">
        <v>1</v>
      </c>
      <c r="E13" s="19">
        <v>1</v>
      </c>
      <c r="F13" s="19">
        <v>5</v>
      </c>
      <c r="G13" s="19">
        <v>0</v>
      </c>
      <c r="H13" s="19">
        <v>0</v>
      </c>
      <c r="I13" s="19">
        <v>1</v>
      </c>
      <c r="J13" s="19">
        <v>0</v>
      </c>
      <c r="K13" s="19">
        <v>0</v>
      </c>
      <c r="L13" s="21">
        <f t="shared" si="1"/>
        <v>2</v>
      </c>
      <c r="M13" s="19">
        <v>0</v>
      </c>
      <c r="N13" s="19">
        <v>1</v>
      </c>
      <c r="O13" s="7" t="s">
        <v>63</v>
      </c>
    </row>
    <row r="14" spans="1:23" ht="15" x14ac:dyDescent="0.2">
      <c r="B14" s="24" t="s">
        <v>72</v>
      </c>
      <c r="C14" s="19">
        <v>9</v>
      </c>
      <c r="D14" s="19">
        <v>0</v>
      </c>
      <c r="E14" s="19">
        <v>0</v>
      </c>
      <c r="F14" s="19">
        <v>1</v>
      </c>
      <c r="G14" s="19">
        <v>0</v>
      </c>
      <c r="H14" s="19">
        <v>0</v>
      </c>
      <c r="I14" s="19">
        <f t="shared" si="2"/>
        <v>0</v>
      </c>
      <c r="J14" s="19">
        <v>0</v>
      </c>
      <c r="K14" s="19">
        <v>0</v>
      </c>
      <c r="L14" s="21">
        <f t="shared" si="1"/>
        <v>0</v>
      </c>
      <c r="M14" s="19">
        <v>0</v>
      </c>
      <c r="N14" s="19">
        <v>0</v>
      </c>
      <c r="O14" s="7" t="s">
        <v>72</v>
      </c>
    </row>
    <row r="15" spans="1:23" ht="15" x14ac:dyDescent="0.2">
      <c r="B15" s="24" t="s">
        <v>73</v>
      </c>
      <c r="C15" s="19">
        <v>13</v>
      </c>
      <c r="D15" s="19">
        <v>1</v>
      </c>
      <c r="E15" s="19">
        <v>1</v>
      </c>
      <c r="F15" s="19">
        <v>1</v>
      </c>
      <c r="G15" s="19">
        <v>0</v>
      </c>
      <c r="H15" s="19">
        <v>0</v>
      </c>
      <c r="I15" s="19">
        <v>1</v>
      </c>
      <c r="J15" s="19">
        <v>0</v>
      </c>
      <c r="K15" s="19">
        <v>0</v>
      </c>
      <c r="L15" s="21">
        <f t="shared" si="1"/>
        <v>2</v>
      </c>
      <c r="M15" s="19">
        <v>0</v>
      </c>
      <c r="N15" s="19">
        <v>1</v>
      </c>
      <c r="O15" s="7" t="s">
        <v>63</v>
      </c>
    </row>
    <row r="16" spans="1:23" ht="15" x14ac:dyDescent="0.2">
      <c r="B16" s="24" t="s">
        <v>74</v>
      </c>
      <c r="C16" s="19">
        <v>11</v>
      </c>
      <c r="D16" s="19">
        <v>0</v>
      </c>
      <c r="E16" s="19">
        <v>0</v>
      </c>
      <c r="F16" s="19">
        <v>4</v>
      </c>
      <c r="G16" s="19">
        <v>0</v>
      </c>
      <c r="H16" s="19">
        <v>0</v>
      </c>
      <c r="I16" s="19">
        <v>0</v>
      </c>
      <c r="J16" s="19">
        <v>0</v>
      </c>
      <c r="K16" s="19">
        <v>0</v>
      </c>
      <c r="L16" s="21">
        <f t="shared" si="1"/>
        <v>0</v>
      </c>
      <c r="M16" s="19">
        <v>0</v>
      </c>
      <c r="N16" s="19">
        <v>0</v>
      </c>
      <c r="O16" s="7" t="s">
        <v>15</v>
      </c>
    </row>
    <row r="17" spans="2:15" ht="15" x14ac:dyDescent="0.2">
      <c r="B17" s="24" t="s">
        <v>75</v>
      </c>
      <c r="C17" s="19">
        <v>94</v>
      </c>
      <c r="D17" s="19">
        <v>9</v>
      </c>
      <c r="E17" s="19">
        <v>2</v>
      </c>
      <c r="F17" s="19">
        <v>4</v>
      </c>
      <c r="G17" s="19">
        <v>0</v>
      </c>
      <c r="H17" s="19">
        <v>0</v>
      </c>
      <c r="I17" s="19">
        <v>3</v>
      </c>
      <c r="J17" s="19">
        <v>0</v>
      </c>
      <c r="K17" s="19">
        <v>0</v>
      </c>
      <c r="L17" s="21">
        <f t="shared" si="1"/>
        <v>11</v>
      </c>
      <c r="M17" s="19">
        <v>0</v>
      </c>
      <c r="N17" s="19">
        <v>0</v>
      </c>
      <c r="O17" s="7" t="s">
        <v>15</v>
      </c>
    </row>
    <row r="18" spans="2:15" ht="15" x14ac:dyDescent="0.2">
      <c r="B18" s="24" t="s">
        <v>76</v>
      </c>
      <c r="C18" s="19">
        <v>49</v>
      </c>
      <c r="D18" s="19">
        <v>0</v>
      </c>
      <c r="E18" s="19">
        <v>0</v>
      </c>
      <c r="F18" s="19">
        <v>0</v>
      </c>
      <c r="G18" s="19">
        <v>0</v>
      </c>
      <c r="H18" s="19">
        <v>0</v>
      </c>
      <c r="I18" s="19">
        <v>0</v>
      </c>
      <c r="J18" s="19">
        <v>0</v>
      </c>
      <c r="K18" s="19">
        <v>0</v>
      </c>
      <c r="L18" s="21">
        <f t="shared" si="1"/>
        <v>0</v>
      </c>
      <c r="M18" s="19">
        <v>0</v>
      </c>
      <c r="N18" s="19">
        <v>0</v>
      </c>
      <c r="O18" s="7" t="s">
        <v>62</v>
      </c>
    </row>
    <row r="19" spans="2:15" ht="31.5" x14ac:dyDescent="0.25">
      <c r="B19" s="9" t="s">
        <v>79</v>
      </c>
      <c r="C19" s="3">
        <f>SUM(C20:C39)</f>
        <v>304</v>
      </c>
      <c r="D19" s="3"/>
      <c r="E19" s="3"/>
      <c r="F19" s="3"/>
      <c r="G19" s="3"/>
      <c r="H19" s="3">
        <f t="shared" ref="H19:N19" si="3">SUM(H20:H39)</f>
        <v>0</v>
      </c>
      <c r="I19" s="3">
        <f t="shared" si="3"/>
        <v>15</v>
      </c>
      <c r="J19" s="3">
        <f t="shared" si="3"/>
        <v>0</v>
      </c>
      <c r="K19" s="3">
        <f t="shared" si="3"/>
        <v>0</v>
      </c>
      <c r="L19" s="3">
        <f t="shared" si="3"/>
        <v>78</v>
      </c>
      <c r="M19" s="3">
        <f t="shared" si="3"/>
        <v>0</v>
      </c>
      <c r="N19" s="3">
        <f t="shared" si="3"/>
        <v>0</v>
      </c>
      <c r="O19" s="2"/>
    </row>
    <row r="20" spans="2:15" ht="15" x14ac:dyDescent="0.2">
      <c r="B20" s="25" t="s">
        <v>90</v>
      </c>
      <c r="C20" s="23">
        <v>0</v>
      </c>
      <c r="D20" s="23">
        <v>0</v>
      </c>
      <c r="E20" s="23">
        <v>0</v>
      </c>
      <c r="F20" s="23">
        <v>0</v>
      </c>
      <c r="G20" s="23">
        <v>0</v>
      </c>
      <c r="H20" s="23">
        <v>0</v>
      </c>
      <c r="I20" s="23">
        <f t="shared" ref="I20:I39" si="4">ROUND(C20*0.05,0)</f>
        <v>0</v>
      </c>
      <c r="J20" s="23">
        <v>0</v>
      </c>
      <c r="K20" s="23">
        <v>0</v>
      </c>
      <c r="L20" s="23">
        <f>SUM(D20:E20,G20)</f>
        <v>0</v>
      </c>
      <c r="M20" s="23">
        <f t="shared" ref="M20:M39" si="5">SUM(C20:I20,K20,L20)</f>
        <v>0</v>
      </c>
      <c r="N20" s="23">
        <v>0</v>
      </c>
      <c r="O20" s="7" t="s">
        <v>107</v>
      </c>
    </row>
    <row r="21" spans="2:15" ht="15" x14ac:dyDescent="0.2">
      <c r="B21" s="25" t="s">
        <v>91</v>
      </c>
      <c r="C21" s="23">
        <v>0</v>
      </c>
      <c r="D21" s="23">
        <v>0</v>
      </c>
      <c r="E21" s="23">
        <v>0</v>
      </c>
      <c r="F21" s="23">
        <v>0</v>
      </c>
      <c r="G21" s="23">
        <v>0</v>
      </c>
      <c r="H21" s="23">
        <v>0</v>
      </c>
      <c r="I21" s="23">
        <f t="shared" si="4"/>
        <v>0</v>
      </c>
      <c r="J21" s="23">
        <v>0</v>
      </c>
      <c r="K21" s="23">
        <v>0</v>
      </c>
      <c r="L21" s="23">
        <f t="shared" ref="L21:L39" si="6">SUM(D21:E21,G21)</f>
        <v>0</v>
      </c>
      <c r="M21" s="23">
        <f t="shared" si="5"/>
        <v>0</v>
      </c>
      <c r="N21" s="23">
        <v>0</v>
      </c>
      <c r="O21" s="7" t="s">
        <v>107</v>
      </c>
    </row>
    <row r="22" spans="2:15" ht="30" x14ac:dyDescent="0.2">
      <c r="B22" s="20" t="s">
        <v>16</v>
      </c>
      <c r="C22" s="21">
        <v>4</v>
      </c>
      <c r="D22" s="21">
        <v>0</v>
      </c>
      <c r="E22" s="21">
        <v>0</v>
      </c>
      <c r="F22" s="21">
        <v>0</v>
      </c>
      <c r="G22" s="21">
        <v>0</v>
      </c>
      <c r="H22" s="21">
        <v>0</v>
      </c>
      <c r="I22" s="21">
        <f t="shared" si="4"/>
        <v>0</v>
      </c>
      <c r="J22" s="21">
        <v>0</v>
      </c>
      <c r="K22" s="21">
        <v>0</v>
      </c>
      <c r="L22" s="21">
        <f t="shared" si="6"/>
        <v>0</v>
      </c>
      <c r="M22" s="21">
        <v>0</v>
      </c>
      <c r="N22" s="21">
        <v>0</v>
      </c>
      <c r="O22" s="7" t="s">
        <v>107</v>
      </c>
    </row>
    <row r="23" spans="2:15" ht="30" x14ac:dyDescent="0.2">
      <c r="B23" s="25" t="s">
        <v>92</v>
      </c>
      <c r="C23" s="23">
        <v>0</v>
      </c>
      <c r="D23" s="23">
        <v>0</v>
      </c>
      <c r="E23" s="23">
        <v>0</v>
      </c>
      <c r="F23" s="23">
        <v>0</v>
      </c>
      <c r="G23" s="23">
        <v>0</v>
      </c>
      <c r="H23" s="23">
        <v>0</v>
      </c>
      <c r="I23" s="23">
        <f>ROUND(C23*0.05,0)</f>
        <v>0</v>
      </c>
      <c r="J23" s="23">
        <v>0</v>
      </c>
      <c r="K23" s="23">
        <v>0</v>
      </c>
      <c r="L23" s="23">
        <f>SUM(D23:E23,G23)</f>
        <v>0</v>
      </c>
      <c r="M23" s="23">
        <f>SUM(C23:I23,K23,L23)</f>
        <v>0</v>
      </c>
      <c r="N23" s="23">
        <v>0</v>
      </c>
      <c r="O23" s="7" t="s">
        <v>107</v>
      </c>
    </row>
    <row r="24" spans="2:15" ht="33" customHeight="1" x14ac:dyDescent="0.2">
      <c r="B24" s="25" t="s">
        <v>93</v>
      </c>
      <c r="C24" s="23">
        <v>0</v>
      </c>
      <c r="D24" s="23">
        <v>0</v>
      </c>
      <c r="E24" s="23">
        <v>0</v>
      </c>
      <c r="F24" s="23">
        <v>0</v>
      </c>
      <c r="G24" s="23">
        <v>0</v>
      </c>
      <c r="H24" s="23">
        <v>0</v>
      </c>
      <c r="I24" s="23">
        <f t="shared" si="4"/>
        <v>0</v>
      </c>
      <c r="J24" s="23">
        <v>0</v>
      </c>
      <c r="K24" s="23">
        <v>0</v>
      </c>
      <c r="L24" s="23">
        <f t="shared" si="6"/>
        <v>0</v>
      </c>
      <c r="M24" s="23">
        <f t="shared" si="5"/>
        <v>0</v>
      </c>
      <c r="N24" s="23">
        <v>0</v>
      </c>
      <c r="O24" s="7" t="s">
        <v>108</v>
      </c>
    </row>
    <row r="25" spans="2:15" ht="30" x14ac:dyDescent="0.2">
      <c r="B25" s="25" t="s">
        <v>94</v>
      </c>
      <c r="C25" s="23">
        <v>0</v>
      </c>
      <c r="D25" s="23">
        <v>0</v>
      </c>
      <c r="E25" s="23">
        <v>0</v>
      </c>
      <c r="F25" s="23">
        <v>0</v>
      </c>
      <c r="G25" s="23">
        <v>0</v>
      </c>
      <c r="H25" s="23">
        <v>0</v>
      </c>
      <c r="I25" s="23">
        <f t="shared" si="4"/>
        <v>0</v>
      </c>
      <c r="J25" s="23">
        <v>0</v>
      </c>
      <c r="K25" s="23">
        <v>0</v>
      </c>
      <c r="L25" s="23">
        <f t="shared" si="6"/>
        <v>0</v>
      </c>
      <c r="M25" s="23">
        <f t="shared" si="5"/>
        <v>0</v>
      </c>
      <c r="N25" s="23">
        <v>0</v>
      </c>
      <c r="O25" s="7" t="s">
        <v>108</v>
      </c>
    </row>
    <row r="26" spans="2:15" ht="15" x14ac:dyDescent="0.2">
      <c r="B26" s="25" t="s">
        <v>95</v>
      </c>
      <c r="C26" s="23">
        <v>0</v>
      </c>
      <c r="D26" s="23">
        <v>0</v>
      </c>
      <c r="E26" s="23">
        <v>0</v>
      </c>
      <c r="F26" s="23">
        <v>0</v>
      </c>
      <c r="G26" s="23">
        <v>0</v>
      </c>
      <c r="H26" s="23">
        <v>0</v>
      </c>
      <c r="I26" s="23">
        <f t="shared" si="4"/>
        <v>0</v>
      </c>
      <c r="J26" s="23">
        <v>0</v>
      </c>
      <c r="K26" s="23">
        <v>0</v>
      </c>
      <c r="L26" s="23">
        <f t="shared" si="6"/>
        <v>0</v>
      </c>
      <c r="M26" s="23">
        <f t="shared" si="5"/>
        <v>0</v>
      </c>
      <c r="N26" s="23">
        <v>0</v>
      </c>
      <c r="O26" s="7" t="s">
        <v>108</v>
      </c>
    </row>
    <row r="27" spans="2:15" ht="30" x14ac:dyDescent="0.2">
      <c r="B27" s="20" t="s">
        <v>38</v>
      </c>
      <c r="C27" s="21">
        <v>40</v>
      </c>
      <c r="D27" s="21">
        <v>10</v>
      </c>
      <c r="E27" s="21">
        <v>0</v>
      </c>
      <c r="F27" s="21">
        <v>0</v>
      </c>
      <c r="G27" s="21">
        <v>0</v>
      </c>
      <c r="H27" s="21">
        <v>0</v>
      </c>
      <c r="I27" s="21">
        <f t="shared" si="4"/>
        <v>2</v>
      </c>
      <c r="J27" s="21">
        <v>0</v>
      </c>
      <c r="K27" s="21">
        <v>0</v>
      </c>
      <c r="L27" s="21">
        <f t="shared" si="6"/>
        <v>10</v>
      </c>
      <c r="M27" s="21">
        <v>0</v>
      </c>
      <c r="N27" s="21">
        <v>0</v>
      </c>
      <c r="O27" s="7" t="s">
        <v>103</v>
      </c>
    </row>
    <row r="28" spans="2:15" ht="30" x14ac:dyDescent="0.2">
      <c r="B28" s="20" t="s">
        <v>39</v>
      </c>
      <c r="C28" s="21">
        <v>40</v>
      </c>
      <c r="D28" s="21">
        <v>10</v>
      </c>
      <c r="E28" s="21">
        <v>0</v>
      </c>
      <c r="F28" s="21">
        <v>0</v>
      </c>
      <c r="G28" s="21">
        <v>0</v>
      </c>
      <c r="H28" s="21">
        <v>0</v>
      </c>
      <c r="I28" s="21">
        <f t="shared" si="4"/>
        <v>2</v>
      </c>
      <c r="J28" s="21">
        <v>0</v>
      </c>
      <c r="K28" s="21">
        <v>0</v>
      </c>
      <c r="L28" s="21">
        <f t="shared" si="6"/>
        <v>10</v>
      </c>
      <c r="M28" s="21">
        <v>0</v>
      </c>
      <c r="N28" s="21">
        <v>0</v>
      </c>
      <c r="O28" s="7" t="s">
        <v>103</v>
      </c>
    </row>
    <row r="29" spans="2:15" ht="15" x14ac:dyDescent="0.2">
      <c r="B29" s="20" t="s">
        <v>40</v>
      </c>
      <c r="C29" s="21">
        <v>40</v>
      </c>
      <c r="D29" s="21">
        <v>10</v>
      </c>
      <c r="E29" s="21">
        <v>0</v>
      </c>
      <c r="F29" s="21">
        <v>0</v>
      </c>
      <c r="G29" s="21">
        <v>0</v>
      </c>
      <c r="H29" s="21">
        <v>0</v>
      </c>
      <c r="I29" s="21">
        <f>ROUND(C29*0.05,0)</f>
        <v>2</v>
      </c>
      <c r="J29" s="21">
        <v>0</v>
      </c>
      <c r="K29" s="21">
        <v>0</v>
      </c>
      <c r="L29" s="21">
        <f t="shared" si="6"/>
        <v>10</v>
      </c>
      <c r="M29" s="21">
        <v>0</v>
      </c>
      <c r="N29" s="21">
        <v>0</v>
      </c>
      <c r="O29" s="7" t="s">
        <v>103</v>
      </c>
    </row>
    <row r="30" spans="2:15" ht="15" x14ac:dyDescent="0.2">
      <c r="B30" s="20" t="s">
        <v>41</v>
      </c>
      <c r="C30" s="21">
        <v>40</v>
      </c>
      <c r="D30" s="21">
        <v>10</v>
      </c>
      <c r="E30" s="21">
        <v>0</v>
      </c>
      <c r="F30" s="21">
        <v>0</v>
      </c>
      <c r="G30" s="21">
        <v>0</v>
      </c>
      <c r="H30" s="21">
        <v>0</v>
      </c>
      <c r="I30" s="21">
        <f>ROUND(C30*0.05,0)</f>
        <v>2</v>
      </c>
      <c r="J30" s="21">
        <v>0</v>
      </c>
      <c r="K30" s="21">
        <v>0</v>
      </c>
      <c r="L30" s="21">
        <f t="shared" si="6"/>
        <v>10</v>
      </c>
      <c r="M30" s="21">
        <v>0</v>
      </c>
      <c r="N30" s="21">
        <v>0</v>
      </c>
      <c r="O30" s="7" t="s">
        <v>105</v>
      </c>
    </row>
    <row r="31" spans="2:15" ht="15" x14ac:dyDescent="0.2">
      <c r="B31" s="20" t="s">
        <v>42</v>
      </c>
      <c r="C31" s="21">
        <v>40</v>
      </c>
      <c r="D31" s="21">
        <v>10</v>
      </c>
      <c r="E31" s="21">
        <v>0</v>
      </c>
      <c r="F31" s="21">
        <v>0</v>
      </c>
      <c r="G31" s="21">
        <v>0</v>
      </c>
      <c r="H31" s="21">
        <v>0</v>
      </c>
      <c r="I31" s="21">
        <f>ROUND(C31*0.05,0)</f>
        <v>2</v>
      </c>
      <c r="J31" s="21">
        <v>0</v>
      </c>
      <c r="K31" s="21">
        <v>0</v>
      </c>
      <c r="L31" s="21">
        <f t="shared" si="6"/>
        <v>10</v>
      </c>
      <c r="M31" s="21">
        <v>0</v>
      </c>
      <c r="N31" s="21">
        <v>0</v>
      </c>
      <c r="O31" s="7" t="s">
        <v>104</v>
      </c>
    </row>
    <row r="32" spans="2:15" ht="30" x14ac:dyDescent="0.2">
      <c r="B32" s="20" t="s">
        <v>43</v>
      </c>
      <c r="C32" s="21">
        <v>40</v>
      </c>
      <c r="D32" s="21">
        <v>10</v>
      </c>
      <c r="E32" s="21">
        <v>0</v>
      </c>
      <c r="F32" s="21">
        <v>0</v>
      </c>
      <c r="G32" s="21">
        <v>0</v>
      </c>
      <c r="H32" s="21">
        <v>0</v>
      </c>
      <c r="I32" s="21">
        <f t="shared" si="4"/>
        <v>2</v>
      </c>
      <c r="J32" s="21">
        <v>0</v>
      </c>
      <c r="K32" s="21">
        <v>0</v>
      </c>
      <c r="L32" s="21">
        <f t="shared" si="6"/>
        <v>10</v>
      </c>
      <c r="M32" s="21">
        <v>0</v>
      </c>
      <c r="N32" s="21">
        <v>0</v>
      </c>
      <c r="O32" s="7" t="s">
        <v>104</v>
      </c>
    </row>
    <row r="33" spans="2:20" ht="15" x14ac:dyDescent="0.2">
      <c r="B33" s="20" t="s">
        <v>44</v>
      </c>
      <c r="C33" s="21">
        <v>60</v>
      </c>
      <c r="D33" s="21">
        <v>18</v>
      </c>
      <c r="E33" s="21">
        <v>0</v>
      </c>
      <c r="F33" s="21">
        <v>0</v>
      </c>
      <c r="G33" s="21">
        <v>0</v>
      </c>
      <c r="H33" s="21">
        <v>0</v>
      </c>
      <c r="I33" s="21">
        <f t="shared" si="4"/>
        <v>3</v>
      </c>
      <c r="J33" s="21">
        <v>0</v>
      </c>
      <c r="K33" s="21">
        <v>0</v>
      </c>
      <c r="L33" s="21">
        <f t="shared" si="6"/>
        <v>18</v>
      </c>
      <c r="M33" s="21">
        <v>0</v>
      </c>
      <c r="N33" s="21">
        <v>0</v>
      </c>
      <c r="O33" s="7" t="s">
        <v>106</v>
      </c>
    </row>
    <row r="34" spans="2:20" ht="15" x14ac:dyDescent="0.2">
      <c r="B34" s="25" t="s">
        <v>96</v>
      </c>
      <c r="C34" s="23">
        <v>0</v>
      </c>
      <c r="D34" s="23">
        <v>0</v>
      </c>
      <c r="E34" s="23">
        <v>0</v>
      </c>
      <c r="F34" s="23">
        <v>0</v>
      </c>
      <c r="G34" s="23">
        <v>0</v>
      </c>
      <c r="H34" s="23">
        <v>0</v>
      </c>
      <c r="I34" s="23">
        <f t="shared" si="4"/>
        <v>0</v>
      </c>
      <c r="J34" s="23">
        <v>0</v>
      </c>
      <c r="K34" s="23">
        <v>0</v>
      </c>
      <c r="L34" s="23">
        <f t="shared" si="6"/>
        <v>0</v>
      </c>
      <c r="M34" s="23">
        <f t="shared" si="5"/>
        <v>0</v>
      </c>
      <c r="N34" s="23">
        <v>0</v>
      </c>
      <c r="O34" s="7" t="s">
        <v>109</v>
      </c>
    </row>
    <row r="35" spans="2:20" ht="15.75" x14ac:dyDescent="0.25">
      <c r="B35" s="25" t="s">
        <v>97</v>
      </c>
      <c r="C35" s="23">
        <v>0</v>
      </c>
      <c r="D35" s="23">
        <v>0</v>
      </c>
      <c r="E35" s="23">
        <v>0</v>
      </c>
      <c r="F35" s="23">
        <v>0</v>
      </c>
      <c r="G35" s="23">
        <v>0</v>
      </c>
      <c r="H35" s="23">
        <v>0</v>
      </c>
      <c r="I35" s="23">
        <f t="shared" si="4"/>
        <v>0</v>
      </c>
      <c r="J35" s="23">
        <v>0</v>
      </c>
      <c r="K35" s="23">
        <v>0</v>
      </c>
      <c r="L35" s="23">
        <f t="shared" si="6"/>
        <v>0</v>
      </c>
      <c r="M35" s="23">
        <f t="shared" si="5"/>
        <v>0</v>
      </c>
      <c r="N35" s="23">
        <v>0</v>
      </c>
      <c r="O35" s="7" t="s">
        <v>109</v>
      </c>
      <c r="T35"/>
    </row>
    <row r="36" spans="2:20" ht="15" x14ac:dyDescent="0.2">
      <c r="B36" s="25" t="s">
        <v>98</v>
      </c>
      <c r="C36" s="23">
        <v>0</v>
      </c>
      <c r="D36" s="23">
        <v>0</v>
      </c>
      <c r="E36" s="23">
        <v>0</v>
      </c>
      <c r="F36" s="23">
        <v>0</v>
      </c>
      <c r="G36" s="23">
        <v>0</v>
      </c>
      <c r="H36" s="23">
        <v>0</v>
      </c>
      <c r="I36" s="23">
        <f t="shared" si="4"/>
        <v>0</v>
      </c>
      <c r="J36" s="23">
        <v>0</v>
      </c>
      <c r="K36" s="23">
        <v>0</v>
      </c>
      <c r="L36" s="23">
        <f t="shared" si="6"/>
        <v>0</v>
      </c>
      <c r="M36" s="23">
        <f t="shared" si="5"/>
        <v>0</v>
      </c>
      <c r="N36" s="23">
        <v>0</v>
      </c>
      <c r="O36" s="7" t="s">
        <v>109</v>
      </c>
    </row>
    <row r="37" spans="2:20" ht="15" x14ac:dyDescent="0.2">
      <c r="B37" s="25" t="s">
        <v>99</v>
      </c>
      <c r="C37" s="23">
        <v>0</v>
      </c>
      <c r="D37" s="23">
        <v>0</v>
      </c>
      <c r="E37" s="23">
        <v>0</v>
      </c>
      <c r="F37" s="23">
        <v>0</v>
      </c>
      <c r="G37" s="23">
        <v>0</v>
      </c>
      <c r="H37" s="23">
        <v>0</v>
      </c>
      <c r="I37" s="23">
        <f t="shared" si="4"/>
        <v>0</v>
      </c>
      <c r="J37" s="23">
        <v>0</v>
      </c>
      <c r="K37" s="23">
        <v>0</v>
      </c>
      <c r="L37" s="23">
        <f t="shared" si="6"/>
        <v>0</v>
      </c>
      <c r="M37" s="23">
        <f t="shared" si="5"/>
        <v>0</v>
      </c>
      <c r="N37" s="23">
        <v>0</v>
      </c>
      <c r="O37" s="7" t="s">
        <v>110</v>
      </c>
    </row>
    <row r="38" spans="2:20" ht="36" customHeight="1" x14ac:dyDescent="0.2">
      <c r="B38" s="25" t="s">
        <v>100</v>
      </c>
      <c r="C38" s="23">
        <v>0</v>
      </c>
      <c r="D38" s="23">
        <v>0</v>
      </c>
      <c r="E38" s="23">
        <v>0</v>
      </c>
      <c r="F38" s="23">
        <v>0</v>
      </c>
      <c r="G38" s="23">
        <v>0</v>
      </c>
      <c r="H38" s="23">
        <v>0</v>
      </c>
      <c r="I38" s="23">
        <f t="shared" si="4"/>
        <v>0</v>
      </c>
      <c r="J38" s="23">
        <v>0</v>
      </c>
      <c r="K38" s="23">
        <v>0</v>
      </c>
      <c r="L38" s="23">
        <f t="shared" si="6"/>
        <v>0</v>
      </c>
      <c r="M38" s="23">
        <f t="shared" si="5"/>
        <v>0</v>
      </c>
      <c r="N38" s="23">
        <v>0</v>
      </c>
      <c r="O38" s="7" t="s">
        <v>110</v>
      </c>
    </row>
    <row r="39" spans="2:20" ht="30" x14ac:dyDescent="0.2">
      <c r="B39" s="25" t="s">
        <v>101</v>
      </c>
      <c r="C39" s="23">
        <v>0</v>
      </c>
      <c r="D39" s="23">
        <v>0</v>
      </c>
      <c r="E39" s="23">
        <v>0</v>
      </c>
      <c r="F39" s="23">
        <v>0</v>
      </c>
      <c r="G39" s="23">
        <v>0</v>
      </c>
      <c r="H39" s="23">
        <v>0</v>
      </c>
      <c r="I39" s="23">
        <f t="shared" si="4"/>
        <v>0</v>
      </c>
      <c r="J39" s="23">
        <v>0</v>
      </c>
      <c r="K39" s="23">
        <v>0</v>
      </c>
      <c r="L39" s="23">
        <f t="shared" si="6"/>
        <v>0</v>
      </c>
      <c r="M39" s="23">
        <f t="shared" si="5"/>
        <v>0</v>
      </c>
      <c r="N39" s="23">
        <v>0</v>
      </c>
      <c r="O39" s="7" t="s">
        <v>110</v>
      </c>
    </row>
    <row r="40" spans="2:20" ht="15.75" x14ac:dyDescent="0.25">
      <c r="B40" s="9" t="s">
        <v>77</v>
      </c>
      <c r="C40" s="3">
        <f t="shared" ref="C40:N40" si="7">SUM(C41:C48)</f>
        <v>0</v>
      </c>
      <c r="D40" s="3">
        <f t="shared" si="7"/>
        <v>0</v>
      </c>
      <c r="E40" s="3">
        <f t="shared" si="7"/>
        <v>0</v>
      </c>
      <c r="F40" s="3">
        <f t="shared" si="7"/>
        <v>0</v>
      </c>
      <c r="G40" s="3">
        <f t="shared" si="7"/>
        <v>0</v>
      </c>
      <c r="H40" s="3">
        <f t="shared" si="7"/>
        <v>0</v>
      </c>
      <c r="I40" s="3">
        <f t="shared" si="7"/>
        <v>183</v>
      </c>
      <c r="J40" s="3">
        <f t="shared" si="7"/>
        <v>0</v>
      </c>
      <c r="K40" s="3">
        <f t="shared" si="7"/>
        <v>3661</v>
      </c>
      <c r="L40" s="3">
        <f t="shared" si="7"/>
        <v>234</v>
      </c>
      <c r="M40" s="3">
        <f t="shared" si="7"/>
        <v>789</v>
      </c>
      <c r="N40" s="3">
        <f t="shared" si="7"/>
        <v>0</v>
      </c>
      <c r="O40" s="2"/>
    </row>
    <row r="41" spans="2:20" ht="15" x14ac:dyDescent="0.2">
      <c r="B41" s="20" t="s">
        <v>82</v>
      </c>
      <c r="C41" s="21">
        <v>0</v>
      </c>
      <c r="D41" s="21">
        <v>0</v>
      </c>
      <c r="E41" s="21">
        <v>0</v>
      </c>
      <c r="F41" s="21">
        <v>0</v>
      </c>
      <c r="G41" s="21">
        <v>0</v>
      </c>
      <c r="H41" s="21">
        <v>0</v>
      </c>
      <c r="I41" s="21">
        <f t="shared" ref="I41:I48" si="8">ROUND(C41*0.05,0)+ROUND(K41*0.05,0)</f>
        <v>0</v>
      </c>
      <c r="J41" s="21">
        <v>0</v>
      </c>
      <c r="K41" s="21">
        <v>0</v>
      </c>
      <c r="L41" s="21">
        <v>51</v>
      </c>
      <c r="M41" s="21">
        <v>789</v>
      </c>
      <c r="N41" s="21"/>
      <c r="O41" s="7" t="s">
        <v>46</v>
      </c>
    </row>
    <row r="42" spans="2:20" ht="15" x14ac:dyDescent="0.2">
      <c r="B42" s="20" t="s">
        <v>83</v>
      </c>
      <c r="C42" s="21">
        <v>0</v>
      </c>
      <c r="D42" s="21">
        <v>0</v>
      </c>
      <c r="E42" s="21">
        <v>0</v>
      </c>
      <c r="F42" s="21">
        <v>0</v>
      </c>
      <c r="G42" s="21">
        <v>0</v>
      </c>
      <c r="H42" s="21">
        <v>0</v>
      </c>
      <c r="I42" s="21">
        <f t="shared" si="8"/>
        <v>46</v>
      </c>
      <c r="J42" s="21">
        <v>0</v>
      </c>
      <c r="K42" s="21">
        <v>920</v>
      </c>
      <c r="L42" s="21">
        <f t="shared" ref="L42:L48" si="9">I42</f>
        <v>46</v>
      </c>
      <c r="M42" s="21">
        <v>0</v>
      </c>
      <c r="N42" s="21"/>
      <c r="O42" s="7" t="s">
        <v>47</v>
      </c>
    </row>
    <row r="43" spans="2:20" ht="30" x14ac:dyDescent="0.2">
      <c r="B43" s="20" t="s">
        <v>84</v>
      </c>
      <c r="C43" s="21">
        <v>0</v>
      </c>
      <c r="D43" s="21">
        <v>0</v>
      </c>
      <c r="E43" s="21">
        <v>0</v>
      </c>
      <c r="F43" s="21">
        <v>0</v>
      </c>
      <c r="G43" s="21">
        <v>0</v>
      </c>
      <c r="H43" s="21">
        <v>0</v>
      </c>
      <c r="I43" s="21">
        <f t="shared" si="8"/>
        <v>44</v>
      </c>
      <c r="J43" s="21">
        <v>0</v>
      </c>
      <c r="K43" s="21">
        <v>880</v>
      </c>
      <c r="L43" s="21">
        <f t="shared" si="9"/>
        <v>44</v>
      </c>
      <c r="M43" s="21">
        <v>0</v>
      </c>
      <c r="N43" s="21"/>
      <c r="O43" s="7" t="s">
        <v>49</v>
      </c>
    </row>
    <row r="44" spans="2:20" ht="15" x14ac:dyDescent="0.2">
      <c r="B44" s="20" t="s">
        <v>85</v>
      </c>
      <c r="C44" s="21">
        <v>0</v>
      </c>
      <c r="D44" s="21">
        <v>0</v>
      </c>
      <c r="E44" s="21">
        <v>0</v>
      </c>
      <c r="F44" s="21">
        <v>0</v>
      </c>
      <c r="G44" s="21">
        <v>0</v>
      </c>
      <c r="H44" s="21">
        <v>0</v>
      </c>
      <c r="I44" s="21">
        <f t="shared" si="8"/>
        <v>15</v>
      </c>
      <c r="J44" s="21">
        <v>0</v>
      </c>
      <c r="K44" s="21">
        <v>300</v>
      </c>
      <c r="L44" s="21">
        <f t="shared" si="9"/>
        <v>15</v>
      </c>
      <c r="M44" s="21">
        <v>0</v>
      </c>
      <c r="N44" s="21"/>
      <c r="O44" s="7" t="s">
        <v>48</v>
      </c>
    </row>
    <row r="45" spans="2:20" ht="30" x14ac:dyDescent="0.2">
      <c r="B45" s="20" t="s">
        <v>86</v>
      </c>
      <c r="C45" s="21">
        <v>0</v>
      </c>
      <c r="D45" s="21">
        <v>0</v>
      </c>
      <c r="E45" s="21">
        <v>0</v>
      </c>
      <c r="F45" s="21">
        <v>0</v>
      </c>
      <c r="G45" s="21">
        <v>0</v>
      </c>
      <c r="H45" s="21">
        <v>0</v>
      </c>
      <c r="I45" s="21">
        <f t="shared" si="8"/>
        <v>25</v>
      </c>
      <c r="J45" s="21">
        <v>0</v>
      </c>
      <c r="K45" s="21">
        <v>500</v>
      </c>
      <c r="L45" s="21">
        <f t="shared" si="9"/>
        <v>25</v>
      </c>
      <c r="M45" s="21">
        <v>0</v>
      </c>
      <c r="N45" s="21"/>
      <c r="O45" s="7" t="s">
        <v>48</v>
      </c>
    </row>
    <row r="46" spans="2:20" ht="15" x14ac:dyDescent="0.2">
      <c r="B46" s="20" t="s">
        <v>87</v>
      </c>
      <c r="C46" s="21">
        <v>0</v>
      </c>
      <c r="D46" s="21">
        <v>0</v>
      </c>
      <c r="E46" s="21">
        <v>0</v>
      </c>
      <c r="F46" s="21">
        <v>0</v>
      </c>
      <c r="G46" s="21">
        <v>0</v>
      </c>
      <c r="H46" s="21">
        <v>0</v>
      </c>
      <c r="I46" s="21">
        <f>ROUND(C46*0.05,0)+ROUND(K46*0.05,0)</f>
        <v>50</v>
      </c>
      <c r="J46" s="21">
        <v>0</v>
      </c>
      <c r="K46" s="21">
        <v>1000</v>
      </c>
      <c r="L46" s="21">
        <f>I46</f>
        <v>50</v>
      </c>
      <c r="M46" s="21">
        <v>0</v>
      </c>
      <c r="N46" s="21"/>
      <c r="O46" s="7" t="s">
        <v>50</v>
      </c>
    </row>
    <row r="47" spans="2:20" ht="45" x14ac:dyDescent="0.2">
      <c r="B47" s="20" t="s">
        <v>88</v>
      </c>
      <c r="C47" s="21">
        <v>0</v>
      </c>
      <c r="D47" s="21">
        <v>0</v>
      </c>
      <c r="E47" s="21">
        <v>0</v>
      </c>
      <c r="F47" s="21">
        <v>0</v>
      </c>
      <c r="G47" s="21">
        <v>0</v>
      </c>
      <c r="H47" s="21">
        <v>0</v>
      </c>
      <c r="I47" s="21">
        <f t="shared" si="8"/>
        <v>1</v>
      </c>
      <c r="J47" s="21">
        <v>0</v>
      </c>
      <c r="K47" s="21">
        <v>13</v>
      </c>
      <c r="L47" s="21">
        <f t="shared" si="9"/>
        <v>1</v>
      </c>
      <c r="M47" s="21">
        <v>0</v>
      </c>
      <c r="N47" s="21"/>
      <c r="O47" s="7"/>
    </row>
    <row r="48" spans="2:20" ht="30" x14ac:dyDescent="0.2">
      <c r="B48" s="20" t="s">
        <v>89</v>
      </c>
      <c r="C48" s="21">
        <v>0</v>
      </c>
      <c r="D48" s="21">
        <v>0</v>
      </c>
      <c r="E48" s="21">
        <v>0</v>
      </c>
      <c r="F48" s="21">
        <v>0</v>
      </c>
      <c r="G48" s="21">
        <v>0</v>
      </c>
      <c r="H48" s="21">
        <v>0</v>
      </c>
      <c r="I48" s="21">
        <f t="shared" si="8"/>
        <v>2</v>
      </c>
      <c r="J48" s="21"/>
      <c r="K48" s="21">
        <f>16*3</f>
        <v>48</v>
      </c>
      <c r="L48" s="21">
        <f t="shared" si="9"/>
        <v>2</v>
      </c>
      <c r="M48" s="21">
        <v>0</v>
      </c>
      <c r="N48" s="21"/>
      <c r="O48" s="7"/>
    </row>
    <row r="49" spans="2:15" ht="15.75" x14ac:dyDescent="0.25">
      <c r="B49" s="11" t="s">
        <v>17</v>
      </c>
      <c r="C49" s="4">
        <f t="shared" ref="C49:N49" si="10">SUM(C5,C19,C40)</f>
        <v>609</v>
      </c>
      <c r="D49" s="4">
        <f t="shared" si="10"/>
        <v>17</v>
      </c>
      <c r="E49" s="4">
        <f t="shared" si="10"/>
        <v>16</v>
      </c>
      <c r="F49" s="4">
        <f t="shared" si="10"/>
        <v>35</v>
      </c>
      <c r="G49" s="4">
        <f t="shared" si="10"/>
        <v>1</v>
      </c>
      <c r="H49" s="4">
        <f t="shared" si="10"/>
        <v>10</v>
      </c>
      <c r="I49" s="4">
        <f t="shared" si="10"/>
        <v>209</v>
      </c>
      <c r="J49" s="4">
        <f t="shared" si="10"/>
        <v>93</v>
      </c>
      <c r="K49" s="4">
        <f t="shared" si="10"/>
        <v>3661</v>
      </c>
      <c r="L49" s="4">
        <f t="shared" si="10"/>
        <v>346</v>
      </c>
      <c r="M49" s="4">
        <f t="shared" si="10"/>
        <v>789</v>
      </c>
      <c r="N49" s="4">
        <f t="shared" si="10"/>
        <v>4</v>
      </c>
      <c r="O49" s="4"/>
    </row>
    <row r="52" spans="2:15" ht="21" customHeight="1" x14ac:dyDescent="0.2">
      <c r="B52" s="37" t="s">
        <v>64</v>
      </c>
      <c r="C52" s="37"/>
      <c r="D52" s="37"/>
      <c r="E52" s="37"/>
      <c r="F52" s="37"/>
      <c r="G52" s="37"/>
      <c r="H52" s="37"/>
      <c r="I52" s="37"/>
      <c r="J52" s="37"/>
      <c r="K52" s="37"/>
      <c r="L52" s="37"/>
      <c r="M52" s="37"/>
      <c r="N52" s="37"/>
    </row>
    <row r="53" spans="2:15" ht="55.5" customHeight="1" x14ac:dyDescent="0.2">
      <c r="B53" s="37" t="s">
        <v>81</v>
      </c>
      <c r="C53" s="37"/>
      <c r="D53" s="37"/>
      <c r="E53" s="37"/>
      <c r="F53" s="37"/>
      <c r="G53" s="37"/>
      <c r="H53" s="37"/>
      <c r="I53" s="37"/>
      <c r="J53" s="37"/>
      <c r="K53" s="37"/>
      <c r="L53" s="37"/>
      <c r="M53" s="37"/>
      <c r="N53" s="37"/>
    </row>
  </sheetData>
  <autoFilter ref="B4:O49" xr:uid="{3F2A8E61-5421-467F-BC1C-0345CB687EB0}"/>
  <mergeCells count="3">
    <mergeCell ref="A1:O1"/>
    <mergeCell ref="B52:N52"/>
    <mergeCell ref="B53:N53"/>
  </mergeCells>
  <phoneticPr fontId="7" type="noConversion"/>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E603929-4189-4340-B10B-023421C67714}">
          <x14:formula1>
            <xm:f>Resumen!$B$2:$B$21</xm:f>
          </x14:formula1>
          <xm:sqref>O1:O1048576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B2852-22A4-45DC-A8E8-9D5A6BBFAA10}">
  <dimension ref="A1:AD24"/>
  <sheetViews>
    <sheetView tabSelected="1" zoomScale="80" zoomScaleNormal="80" workbookViewId="0">
      <pane xSplit="3" ySplit="1" topLeftCell="D2" activePane="bottomRight" state="frozen"/>
      <selection pane="topRight" activeCell="D1" sqref="D1"/>
      <selection pane="bottomLeft" activeCell="A2" sqref="A2"/>
      <selection pane="bottomRight" activeCell="B22" sqref="B22"/>
    </sheetView>
  </sheetViews>
  <sheetFormatPr baseColWidth="10" defaultColWidth="11.42578125" defaultRowHeight="15" x14ac:dyDescent="0.25"/>
  <cols>
    <col min="1" max="1" width="14.140625" style="29" bestFit="1" customWidth="1"/>
    <col min="2" max="2" width="56.85546875" customWidth="1"/>
    <col min="3" max="3" width="17.7109375" customWidth="1"/>
    <col min="4" max="4" width="10.28515625" customWidth="1"/>
    <col min="5" max="5" width="15.85546875" customWidth="1"/>
    <col min="6" max="6" width="17.42578125" customWidth="1"/>
    <col min="7" max="7" width="10.28515625" customWidth="1"/>
    <col min="8" max="8" width="17.85546875" customWidth="1"/>
    <col min="9" max="9" width="11.140625" customWidth="1"/>
    <col min="10" max="10" width="17.140625" customWidth="1"/>
    <col min="11" max="11" width="11.5703125" customWidth="1"/>
    <col min="12" max="12" width="21" customWidth="1"/>
    <col min="13" max="13" width="26.42578125" customWidth="1"/>
    <col min="14" max="14" width="26.140625" customWidth="1"/>
    <col min="15" max="15" width="21" customWidth="1"/>
    <col min="16" max="16" width="26.140625" customWidth="1"/>
    <col min="17" max="17" width="14.28515625" customWidth="1"/>
    <col min="18" max="18" width="20" customWidth="1"/>
    <col min="19" max="19" width="22.7109375" bestFit="1" customWidth="1"/>
    <col min="20" max="20" width="14.140625" bestFit="1" customWidth="1"/>
    <col min="21" max="21" width="21.5703125" bestFit="1" customWidth="1"/>
    <col min="22" max="22" width="21.42578125" bestFit="1" customWidth="1"/>
    <col min="23" max="23" width="30.85546875" bestFit="1" customWidth="1"/>
    <col min="24" max="24" width="20.140625" bestFit="1" customWidth="1"/>
    <col min="25" max="25" width="21" bestFit="1" customWidth="1"/>
    <col min="26" max="26" width="29.7109375" bestFit="1" customWidth="1"/>
    <col min="27" max="27" width="27.28515625" customWidth="1"/>
    <col min="28" max="28" width="19.85546875" customWidth="1"/>
    <col min="29" max="29" width="27.28515625" customWidth="1"/>
    <col min="30" max="30" width="7.7109375" bestFit="1" customWidth="1"/>
  </cols>
  <sheetData>
    <row r="1" spans="1:30" s="22" customFormat="1" ht="40.5" customHeight="1" x14ac:dyDescent="0.25">
      <c r="A1" s="28" t="s">
        <v>13</v>
      </c>
      <c r="B1" s="8" t="s">
        <v>18</v>
      </c>
      <c r="C1" s="8" t="s">
        <v>19</v>
      </c>
      <c r="D1" s="8" t="str">
        <f>'Análisis de usuarios'!C4</f>
        <v>Agentes N1</v>
      </c>
      <c r="E1" s="8" t="str">
        <f>'Análisis de usuarios'!D4</f>
        <v>Supervisores N1</v>
      </c>
      <c r="F1" s="8" t="str">
        <f>'Análisis de usuarios'!E4</f>
        <v>Coordinadores N1</v>
      </c>
      <c r="G1" s="8" t="str">
        <f>'Análisis de usuarios'!F4</f>
        <v>Agentes N2</v>
      </c>
      <c r="H1" s="8" t="str">
        <f>'Análisis de usuarios'!G4</f>
        <v>Coordinadores N2</v>
      </c>
      <c r="I1" s="8" t="str">
        <f>'Análisis de usuarios'!H4</f>
        <v>Usuarios flexibles</v>
      </c>
      <c r="J1" s="8" t="str">
        <f>'Análisis de usuarios'!I4</f>
        <v>Responsables funcionales</v>
      </c>
      <c r="K1" s="8" t="str">
        <f>'Análisis de usuarios'!J4</f>
        <v>Solo Cita Previa</v>
      </c>
      <c r="L1" s="8" t="str">
        <f>'Análisis de usuarios'!K4</f>
        <v>Agentes atención presencial</v>
      </c>
      <c r="M1" s="8" t="str">
        <f>'Análisis de usuarios'!L4</f>
        <v>Administrador gestión del conocimiento</v>
      </c>
      <c r="N1" s="8" t="str">
        <f>'Análisis de usuarios'!M4</f>
        <v>Solo consulta gestión del conocimiento</v>
      </c>
      <c r="O1" s="8" t="str">
        <f>'Análisis de usuarios'!N4</f>
        <v>Administradores de la atención</v>
      </c>
      <c r="P1" s="8" t="s">
        <v>52</v>
      </c>
      <c r="Q1" s="18" t="s">
        <v>29</v>
      </c>
      <c r="R1" s="18" t="s">
        <v>30</v>
      </c>
      <c r="S1" s="18" t="s">
        <v>31</v>
      </c>
      <c r="T1" s="18" t="s">
        <v>32</v>
      </c>
      <c r="U1" s="18" t="s">
        <v>37</v>
      </c>
      <c r="V1" s="18" t="s">
        <v>33</v>
      </c>
      <c r="W1" s="18" t="s">
        <v>34</v>
      </c>
      <c r="X1" s="18" t="s">
        <v>35</v>
      </c>
      <c r="Y1" s="18" t="s">
        <v>7</v>
      </c>
      <c r="Z1" s="18" t="s">
        <v>8</v>
      </c>
      <c r="AA1" s="18" t="s">
        <v>51</v>
      </c>
      <c r="AB1" s="18" t="s">
        <v>11</v>
      </c>
      <c r="AC1" s="18" t="s">
        <v>52</v>
      </c>
      <c r="AD1" s="22" t="s">
        <v>17</v>
      </c>
    </row>
    <row r="2" spans="1:30" ht="15.75" x14ac:dyDescent="0.25">
      <c r="A2" s="5" t="s">
        <v>20</v>
      </c>
      <c r="B2" s="7" t="s">
        <v>15</v>
      </c>
      <c r="C2" s="6">
        <v>9</v>
      </c>
      <c r="D2" s="6">
        <f>SUMIF('Análisis de usuarios'!$O$6:$O$48,$B2,'Análisis de usuarios'!C$6:C$48)</f>
        <v>105</v>
      </c>
      <c r="E2" s="6">
        <f>SUMIF('Análisis de usuarios'!$O$6:$O$48,$B2,'Análisis de usuarios'!D$6:D$48)</f>
        <v>9</v>
      </c>
      <c r="F2" s="6">
        <f>SUMIF('Análisis de usuarios'!$O$6:$O$48,$B2,'Análisis de usuarios'!E$6:E$48)</f>
        <v>2</v>
      </c>
      <c r="G2" s="6">
        <f>SUMIF('Análisis de usuarios'!$O$6:$O$48,$B2,'Análisis de usuarios'!F$6:F$48)</f>
        <v>8</v>
      </c>
      <c r="H2" s="6">
        <f>SUMIF('Análisis de usuarios'!$O$6:$O$48,$B2,'Análisis de usuarios'!G$6:G$48)</f>
        <v>0</v>
      </c>
      <c r="I2" s="6">
        <f>SUMIF('Análisis de usuarios'!$O$6:$O$48,$B2,'Análisis de usuarios'!H$6:H$48)</f>
        <v>0</v>
      </c>
      <c r="J2" s="6">
        <f>SUMIF('Análisis de usuarios'!$O$6:$O$48,$B2,'Análisis de usuarios'!I$6:I$48)</f>
        <v>3</v>
      </c>
      <c r="K2" s="6">
        <f>SUMIF('Análisis de usuarios'!$O$6:$O$48,$B2,'Análisis de usuarios'!J$6:J$48)</f>
        <v>0</v>
      </c>
      <c r="L2" s="6">
        <f>SUMIF('Análisis de usuarios'!$O$6:$O$48,$B2,'Análisis de usuarios'!K$6:K$48)</f>
        <v>0</v>
      </c>
      <c r="M2" s="6">
        <f>SUMIF('Análisis de usuarios'!$O$6:$O$48,$B2,'Análisis de usuarios'!L$6:L$48)</f>
        <v>11</v>
      </c>
      <c r="N2" s="6">
        <f>SUMIF('Análisis de usuarios'!$O$6:$O$48,$B2,'Análisis de usuarios'!M$6:M$48)</f>
        <v>0</v>
      </c>
      <c r="O2" s="6">
        <f>SUMIF('Análisis de usuarios'!$O$6:$O$48,$B2,'Análisis de usuarios'!N$6:N$48)</f>
        <v>0</v>
      </c>
      <c r="P2" s="6">
        <f>SUM(D2:J2,L2:O2)</f>
        <v>138</v>
      </c>
      <c r="Q2" s="13">
        <f t="shared" ref="Q2:AC2" si="0">D2</f>
        <v>105</v>
      </c>
      <c r="R2" s="13">
        <f t="shared" si="0"/>
        <v>9</v>
      </c>
      <c r="S2" s="13">
        <f t="shared" si="0"/>
        <v>2</v>
      </c>
      <c r="T2" s="13">
        <f t="shared" si="0"/>
        <v>8</v>
      </c>
      <c r="U2" s="13">
        <f t="shared" si="0"/>
        <v>0</v>
      </c>
      <c r="V2" s="13">
        <f t="shared" si="0"/>
        <v>0</v>
      </c>
      <c r="W2" s="13">
        <f t="shared" si="0"/>
        <v>3</v>
      </c>
      <c r="X2" s="13">
        <f t="shared" si="0"/>
        <v>0</v>
      </c>
      <c r="Y2" s="13">
        <f t="shared" si="0"/>
        <v>0</v>
      </c>
      <c r="Z2" s="13">
        <f t="shared" si="0"/>
        <v>11</v>
      </c>
      <c r="AA2" s="13">
        <f t="shared" si="0"/>
        <v>0</v>
      </c>
      <c r="AB2" s="13">
        <f t="shared" si="0"/>
        <v>0</v>
      </c>
      <c r="AC2" s="13">
        <f t="shared" si="0"/>
        <v>138</v>
      </c>
      <c r="AD2" s="30">
        <f>SUM(AC2,X2)</f>
        <v>138</v>
      </c>
    </row>
    <row r="3" spans="1:30" ht="15.75" x14ac:dyDescent="0.25">
      <c r="A3" s="5" t="s">
        <v>45</v>
      </c>
      <c r="B3" s="7" t="s">
        <v>46</v>
      </c>
      <c r="C3" s="6">
        <v>13</v>
      </c>
      <c r="D3" s="6">
        <f>SUMIF('Análisis de usuarios'!$O$6:$O$48,$B3,'Análisis de usuarios'!C$6:C$48)</f>
        <v>0</v>
      </c>
      <c r="E3" s="6">
        <f>SUMIF('Análisis de usuarios'!$O$6:$O$48,$B3,'Análisis de usuarios'!D$6:D$48)</f>
        <v>0</v>
      </c>
      <c r="F3" s="6">
        <f>SUMIF('Análisis de usuarios'!$O$6:$O$48,$B3,'Análisis de usuarios'!E$6:E$48)</f>
        <v>0</v>
      </c>
      <c r="G3" s="6">
        <f>SUMIF('Análisis de usuarios'!$O$6:$O$48,$B3,'Análisis de usuarios'!F$6:F$48)</f>
        <v>0</v>
      </c>
      <c r="H3" s="6">
        <f>SUMIF('Análisis de usuarios'!$O$6:$O$48,$B3,'Análisis de usuarios'!G$6:G$48)</f>
        <v>0</v>
      </c>
      <c r="I3" s="6">
        <f>SUMIF('Análisis de usuarios'!$O$6:$O$48,$B3,'Análisis de usuarios'!H$6:H$48)</f>
        <v>0</v>
      </c>
      <c r="J3" s="6">
        <f>SUMIF('Análisis de usuarios'!$O$6:$O$48,$B3,'Análisis de usuarios'!I$6:I$48)</f>
        <v>0</v>
      </c>
      <c r="K3" s="6">
        <f>SUMIF('Análisis de usuarios'!$O$6:$O$48,$B3,'Análisis de usuarios'!J$6:J$48)</f>
        <v>0</v>
      </c>
      <c r="L3" s="6">
        <f>SUMIF('Análisis de usuarios'!$O$6:$O$48,$B3,'Análisis de usuarios'!K$6:K$48)</f>
        <v>0</v>
      </c>
      <c r="M3" s="6">
        <f>SUMIF('Análisis de usuarios'!$O$6:$O$48,$B3,'Análisis de usuarios'!L$6:L$48)</f>
        <v>51</v>
      </c>
      <c r="N3" s="6">
        <f>SUMIF('Análisis de usuarios'!$O$6:$O$48,$B3,'Análisis de usuarios'!M$6:M$48)</f>
        <v>789</v>
      </c>
      <c r="O3" s="6">
        <f>SUMIF('Análisis de usuarios'!$O$6:$O$48,$B3,'Análisis de usuarios'!N$6:N$48)</f>
        <v>0</v>
      </c>
      <c r="P3" s="6">
        <f>SUM(D3:J3,L3:O3)</f>
        <v>840</v>
      </c>
      <c r="Q3" s="13">
        <f t="shared" ref="Q3" si="1">Q2+D3</f>
        <v>105</v>
      </c>
      <c r="R3" s="13">
        <f t="shared" ref="R3" si="2">R2+E3</f>
        <v>9</v>
      </c>
      <c r="S3" s="13">
        <f t="shared" ref="S3" si="3">S2+F3</f>
        <v>2</v>
      </c>
      <c r="T3" s="13">
        <f t="shared" ref="T3" si="4">T2+G3</f>
        <v>8</v>
      </c>
      <c r="U3" s="13">
        <f t="shared" ref="U3" si="5">U2+H3</f>
        <v>0</v>
      </c>
      <c r="V3" s="13">
        <f t="shared" ref="V3" si="6">V2+I3</f>
        <v>0</v>
      </c>
      <c r="W3" s="13">
        <f t="shared" ref="W3" si="7">W2+J3</f>
        <v>3</v>
      </c>
      <c r="X3" s="13">
        <f t="shared" ref="X3" si="8">X2+K3</f>
        <v>0</v>
      </c>
      <c r="Y3" s="13">
        <f t="shared" ref="Y3" si="9">Y2+L3</f>
        <v>0</v>
      </c>
      <c r="Z3" s="13">
        <f t="shared" ref="Z3" si="10">Z2+M3</f>
        <v>62</v>
      </c>
      <c r="AA3" s="13">
        <f t="shared" ref="AA3" si="11">AA2+N3</f>
        <v>789</v>
      </c>
      <c r="AB3" s="13">
        <f t="shared" ref="AB3" si="12">AB2+O3</f>
        <v>0</v>
      </c>
      <c r="AC3" s="13">
        <f>AC2+P3</f>
        <v>978</v>
      </c>
      <c r="AD3" s="30">
        <f t="shared" ref="AD3:AD21" si="13">SUM(AC3,X3)</f>
        <v>978</v>
      </c>
    </row>
    <row r="4" spans="1:30" ht="15.75" x14ac:dyDescent="0.25">
      <c r="A4" s="5" t="s">
        <v>21</v>
      </c>
      <c r="B4" s="7" t="s">
        <v>72</v>
      </c>
      <c r="C4" s="6">
        <v>16</v>
      </c>
      <c r="D4" s="6">
        <f>SUMIF('Análisis de usuarios'!$O$6:$O$48,$B4,'Análisis de usuarios'!C$6:C$48)</f>
        <v>9</v>
      </c>
      <c r="E4" s="6">
        <f>SUMIF('Análisis de usuarios'!$O$6:$O$48,$B4,'Análisis de usuarios'!D$6:D$48)</f>
        <v>0</v>
      </c>
      <c r="F4" s="6">
        <f>SUMIF('Análisis de usuarios'!$O$6:$O$48,$B4,'Análisis de usuarios'!E$6:E$48)</f>
        <v>0</v>
      </c>
      <c r="G4" s="6">
        <f>SUMIF('Análisis de usuarios'!$O$6:$O$48,$B4,'Análisis de usuarios'!F$6:F$48)</f>
        <v>1</v>
      </c>
      <c r="H4" s="6">
        <f>SUMIF('Análisis de usuarios'!$O$6:$O$48,$B4,'Análisis de usuarios'!G$6:G$48)</f>
        <v>0</v>
      </c>
      <c r="I4" s="6">
        <f>SUMIF('Análisis de usuarios'!$O$6:$O$48,$B4,'Análisis de usuarios'!H$6:H$48)</f>
        <v>0</v>
      </c>
      <c r="J4" s="6">
        <f>SUMIF('Análisis de usuarios'!$O$6:$O$48,$B4,'Análisis de usuarios'!I$6:I$48)</f>
        <v>0</v>
      </c>
      <c r="K4" s="6">
        <f>SUMIF('Análisis de usuarios'!$O$6:$O$48,$B4,'Análisis de usuarios'!J$6:J$48)</f>
        <v>0</v>
      </c>
      <c r="L4" s="6">
        <f>SUMIF('Análisis de usuarios'!$O$6:$O$48,$B4,'Análisis de usuarios'!K$6:K$48)</f>
        <v>0</v>
      </c>
      <c r="M4" s="6">
        <f>SUMIF('Análisis de usuarios'!$O$6:$O$48,$B4,'Análisis de usuarios'!L$6:L$48)</f>
        <v>0</v>
      </c>
      <c r="N4" s="6">
        <f>SUMIF('Análisis de usuarios'!$O$6:$O$48,$B4,'Análisis de usuarios'!M$6:M$48)</f>
        <v>0</v>
      </c>
      <c r="O4" s="6">
        <f>SUMIF('Análisis de usuarios'!$O$6:$O$48,$B4,'Análisis de usuarios'!N$6:N$48)</f>
        <v>0</v>
      </c>
      <c r="P4" s="6">
        <f t="shared" ref="P4:P21" si="14">SUM(D4:J4,L4:O4)</f>
        <v>10</v>
      </c>
      <c r="Q4" s="13">
        <f t="shared" ref="Q4:Q21" si="15">Q3+D4</f>
        <v>114</v>
      </c>
      <c r="R4" s="13">
        <f t="shared" ref="R4:R21" si="16">R3+E4</f>
        <v>9</v>
      </c>
      <c r="S4" s="13">
        <f t="shared" ref="S4:S21" si="17">S3+F4</f>
        <v>2</v>
      </c>
      <c r="T4" s="13">
        <f t="shared" ref="T4:T21" si="18">T3+G4</f>
        <v>9</v>
      </c>
      <c r="U4" s="13">
        <f t="shared" ref="U4:U21" si="19">U3+H4</f>
        <v>0</v>
      </c>
      <c r="V4" s="13">
        <f t="shared" ref="V4:V21" si="20">V3+I4</f>
        <v>0</v>
      </c>
      <c r="W4" s="13">
        <f t="shared" ref="W4:W21" si="21">W3+J4</f>
        <v>3</v>
      </c>
      <c r="X4" s="13">
        <f t="shared" ref="X4:X21" si="22">X3+K4</f>
        <v>0</v>
      </c>
      <c r="Y4" s="13">
        <f t="shared" ref="Y4:Y21" si="23">Y3+L4</f>
        <v>0</v>
      </c>
      <c r="Z4" s="13">
        <f t="shared" ref="Z4:Z21" si="24">Z3+M4</f>
        <v>62</v>
      </c>
      <c r="AA4" s="13">
        <f t="shared" ref="AA4:AA21" si="25">AA3+N4</f>
        <v>789</v>
      </c>
      <c r="AB4" s="13">
        <f t="shared" ref="AB4:AB21" si="26">AB3+O4</f>
        <v>0</v>
      </c>
      <c r="AC4" s="13">
        <f t="shared" ref="AC4:AC21" si="27">AC3+P4</f>
        <v>988</v>
      </c>
      <c r="AD4" s="30">
        <f t="shared" si="13"/>
        <v>988</v>
      </c>
    </row>
    <row r="5" spans="1:30" ht="15.75" x14ac:dyDescent="0.25">
      <c r="A5" s="5" t="s">
        <v>22</v>
      </c>
      <c r="B5" s="7" t="s">
        <v>103</v>
      </c>
      <c r="C5" s="6">
        <v>18</v>
      </c>
      <c r="D5" s="6">
        <f>SUMIF('Análisis de usuarios'!$O$6:$O$48,$B5,'Análisis de usuarios'!C$6:C$48)</f>
        <v>120</v>
      </c>
      <c r="E5" s="6">
        <f>SUMIF('Análisis de usuarios'!$O$6:$O$48,$B5,'Análisis de usuarios'!D$6:D$48)</f>
        <v>30</v>
      </c>
      <c r="F5" s="6">
        <f>SUMIF('Análisis de usuarios'!$O$6:$O$48,$B5,'Análisis de usuarios'!E$6:E$48)</f>
        <v>0</v>
      </c>
      <c r="G5" s="6">
        <f>SUMIF('Análisis de usuarios'!$O$6:$O$48,$B5,'Análisis de usuarios'!F$6:F$48)</f>
        <v>0</v>
      </c>
      <c r="H5" s="6">
        <f>SUMIF('Análisis de usuarios'!$O$6:$O$48,$B5,'Análisis de usuarios'!G$6:G$48)</f>
        <v>0</v>
      </c>
      <c r="I5" s="6">
        <f>SUMIF('Análisis de usuarios'!$O$6:$O$48,$B5,'Análisis de usuarios'!H$6:H$48)</f>
        <v>0</v>
      </c>
      <c r="J5" s="6">
        <f>SUMIF('Análisis de usuarios'!$O$6:$O$48,$B5,'Análisis de usuarios'!I$6:I$48)</f>
        <v>6</v>
      </c>
      <c r="K5" s="6">
        <f>SUMIF('Análisis de usuarios'!$O$6:$O$48,$B5,'Análisis de usuarios'!J$6:J$48)</f>
        <v>0</v>
      </c>
      <c r="L5" s="6">
        <f>SUMIF('Análisis de usuarios'!$O$6:$O$48,$B5,'Análisis de usuarios'!K$6:K$48)</f>
        <v>0</v>
      </c>
      <c r="M5" s="6">
        <f>SUMIF('Análisis de usuarios'!$O$6:$O$48,$B5,'Análisis de usuarios'!L$6:L$48)</f>
        <v>30</v>
      </c>
      <c r="N5" s="6">
        <f>SUMIF('Análisis de usuarios'!$O$6:$O$48,$B5,'Análisis de usuarios'!M$6:M$48)</f>
        <v>0</v>
      </c>
      <c r="O5" s="6">
        <f>SUMIF('Análisis de usuarios'!$O$6:$O$48,$B5,'Análisis de usuarios'!N$6:N$48)</f>
        <v>0</v>
      </c>
      <c r="P5" s="6">
        <f t="shared" si="14"/>
        <v>186</v>
      </c>
      <c r="Q5" s="13">
        <f t="shared" si="15"/>
        <v>234</v>
      </c>
      <c r="R5" s="13">
        <f t="shared" si="16"/>
        <v>39</v>
      </c>
      <c r="S5" s="13">
        <f t="shared" si="17"/>
        <v>2</v>
      </c>
      <c r="T5" s="13">
        <f t="shared" si="18"/>
        <v>9</v>
      </c>
      <c r="U5" s="13">
        <f t="shared" si="19"/>
        <v>0</v>
      </c>
      <c r="V5" s="13">
        <f t="shared" si="20"/>
        <v>0</v>
      </c>
      <c r="W5" s="13">
        <f t="shared" si="21"/>
        <v>9</v>
      </c>
      <c r="X5" s="13">
        <f t="shared" si="22"/>
        <v>0</v>
      </c>
      <c r="Y5" s="13">
        <f t="shared" si="23"/>
        <v>0</v>
      </c>
      <c r="Z5" s="13">
        <f t="shared" si="24"/>
        <v>92</v>
      </c>
      <c r="AA5" s="13">
        <f t="shared" si="25"/>
        <v>789</v>
      </c>
      <c r="AB5" s="13">
        <f t="shared" si="26"/>
        <v>0</v>
      </c>
      <c r="AC5" s="13">
        <f t="shared" si="27"/>
        <v>1174</v>
      </c>
      <c r="AD5" s="30">
        <f t="shared" si="13"/>
        <v>1174</v>
      </c>
    </row>
    <row r="6" spans="1:30" ht="15.75" x14ac:dyDescent="0.25">
      <c r="A6" s="5" t="s">
        <v>23</v>
      </c>
      <c r="B6" s="7" t="s">
        <v>102</v>
      </c>
      <c r="C6" s="6">
        <v>22</v>
      </c>
      <c r="D6" s="6">
        <f>SUMIF('Análisis de usuarios'!$O$6:$O$48,$B6,'Análisis de usuarios'!C$6:C$48)</f>
        <v>22</v>
      </c>
      <c r="E6" s="6">
        <f>SUMIF('Análisis de usuarios'!$O$6:$O$48,$B6,'Análisis de usuarios'!D$6:D$48)</f>
        <v>1</v>
      </c>
      <c r="F6" s="6">
        <f>SUMIF('Análisis de usuarios'!$O$6:$O$48,$B6,'Análisis de usuarios'!E$6:E$48)</f>
        <v>3</v>
      </c>
      <c r="G6" s="6">
        <f>SUMIF('Análisis de usuarios'!$O$6:$O$48,$B6,'Análisis de usuarios'!F$6:F$48)</f>
        <v>7</v>
      </c>
      <c r="H6" s="6">
        <f>SUMIF('Análisis de usuarios'!$O$6:$O$48,$B6,'Análisis de usuarios'!G$6:G$48)</f>
        <v>1</v>
      </c>
      <c r="I6" s="6">
        <f>SUMIF('Análisis de usuarios'!$O$6:$O$48,$B6,'Análisis de usuarios'!H$6:H$48)</f>
        <v>0</v>
      </c>
      <c r="J6" s="6">
        <f>SUMIF('Análisis de usuarios'!$O$6:$O$48,$B6,'Análisis de usuarios'!I$6:I$48)</f>
        <v>1</v>
      </c>
      <c r="K6" s="6">
        <f>SUMIF('Análisis de usuarios'!$O$6:$O$48,$B6,'Análisis de usuarios'!J$6:J$48)</f>
        <v>0</v>
      </c>
      <c r="L6" s="6">
        <f>SUMIF('Análisis de usuarios'!$O$6:$O$48,$B6,'Análisis de usuarios'!K$6:K$48)</f>
        <v>0</v>
      </c>
      <c r="M6" s="6">
        <f>SUMIF('Análisis de usuarios'!$O$6:$O$48,$B6,'Análisis de usuarios'!L$6:L$48)</f>
        <v>5</v>
      </c>
      <c r="N6" s="6">
        <f>SUMIF('Análisis de usuarios'!$O$6:$O$48,$B6,'Análisis de usuarios'!M$6:M$48)</f>
        <v>0</v>
      </c>
      <c r="O6" s="6">
        <f>SUMIF('Análisis de usuarios'!$O$6:$O$48,$B6,'Análisis de usuarios'!N$6:N$48)</f>
        <v>0</v>
      </c>
      <c r="P6" s="6">
        <f t="shared" si="14"/>
        <v>40</v>
      </c>
      <c r="Q6" s="13">
        <f t="shared" si="15"/>
        <v>256</v>
      </c>
      <c r="R6" s="13">
        <f t="shared" si="16"/>
        <v>40</v>
      </c>
      <c r="S6" s="13">
        <f t="shared" si="17"/>
        <v>5</v>
      </c>
      <c r="T6" s="13">
        <f t="shared" si="18"/>
        <v>16</v>
      </c>
      <c r="U6" s="13">
        <f t="shared" si="19"/>
        <v>1</v>
      </c>
      <c r="V6" s="13">
        <f t="shared" si="20"/>
        <v>0</v>
      </c>
      <c r="W6" s="13">
        <f t="shared" si="21"/>
        <v>10</v>
      </c>
      <c r="X6" s="13">
        <f t="shared" si="22"/>
        <v>0</v>
      </c>
      <c r="Y6" s="13">
        <f t="shared" si="23"/>
        <v>0</v>
      </c>
      <c r="Z6" s="13">
        <f t="shared" si="24"/>
        <v>97</v>
      </c>
      <c r="AA6" s="13">
        <f t="shared" si="25"/>
        <v>789</v>
      </c>
      <c r="AB6" s="13">
        <f t="shared" si="26"/>
        <v>0</v>
      </c>
      <c r="AC6" s="13">
        <f t="shared" si="27"/>
        <v>1214</v>
      </c>
      <c r="AD6" s="30">
        <f t="shared" si="13"/>
        <v>1214</v>
      </c>
    </row>
    <row r="7" spans="1:30" ht="15.75" x14ac:dyDescent="0.25">
      <c r="A7" s="31" t="s">
        <v>128</v>
      </c>
      <c r="B7" s="27" t="s">
        <v>112</v>
      </c>
      <c r="C7" s="26">
        <v>28</v>
      </c>
      <c r="D7" s="6">
        <f>SUMIF('Análisis de usuarios'!$O$6:$O$48,$B7,'Análisis de usuarios'!C$6:C$48)</f>
        <v>0</v>
      </c>
      <c r="E7" s="6">
        <f>SUMIF('Análisis de usuarios'!$O$6:$O$48,$B7,'Análisis de usuarios'!D$6:D$48)</f>
        <v>0</v>
      </c>
      <c r="F7" s="6">
        <f>SUMIF('Análisis de usuarios'!$O$6:$O$48,$B7,'Análisis de usuarios'!E$6:E$48)</f>
        <v>0</v>
      </c>
      <c r="G7" s="6">
        <f>SUMIF('Análisis de usuarios'!$O$6:$O$48,$B7,'Análisis de usuarios'!F$6:F$48)</f>
        <v>0</v>
      </c>
      <c r="H7" s="6">
        <f>SUMIF('Análisis de usuarios'!$O$6:$O$48,$B7,'Análisis de usuarios'!G$6:G$48)</f>
        <v>0</v>
      </c>
      <c r="I7" s="6">
        <f>SUMIF('Análisis de usuarios'!$O$6:$O$48,$B7,'Análisis de usuarios'!H$6:H$48)</f>
        <v>0</v>
      </c>
      <c r="J7" s="6">
        <f>SUMIF('Análisis de usuarios'!$O$6:$O$48,$B7,'Análisis de usuarios'!I$6:I$48)</f>
        <v>0</v>
      </c>
      <c r="K7" s="6">
        <f>SUMIF('Análisis de usuarios'!$O$6:$O$48,$B7,'Análisis de usuarios'!J$6:J$48)</f>
        <v>0</v>
      </c>
      <c r="L7" s="6">
        <f>SUMIF('Análisis de usuarios'!$O$6:$O$48,$B7,'Análisis de usuarios'!K$6:K$48)</f>
        <v>0</v>
      </c>
      <c r="M7" s="6">
        <f>SUMIF('Análisis de usuarios'!$O$6:$O$48,$B7,'Análisis de usuarios'!L$6:L$48)</f>
        <v>0</v>
      </c>
      <c r="N7" s="6">
        <f>SUMIF('Análisis de usuarios'!$O$6:$O$48,$B7,'Análisis de usuarios'!M$6:M$48)</f>
        <v>0</v>
      </c>
      <c r="O7" s="6">
        <f>SUMIF('Análisis de usuarios'!$O$6:$O$48,$B7,'Análisis de usuarios'!N$6:N$48)</f>
        <v>0</v>
      </c>
      <c r="P7" s="6">
        <f t="shared" si="14"/>
        <v>0</v>
      </c>
      <c r="Q7" s="13">
        <f t="shared" si="15"/>
        <v>256</v>
      </c>
      <c r="R7" s="13">
        <f t="shared" si="16"/>
        <v>40</v>
      </c>
      <c r="S7" s="13">
        <f t="shared" si="17"/>
        <v>5</v>
      </c>
      <c r="T7" s="13">
        <f t="shared" si="18"/>
        <v>16</v>
      </c>
      <c r="U7" s="13">
        <f t="shared" si="19"/>
        <v>1</v>
      </c>
      <c r="V7" s="13">
        <f t="shared" si="20"/>
        <v>0</v>
      </c>
      <c r="W7" s="13">
        <f t="shared" si="21"/>
        <v>10</v>
      </c>
      <c r="X7" s="13">
        <f t="shared" si="22"/>
        <v>0</v>
      </c>
      <c r="Y7" s="13">
        <f t="shared" si="23"/>
        <v>0</v>
      </c>
      <c r="Z7" s="13">
        <f t="shared" si="24"/>
        <v>97</v>
      </c>
      <c r="AA7" s="13">
        <f t="shared" si="25"/>
        <v>789</v>
      </c>
      <c r="AB7" s="13">
        <f t="shared" si="26"/>
        <v>0</v>
      </c>
      <c r="AC7" s="13">
        <f t="shared" si="27"/>
        <v>1214</v>
      </c>
      <c r="AD7" s="30">
        <f t="shared" si="13"/>
        <v>1214</v>
      </c>
    </row>
    <row r="8" spans="1:30" ht="15.75" x14ac:dyDescent="0.25">
      <c r="A8" s="31" t="s">
        <v>129</v>
      </c>
      <c r="B8" s="27" t="s">
        <v>113</v>
      </c>
      <c r="C8" s="26">
        <v>32</v>
      </c>
      <c r="D8" s="6">
        <f>SUMIF('Análisis de usuarios'!$O$6:$O$48,$B8,'Análisis de usuarios'!C$6:C$48)</f>
        <v>0</v>
      </c>
      <c r="E8" s="6">
        <f>SUMIF('Análisis de usuarios'!$O$6:$O$48,$B8,'Análisis de usuarios'!D$6:D$48)</f>
        <v>0</v>
      </c>
      <c r="F8" s="6">
        <f>SUMIF('Análisis de usuarios'!$O$6:$O$48,$B8,'Análisis de usuarios'!E$6:E$48)</f>
        <v>0</v>
      </c>
      <c r="G8" s="6">
        <f>SUMIF('Análisis de usuarios'!$O$6:$O$48,$B8,'Análisis de usuarios'!F$6:F$48)</f>
        <v>0</v>
      </c>
      <c r="H8" s="6">
        <f>SUMIF('Análisis de usuarios'!$O$6:$O$48,$B8,'Análisis de usuarios'!G$6:G$48)</f>
        <v>0</v>
      </c>
      <c r="I8" s="6">
        <f>SUMIF('Análisis de usuarios'!$O$6:$O$48,$B8,'Análisis de usuarios'!H$6:H$48)</f>
        <v>0</v>
      </c>
      <c r="J8" s="6">
        <f>SUMIF('Análisis de usuarios'!$O$6:$O$48,$B8,'Análisis de usuarios'!I$6:I$48)</f>
        <v>0</v>
      </c>
      <c r="K8" s="6">
        <f>SUMIF('Análisis de usuarios'!$O$6:$O$48,$B8,'Análisis de usuarios'!J$6:J$48)</f>
        <v>0</v>
      </c>
      <c r="L8" s="6">
        <f>SUMIF('Análisis de usuarios'!$O$6:$O$48,$B8,'Análisis de usuarios'!K$6:K$48)</f>
        <v>0</v>
      </c>
      <c r="M8" s="6">
        <f>SUMIF('Análisis de usuarios'!$O$6:$O$48,$B8,'Análisis de usuarios'!L$6:L$48)</f>
        <v>0</v>
      </c>
      <c r="N8" s="6">
        <f>SUMIF('Análisis de usuarios'!$O$6:$O$48,$B8,'Análisis de usuarios'!M$6:M$48)</f>
        <v>0</v>
      </c>
      <c r="O8" s="6">
        <f>SUMIF('Análisis de usuarios'!$O$6:$O$48,$B8,'Análisis de usuarios'!N$6:N$48)</f>
        <v>0</v>
      </c>
      <c r="P8" s="6">
        <f t="shared" si="14"/>
        <v>0</v>
      </c>
      <c r="Q8" s="13">
        <f t="shared" si="15"/>
        <v>256</v>
      </c>
      <c r="R8" s="13">
        <f t="shared" si="16"/>
        <v>40</v>
      </c>
      <c r="S8" s="13">
        <f t="shared" si="17"/>
        <v>5</v>
      </c>
      <c r="T8" s="13">
        <f t="shared" si="18"/>
        <v>16</v>
      </c>
      <c r="U8" s="13">
        <f t="shared" si="19"/>
        <v>1</v>
      </c>
      <c r="V8" s="13">
        <f t="shared" si="20"/>
        <v>0</v>
      </c>
      <c r="W8" s="13">
        <f t="shared" si="21"/>
        <v>10</v>
      </c>
      <c r="X8" s="13">
        <f t="shared" si="22"/>
        <v>0</v>
      </c>
      <c r="Y8" s="13">
        <f t="shared" si="23"/>
        <v>0</v>
      </c>
      <c r="Z8" s="13">
        <f t="shared" si="24"/>
        <v>97</v>
      </c>
      <c r="AA8" s="13">
        <f t="shared" si="25"/>
        <v>789</v>
      </c>
      <c r="AB8" s="13">
        <f t="shared" si="26"/>
        <v>0</v>
      </c>
      <c r="AC8" s="13">
        <f t="shared" si="27"/>
        <v>1214</v>
      </c>
      <c r="AD8" s="30">
        <f t="shared" si="13"/>
        <v>1214</v>
      </c>
    </row>
    <row r="9" spans="1:30" ht="15.75" x14ac:dyDescent="0.25">
      <c r="A9" s="31" t="s">
        <v>130</v>
      </c>
      <c r="B9" s="27" t="s">
        <v>114</v>
      </c>
      <c r="C9" s="26">
        <v>34</v>
      </c>
      <c r="D9" s="6">
        <f>SUMIF('Análisis de usuarios'!$O$6:$O$48,$B9,'Análisis de usuarios'!C$6:C$48)</f>
        <v>0</v>
      </c>
      <c r="E9" s="6">
        <f>SUMIF('Análisis de usuarios'!$O$6:$O$48,$B9,'Análisis de usuarios'!D$6:D$48)</f>
        <v>0</v>
      </c>
      <c r="F9" s="6">
        <f>SUMIF('Análisis de usuarios'!$O$6:$O$48,$B9,'Análisis de usuarios'!E$6:E$48)</f>
        <v>0</v>
      </c>
      <c r="G9" s="6">
        <f>SUMIF('Análisis de usuarios'!$O$6:$O$48,$B9,'Análisis de usuarios'!F$6:F$48)</f>
        <v>0</v>
      </c>
      <c r="H9" s="6">
        <f>SUMIF('Análisis de usuarios'!$O$6:$O$48,$B9,'Análisis de usuarios'!G$6:G$48)</f>
        <v>0</v>
      </c>
      <c r="I9" s="6">
        <f>SUMIF('Análisis de usuarios'!$O$6:$O$48,$B9,'Análisis de usuarios'!H$6:H$48)</f>
        <v>0</v>
      </c>
      <c r="J9" s="6">
        <f>SUMIF('Análisis de usuarios'!$O$6:$O$48,$B9,'Análisis de usuarios'!I$6:I$48)</f>
        <v>0</v>
      </c>
      <c r="K9" s="6">
        <f>SUMIF('Análisis de usuarios'!$O$6:$O$48,$B9,'Análisis de usuarios'!J$6:J$48)</f>
        <v>0</v>
      </c>
      <c r="L9" s="6">
        <f>SUMIF('Análisis de usuarios'!$O$6:$O$48,$B9,'Análisis de usuarios'!K$6:K$48)</f>
        <v>0</v>
      </c>
      <c r="M9" s="6">
        <f>SUMIF('Análisis de usuarios'!$O$6:$O$48,$B9,'Análisis de usuarios'!L$6:L$48)</f>
        <v>0</v>
      </c>
      <c r="N9" s="6">
        <f>SUMIF('Análisis de usuarios'!$O$6:$O$48,$B9,'Análisis de usuarios'!M$6:M$48)</f>
        <v>0</v>
      </c>
      <c r="O9" s="6">
        <f>SUMIF('Análisis de usuarios'!$O$6:$O$48,$B9,'Análisis de usuarios'!N$6:N$48)</f>
        <v>0</v>
      </c>
      <c r="P9" s="6">
        <f t="shared" si="14"/>
        <v>0</v>
      </c>
      <c r="Q9" s="13">
        <f t="shared" si="15"/>
        <v>256</v>
      </c>
      <c r="R9" s="13">
        <f t="shared" si="16"/>
        <v>40</v>
      </c>
      <c r="S9" s="13">
        <f t="shared" si="17"/>
        <v>5</v>
      </c>
      <c r="T9" s="13">
        <f t="shared" si="18"/>
        <v>16</v>
      </c>
      <c r="U9" s="13">
        <f t="shared" si="19"/>
        <v>1</v>
      </c>
      <c r="V9" s="13">
        <f t="shared" si="20"/>
        <v>0</v>
      </c>
      <c r="W9" s="13">
        <f t="shared" si="21"/>
        <v>10</v>
      </c>
      <c r="X9" s="13">
        <f t="shared" si="22"/>
        <v>0</v>
      </c>
      <c r="Y9" s="13">
        <f t="shared" si="23"/>
        <v>0</v>
      </c>
      <c r="Z9" s="13">
        <f t="shared" si="24"/>
        <v>97</v>
      </c>
      <c r="AA9" s="13">
        <f t="shared" si="25"/>
        <v>789</v>
      </c>
      <c r="AB9" s="13">
        <f t="shared" si="26"/>
        <v>0</v>
      </c>
      <c r="AC9" s="13">
        <f t="shared" si="27"/>
        <v>1214</v>
      </c>
      <c r="AD9" s="30">
        <f t="shared" si="13"/>
        <v>1214</v>
      </c>
    </row>
    <row r="10" spans="1:30" ht="15.75" x14ac:dyDescent="0.25">
      <c r="A10" s="31" t="s">
        <v>131</v>
      </c>
      <c r="B10" s="27" t="s">
        <v>115</v>
      </c>
      <c r="C10" s="26">
        <v>38</v>
      </c>
      <c r="D10" s="6">
        <f>SUMIF('Análisis de usuarios'!$O$6:$O$48,$B10,'Análisis de usuarios'!C$6:C$48)</f>
        <v>0</v>
      </c>
      <c r="E10" s="6">
        <f>SUMIF('Análisis de usuarios'!$O$6:$O$48,$B10,'Análisis de usuarios'!D$6:D$48)</f>
        <v>0</v>
      </c>
      <c r="F10" s="6">
        <f>SUMIF('Análisis de usuarios'!$O$6:$O$48,$B10,'Análisis de usuarios'!E$6:E$48)</f>
        <v>0</v>
      </c>
      <c r="G10" s="6">
        <f>SUMIF('Análisis de usuarios'!$O$6:$O$48,$B10,'Análisis de usuarios'!F$6:F$48)</f>
        <v>0</v>
      </c>
      <c r="H10" s="6">
        <f>SUMIF('Análisis de usuarios'!$O$6:$O$48,$B10,'Análisis de usuarios'!G$6:G$48)</f>
        <v>0</v>
      </c>
      <c r="I10" s="6">
        <f>SUMIF('Análisis de usuarios'!$O$6:$O$48,$B10,'Análisis de usuarios'!H$6:H$48)</f>
        <v>0</v>
      </c>
      <c r="J10" s="6">
        <f>SUMIF('Análisis de usuarios'!$O$6:$O$48,$B10,'Análisis de usuarios'!I$6:I$48)</f>
        <v>0</v>
      </c>
      <c r="K10" s="6">
        <f>SUMIF('Análisis de usuarios'!$O$6:$O$48,$B10,'Análisis de usuarios'!J$6:J$48)</f>
        <v>0</v>
      </c>
      <c r="L10" s="6">
        <f>SUMIF('Análisis de usuarios'!$O$6:$O$48,$B10,'Análisis de usuarios'!K$6:K$48)</f>
        <v>0</v>
      </c>
      <c r="M10" s="6">
        <f>SUMIF('Análisis de usuarios'!$O$6:$O$48,$B10,'Análisis de usuarios'!L$6:L$48)</f>
        <v>0</v>
      </c>
      <c r="N10" s="6">
        <f>SUMIF('Análisis de usuarios'!$O$6:$O$48,$B10,'Análisis de usuarios'!M$6:M$48)</f>
        <v>0</v>
      </c>
      <c r="O10" s="6">
        <f>SUMIF('Análisis de usuarios'!$O$6:$O$48,$B10,'Análisis de usuarios'!N$6:N$48)</f>
        <v>0</v>
      </c>
      <c r="P10" s="6">
        <f t="shared" si="14"/>
        <v>0</v>
      </c>
      <c r="Q10" s="13">
        <f t="shared" si="15"/>
        <v>256</v>
      </c>
      <c r="R10" s="13">
        <f t="shared" si="16"/>
        <v>40</v>
      </c>
      <c r="S10" s="13">
        <f t="shared" si="17"/>
        <v>5</v>
      </c>
      <c r="T10" s="13">
        <f t="shared" si="18"/>
        <v>16</v>
      </c>
      <c r="U10" s="13">
        <f t="shared" si="19"/>
        <v>1</v>
      </c>
      <c r="V10" s="13">
        <f t="shared" si="20"/>
        <v>0</v>
      </c>
      <c r="W10" s="13">
        <f t="shared" si="21"/>
        <v>10</v>
      </c>
      <c r="X10" s="13">
        <f t="shared" si="22"/>
        <v>0</v>
      </c>
      <c r="Y10" s="13">
        <f t="shared" si="23"/>
        <v>0</v>
      </c>
      <c r="Z10" s="13">
        <f t="shared" si="24"/>
        <v>97</v>
      </c>
      <c r="AA10" s="13">
        <f t="shared" si="25"/>
        <v>789</v>
      </c>
      <c r="AB10" s="13">
        <f t="shared" si="26"/>
        <v>0</v>
      </c>
      <c r="AC10" s="13">
        <f t="shared" si="27"/>
        <v>1214</v>
      </c>
      <c r="AD10" s="30">
        <f t="shared" si="13"/>
        <v>1214</v>
      </c>
    </row>
    <row r="11" spans="1:30" ht="15.75" x14ac:dyDescent="0.25">
      <c r="A11" s="31" t="s">
        <v>132</v>
      </c>
      <c r="B11" s="27" t="s">
        <v>116</v>
      </c>
      <c r="C11" s="26">
        <v>42</v>
      </c>
      <c r="D11" s="6">
        <f>SUMIF('Análisis de usuarios'!$O$6:$O$48,$B11,'Análisis de usuarios'!C$6:C$48)</f>
        <v>0</v>
      </c>
      <c r="E11" s="6">
        <f>SUMIF('Análisis de usuarios'!$O$6:$O$48,$B11,'Análisis de usuarios'!D$6:D$48)</f>
        <v>0</v>
      </c>
      <c r="F11" s="6">
        <f>SUMIF('Análisis de usuarios'!$O$6:$O$48,$B11,'Análisis de usuarios'!E$6:E$48)</f>
        <v>0</v>
      </c>
      <c r="G11" s="6">
        <f>SUMIF('Análisis de usuarios'!$O$6:$O$48,$B11,'Análisis de usuarios'!F$6:F$48)</f>
        <v>0</v>
      </c>
      <c r="H11" s="6">
        <f>SUMIF('Análisis de usuarios'!$O$6:$O$48,$B11,'Análisis de usuarios'!G$6:G$48)</f>
        <v>0</v>
      </c>
      <c r="I11" s="6">
        <f>SUMIF('Análisis de usuarios'!$O$6:$O$48,$B11,'Análisis de usuarios'!H$6:H$48)</f>
        <v>0</v>
      </c>
      <c r="J11" s="6">
        <f>SUMIF('Análisis de usuarios'!$O$6:$O$48,$B11,'Análisis de usuarios'!I$6:I$48)</f>
        <v>0</v>
      </c>
      <c r="K11" s="6">
        <f>SUMIF('Análisis de usuarios'!$O$6:$O$48,$B11,'Análisis de usuarios'!J$6:J$48)</f>
        <v>0</v>
      </c>
      <c r="L11" s="6">
        <f>SUMIF('Análisis de usuarios'!$O$6:$O$48,$B11,'Análisis de usuarios'!K$6:K$48)</f>
        <v>0</v>
      </c>
      <c r="M11" s="6">
        <f>SUMIF('Análisis de usuarios'!$O$6:$O$48,$B11,'Análisis de usuarios'!L$6:L$48)</f>
        <v>0</v>
      </c>
      <c r="N11" s="6">
        <f>SUMIF('Análisis de usuarios'!$O$6:$O$48,$B11,'Análisis de usuarios'!M$6:M$48)</f>
        <v>0</v>
      </c>
      <c r="O11" s="6">
        <f>SUMIF('Análisis de usuarios'!$O$6:$O$48,$B11,'Análisis de usuarios'!N$6:N$48)</f>
        <v>0</v>
      </c>
      <c r="P11" s="6">
        <f t="shared" si="14"/>
        <v>0</v>
      </c>
      <c r="Q11" s="13">
        <f t="shared" ref="Q11:AC11" si="28">Q10+D11</f>
        <v>256</v>
      </c>
      <c r="R11" s="13">
        <f t="shared" si="28"/>
        <v>40</v>
      </c>
      <c r="S11" s="13">
        <f t="shared" si="28"/>
        <v>5</v>
      </c>
      <c r="T11" s="13">
        <f t="shared" si="28"/>
        <v>16</v>
      </c>
      <c r="U11" s="13">
        <f t="shared" si="28"/>
        <v>1</v>
      </c>
      <c r="V11" s="13">
        <f t="shared" si="28"/>
        <v>0</v>
      </c>
      <c r="W11" s="13">
        <f t="shared" si="28"/>
        <v>10</v>
      </c>
      <c r="X11" s="13">
        <f t="shared" si="28"/>
        <v>0</v>
      </c>
      <c r="Y11" s="13">
        <f t="shared" si="28"/>
        <v>0</v>
      </c>
      <c r="Z11" s="13">
        <f t="shared" si="28"/>
        <v>97</v>
      </c>
      <c r="AA11" s="13">
        <f t="shared" si="28"/>
        <v>789</v>
      </c>
      <c r="AB11" s="13">
        <f t="shared" si="28"/>
        <v>0</v>
      </c>
      <c r="AC11" s="13">
        <f t="shared" si="28"/>
        <v>1214</v>
      </c>
      <c r="AD11" s="30">
        <f t="shared" si="13"/>
        <v>1214</v>
      </c>
    </row>
    <row r="12" spans="1:30" ht="15.75" x14ac:dyDescent="0.25">
      <c r="A12" s="31" t="s">
        <v>133</v>
      </c>
      <c r="B12" s="27" t="s">
        <v>117</v>
      </c>
      <c r="C12" s="26">
        <v>46</v>
      </c>
      <c r="D12" s="6">
        <f>SUMIF('Análisis de usuarios'!$O$6:$O$48,$B12,'Análisis de usuarios'!C$6:C$48)</f>
        <v>0</v>
      </c>
      <c r="E12" s="6">
        <f>SUMIF('Análisis de usuarios'!$O$6:$O$48,$B12,'Análisis de usuarios'!D$6:D$48)</f>
        <v>0</v>
      </c>
      <c r="F12" s="6">
        <f>SUMIF('Análisis de usuarios'!$O$6:$O$48,$B12,'Análisis de usuarios'!E$6:E$48)</f>
        <v>0</v>
      </c>
      <c r="G12" s="6">
        <f>SUMIF('Análisis de usuarios'!$O$6:$O$48,$B12,'Análisis de usuarios'!F$6:F$48)</f>
        <v>0</v>
      </c>
      <c r="H12" s="6">
        <f>SUMIF('Análisis de usuarios'!$O$6:$O$48,$B12,'Análisis de usuarios'!G$6:G$48)</f>
        <v>0</v>
      </c>
      <c r="I12" s="6">
        <f>SUMIF('Análisis de usuarios'!$O$6:$O$48,$B12,'Análisis de usuarios'!H$6:H$48)</f>
        <v>0</v>
      </c>
      <c r="J12" s="6">
        <f>SUMIF('Análisis de usuarios'!$O$6:$O$48,$B12,'Análisis de usuarios'!I$6:I$48)</f>
        <v>0</v>
      </c>
      <c r="K12" s="6">
        <f>SUMIF('Análisis de usuarios'!$O$6:$O$48,$B12,'Análisis de usuarios'!J$6:J$48)</f>
        <v>0</v>
      </c>
      <c r="L12" s="6">
        <f>SUMIF('Análisis de usuarios'!$O$6:$O$48,$B12,'Análisis de usuarios'!K$6:K$48)</f>
        <v>0</v>
      </c>
      <c r="M12" s="6">
        <f>SUMIF('Análisis de usuarios'!$O$6:$O$48,$B12,'Análisis de usuarios'!L$6:L$48)</f>
        <v>0</v>
      </c>
      <c r="N12" s="6">
        <f>SUMIF('Análisis de usuarios'!$O$6:$O$48,$B12,'Análisis de usuarios'!M$6:M$48)</f>
        <v>0</v>
      </c>
      <c r="O12" s="6">
        <f>SUMIF('Análisis de usuarios'!$O$6:$O$48,$B12,'Análisis de usuarios'!N$6:N$48)</f>
        <v>0</v>
      </c>
      <c r="P12" s="6">
        <f t="shared" si="14"/>
        <v>0</v>
      </c>
      <c r="Q12" s="13">
        <f t="shared" si="15"/>
        <v>256</v>
      </c>
      <c r="R12" s="13">
        <f t="shared" si="16"/>
        <v>40</v>
      </c>
      <c r="S12" s="13">
        <f t="shared" si="17"/>
        <v>5</v>
      </c>
      <c r="T12" s="13">
        <f t="shared" si="18"/>
        <v>16</v>
      </c>
      <c r="U12" s="13">
        <f t="shared" si="19"/>
        <v>1</v>
      </c>
      <c r="V12" s="13">
        <f t="shared" si="20"/>
        <v>0</v>
      </c>
      <c r="W12" s="13">
        <f t="shared" si="21"/>
        <v>10</v>
      </c>
      <c r="X12" s="13">
        <f t="shared" si="22"/>
        <v>0</v>
      </c>
      <c r="Y12" s="13">
        <f t="shared" si="23"/>
        <v>0</v>
      </c>
      <c r="Z12" s="13">
        <f t="shared" si="24"/>
        <v>97</v>
      </c>
      <c r="AA12" s="13">
        <f t="shared" si="25"/>
        <v>789</v>
      </c>
      <c r="AB12" s="13">
        <f t="shared" si="26"/>
        <v>0</v>
      </c>
      <c r="AC12" s="13">
        <f t="shared" si="27"/>
        <v>1214</v>
      </c>
      <c r="AD12" s="30">
        <f t="shared" si="13"/>
        <v>1214</v>
      </c>
    </row>
    <row r="13" spans="1:30" ht="15.75" x14ac:dyDescent="0.25">
      <c r="A13" s="31" t="s">
        <v>134</v>
      </c>
      <c r="B13" s="27" t="s">
        <v>118</v>
      </c>
      <c r="C13" s="26">
        <v>50</v>
      </c>
      <c r="D13" s="6">
        <f>SUMIF('Análisis de usuarios'!$O$6:$O$48,$B13,'Análisis de usuarios'!C$6:C$48)</f>
        <v>0</v>
      </c>
      <c r="E13" s="6">
        <f>SUMIF('Análisis de usuarios'!$O$6:$O$48,$B13,'Análisis de usuarios'!D$6:D$48)</f>
        <v>0</v>
      </c>
      <c r="F13" s="6">
        <f>SUMIF('Análisis de usuarios'!$O$6:$O$48,$B13,'Análisis de usuarios'!E$6:E$48)</f>
        <v>0</v>
      </c>
      <c r="G13" s="6">
        <f>SUMIF('Análisis de usuarios'!$O$6:$O$48,$B13,'Análisis de usuarios'!F$6:F$48)</f>
        <v>0</v>
      </c>
      <c r="H13" s="6">
        <f>SUMIF('Análisis de usuarios'!$O$6:$O$48,$B13,'Análisis de usuarios'!G$6:G$48)</f>
        <v>0</v>
      </c>
      <c r="I13" s="6">
        <f>SUMIF('Análisis de usuarios'!$O$6:$O$48,$B13,'Análisis de usuarios'!H$6:H$48)</f>
        <v>0</v>
      </c>
      <c r="J13" s="6">
        <f>SUMIF('Análisis de usuarios'!$O$6:$O$48,$B13,'Análisis de usuarios'!I$6:I$48)</f>
        <v>0</v>
      </c>
      <c r="K13" s="6">
        <f>SUMIF('Análisis de usuarios'!$O$6:$O$48,$B13,'Análisis de usuarios'!J$6:J$48)</f>
        <v>0</v>
      </c>
      <c r="L13" s="6">
        <f>SUMIF('Análisis de usuarios'!$O$6:$O$48,$B13,'Análisis de usuarios'!K$6:K$48)</f>
        <v>0</v>
      </c>
      <c r="M13" s="6">
        <f>SUMIF('Análisis de usuarios'!$O$6:$O$48,$B13,'Análisis de usuarios'!L$6:L$48)</f>
        <v>0</v>
      </c>
      <c r="N13" s="6">
        <f>SUMIF('Análisis de usuarios'!$O$6:$O$48,$B13,'Análisis de usuarios'!M$6:M$48)</f>
        <v>0</v>
      </c>
      <c r="O13" s="6">
        <f>SUMIF('Análisis de usuarios'!$O$6:$O$48,$B13,'Análisis de usuarios'!N$6:N$48)</f>
        <v>0</v>
      </c>
      <c r="P13" s="6">
        <f t="shared" si="14"/>
        <v>0</v>
      </c>
      <c r="Q13" s="13">
        <f t="shared" si="15"/>
        <v>256</v>
      </c>
      <c r="R13" s="13">
        <f t="shared" si="16"/>
        <v>40</v>
      </c>
      <c r="S13" s="13">
        <f t="shared" si="17"/>
        <v>5</v>
      </c>
      <c r="T13" s="13">
        <f t="shared" si="18"/>
        <v>16</v>
      </c>
      <c r="U13" s="13">
        <f t="shared" si="19"/>
        <v>1</v>
      </c>
      <c r="V13" s="13">
        <f t="shared" si="20"/>
        <v>0</v>
      </c>
      <c r="W13" s="13">
        <f t="shared" si="21"/>
        <v>10</v>
      </c>
      <c r="X13" s="13">
        <f t="shared" si="22"/>
        <v>0</v>
      </c>
      <c r="Y13" s="13">
        <f t="shared" si="23"/>
        <v>0</v>
      </c>
      <c r="Z13" s="13">
        <f t="shared" si="24"/>
        <v>97</v>
      </c>
      <c r="AA13" s="13">
        <f t="shared" si="25"/>
        <v>789</v>
      </c>
      <c r="AB13" s="13">
        <f t="shared" si="26"/>
        <v>0</v>
      </c>
      <c r="AC13" s="13">
        <f t="shared" si="27"/>
        <v>1214</v>
      </c>
      <c r="AD13" s="30">
        <f t="shared" si="13"/>
        <v>1214</v>
      </c>
    </row>
    <row r="14" spans="1:30" ht="15.75" x14ac:dyDescent="0.25">
      <c r="A14" s="31" t="s">
        <v>135</v>
      </c>
      <c r="B14" s="27" t="s">
        <v>119</v>
      </c>
      <c r="C14" s="26">
        <v>54</v>
      </c>
      <c r="D14" s="6">
        <f>SUMIF('Análisis de usuarios'!$O$6:$O$48,$B14,'Análisis de usuarios'!C$6:C$48)</f>
        <v>0</v>
      </c>
      <c r="E14" s="6">
        <f>SUMIF('Análisis de usuarios'!$O$6:$O$48,$B14,'Análisis de usuarios'!D$6:D$48)</f>
        <v>0</v>
      </c>
      <c r="F14" s="6">
        <f>SUMIF('Análisis de usuarios'!$O$6:$O$48,$B14,'Análisis de usuarios'!E$6:E$48)</f>
        <v>0</v>
      </c>
      <c r="G14" s="6">
        <f>SUMIF('Análisis de usuarios'!$O$6:$O$48,$B14,'Análisis de usuarios'!F$6:F$48)</f>
        <v>0</v>
      </c>
      <c r="H14" s="6">
        <f>SUMIF('Análisis de usuarios'!$O$6:$O$48,$B14,'Análisis de usuarios'!G$6:G$48)</f>
        <v>0</v>
      </c>
      <c r="I14" s="6">
        <f>SUMIF('Análisis de usuarios'!$O$6:$O$48,$B14,'Análisis de usuarios'!H$6:H$48)</f>
        <v>0</v>
      </c>
      <c r="J14" s="6">
        <f>SUMIF('Análisis de usuarios'!$O$6:$O$48,$B14,'Análisis de usuarios'!I$6:I$48)</f>
        <v>0</v>
      </c>
      <c r="K14" s="6">
        <f>SUMIF('Análisis de usuarios'!$O$6:$O$48,$B14,'Análisis de usuarios'!J$6:J$48)</f>
        <v>0</v>
      </c>
      <c r="L14" s="6">
        <f>SUMIF('Análisis de usuarios'!$O$6:$O$48,$B14,'Análisis de usuarios'!K$6:K$48)</f>
        <v>0</v>
      </c>
      <c r="M14" s="6">
        <f>SUMIF('Análisis de usuarios'!$O$6:$O$48,$B14,'Análisis de usuarios'!L$6:L$48)</f>
        <v>0</v>
      </c>
      <c r="N14" s="6">
        <f>SUMIF('Análisis de usuarios'!$O$6:$O$48,$B14,'Análisis de usuarios'!M$6:M$48)</f>
        <v>0</v>
      </c>
      <c r="O14" s="6">
        <f>SUMIF('Análisis de usuarios'!$O$6:$O$48,$B14,'Análisis de usuarios'!N$6:N$48)</f>
        <v>0</v>
      </c>
      <c r="P14" s="6">
        <f t="shared" si="14"/>
        <v>0</v>
      </c>
      <c r="Q14" s="13">
        <f t="shared" si="15"/>
        <v>256</v>
      </c>
      <c r="R14" s="13">
        <f t="shared" si="16"/>
        <v>40</v>
      </c>
      <c r="S14" s="13">
        <f t="shared" si="17"/>
        <v>5</v>
      </c>
      <c r="T14" s="13">
        <f t="shared" si="18"/>
        <v>16</v>
      </c>
      <c r="U14" s="13">
        <f t="shared" si="19"/>
        <v>1</v>
      </c>
      <c r="V14" s="13">
        <f t="shared" si="20"/>
        <v>0</v>
      </c>
      <c r="W14" s="13">
        <f t="shared" si="21"/>
        <v>10</v>
      </c>
      <c r="X14" s="13">
        <f t="shared" si="22"/>
        <v>0</v>
      </c>
      <c r="Y14" s="13">
        <f t="shared" si="23"/>
        <v>0</v>
      </c>
      <c r="Z14" s="13">
        <f t="shared" si="24"/>
        <v>97</v>
      </c>
      <c r="AA14" s="13">
        <f t="shared" si="25"/>
        <v>789</v>
      </c>
      <c r="AB14" s="13">
        <f t="shared" si="26"/>
        <v>0</v>
      </c>
      <c r="AC14" s="13">
        <f t="shared" si="27"/>
        <v>1214</v>
      </c>
      <c r="AD14" s="30">
        <f t="shared" si="13"/>
        <v>1214</v>
      </c>
    </row>
    <row r="15" spans="1:30" ht="15.75" x14ac:dyDescent="0.25">
      <c r="A15" s="31" t="s">
        <v>136</v>
      </c>
      <c r="B15" s="27" t="s">
        <v>120</v>
      </c>
      <c r="C15" s="26"/>
      <c r="D15" s="6">
        <f>SUMIF('Análisis de usuarios'!$O$6:$O$48,$B15,'Análisis de usuarios'!C$6:C$48)</f>
        <v>0</v>
      </c>
      <c r="E15" s="6">
        <f>SUMIF('Análisis de usuarios'!$O$6:$O$48,$B15,'Análisis de usuarios'!D$6:D$48)</f>
        <v>0</v>
      </c>
      <c r="F15" s="6">
        <f>SUMIF('Análisis de usuarios'!$O$6:$O$48,$B15,'Análisis de usuarios'!E$6:E$48)</f>
        <v>0</v>
      </c>
      <c r="G15" s="6">
        <f>SUMIF('Análisis de usuarios'!$O$6:$O$48,$B15,'Análisis de usuarios'!F$6:F$48)</f>
        <v>0</v>
      </c>
      <c r="H15" s="6">
        <f>SUMIF('Análisis de usuarios'!$O$6:$O$48,$B15,'Análisis de usuarios'!G$6:G$48)</f>
        <v>0</v>
      </c>
      <c r="I15" s="6">
        <f>SUMIF('Análisis de usuarios'!$O$6:$O$48,$B15,'Análisis de usuarios'!H$6:H$48)</f>
        <v>0</v>
      </c>
      <c r="J15" s="6">
        <f>SUMIF('Análisis de usuarios'!$O$6:$O$48,$B15,'Análisis de usuarios'!I$6:I$48)</f>
        <v>0</v>
      </c>
      <c r="K15" s="6">
        <f>SUMIF('Análisis de usuarios'!$O$6:$O$48,$B15,'Análisis de usuarios'!J$6:J$48)</f>
        <v>0</v>
      </c>
      <c r="L15" s="6">
        <f>SUMIF('Análisis de usuarios'!$O$6:$O$48,$B15,'Análisis de usuarios'!K$6:K$48)</f>
        <v>0</v>
      </c>
      <c r="M15" s="6">
        <f>SUMIF('Análisis de usuarios'!$O$6:$O$48,$B15,'Análisis de usuarios'!L$6:L$48)</f>
        <v>0</v>
      </c>
      <c r="N15" s="6">
        <f>SUMIF('Análisis de usuarios'!$O$6:$O$48,$B15,'Análisis de usuarios'!M$6:M$48)</f>
        <v>0</v>
      </c>
      <c r="O15" s="6">
        <f>SUMIF('Análisis de usuarios'!$O$6:$O$48,$B15,'Análisis de usuarios'!N$6:N$48)</f>
        <v>0</v>
      </c>
      <c r="P15" s="6">
        <f t="shared" si="14"/>
        <v>0</v>
      </c>
      <c r="Q15" s="13">
        <f t="shared" si="15"/>
        <v>256</v>
      </c>
      <c r="R15" s="13">
        <f t="shared" si="16"/>
        <v>40</v>
      </c>
      <c r="S15" s="13">
        <f t="shared" si="17"/>
        <v>5</v>
      </c>
      <c r="T15" s="13">
        <f t="shared" si="18"/>
        <v>16</v>
      </c>
      <c r="U15" s="13">
        <f t="shared" si="19"/>
        <v>1</v>
      </c>
      <c r="V15" s="13">
        <f t="shared" si="20"/>
        <v>0</v>
      </c>
      <c r="W15" s="13">
        <f t="shared" si="21"/>
        <v>10</v>
      </c>
      <c r="X15" s="13">
        <f t="shared" si="22"/>
        <v>0</v>
      </c>
      <c r="Y15" s="13">
        <f t="shared" si="23"/>
        <v>0</v>
      </c>
      <c r="Z15" s="13">
        <f t="shared" si="24"/>
        <v>97</v>
      </c>
      <c r="AA15" s="13">
        <f t="shared" si="25"/>
        <v>789</v>
      </c>
      <c r="AB15" s="13">
        <f t="shared" si="26"/>
        <v>0</v>
      </c>
      <c r="AC15" s="13">
        <f t="shared" si="27"/>
        <v>1214</v>
      </c>
      <c r="AD15" s="30">
        <f t="shared" si="13"/>
        <v>1214</v>
      </c>
    </row>
    <row r="16" spans="1:30" ht="15.75" x14ac:dyDescent="0.25">
      <c r="A16" s="31" t="s">
        <v>137</v>
      </c>
      <c r="B16" s="27" t="s">
        <v>121</v>
      </c>
      <c r="C16" s="26"/>
      <c r="D16" s="6">
        <f>SUMIF('Análisis de usuarios'!$O$6:$O$48,$B16,'Análisis de usuarios'!C$6:C$48)</f>
        <v>0</v>
      </c>
      <c r="E16" s="6">
        <f>SUMIF('Análisis de usuarios'!$O$6:$O$48,$B16,'Análisis de usuarios'!D$6:D$48)</f>
        <v>0</v>
      </c>
      <c r="F16" s="6">
        <f>SUMIF('Análisis de usuarios'!$O$6:$O$48,$B16,'Análisis de usuarios'!E$6:E$48)</f>
        <v>0</v>
      </c>
      <c r="G16" s="6">
        <f>SUMIF('Análisis de usuarios'!$O$6:$O$48,$B16,'Análisis de usuarios'!F$6:F$48)</f>
        <v>0</v>
      </c>
      <c r="H16" s="6">
        <f>SUMIF('Análisis de usuarios'!$O$6:$O$48,$B16,'Análisis de usuarios'!G$6:G$48)</f>
        <v>0</v>
      </c>
      <c r="I16" s="6">
        <f>SUMIF('Análisis de usuarios'!$O$6:$O$48,$B16,'Análisis de usuarios'!H$6:H$48)</f>
        <v>0</v>
      </c>
      <c r="J16" s="6">
        <f>SUMIF('Análisis de usuarios'!$O$6:$O$48,$B16,'Análisis de usuarios'!I$6:I$48)</f>
        <v>0</v>
      </c>
      <c r="K16" s="6">
        <f>SUMIF('Análisis de usuarios'!$O$6:$O$48,$B16,'Análisis de usuarios'!J$6:J$48)</f>
        <v>0</v>
      </c>
      <c r="L16" s="6">
        <f>SUMIF('Análisis de usuarios'!$O$6:$O$48,$B16,'Análisis de usuarios'!K$6:K$48)</f>
        <v>0</v>
      </c>
      <c r="M16" s="6">
        <f>SUMIF('Análisis de usuarios'!$O$6:$O$48,$B16,'Análisis de usuarios'!L$6:L$48)</f>
        <v>0</v>
      </c>
      <c r="N16" s="6">
        <f>SUMIF('Análisis de usuarios'!$O$6:$O$48,$B16,'Análisis de usuarios'!M$6:M$48)</f>
        <v>0</v>
      </c>
      <c r="O16" s="6">
        <f>SUMIF('Análisis de usuarios'!$O$6:$O$48,$B16,'Análisis de usuarios'!N$6:N$48)</f>
        <v>0</v>
      </c>
      <c r="P16" s="6">
        <f t="shared" si="14"/>
        <v>0</v>
      </c>
      <c r="Q16" s="13">
        <f t="shared" si="15"/>
        <v>256</v>
      </c>
      <c r="R16" s="13">
        <f t="shared" si="16"/>
        <v>40</v>
      </c>
      <c r="S16" s="13">
        <f t="shared" si="17"/>
        <v>5</v>
      </c>
      <c r="T16" s="13">
        <f t="shared" si="18"/>
        <v>16</v>
      </c>
      <c r="U16" s="13">
        <f t="shared" si="19"/>
        <v>1</v>
      </c>
      <c r="V16" s="13">
        <f t="shared" si="20"/>
        <v>0</v>
      </c>
      <c r="W16" s="13">
        <f t="shared" si="21"/>
        <v>10</v>
      </c>
      <c r="X16" s="13">
        <f t="shared" si="22"/>
        <v>0</v>
      </c>
      <c r="Y16" s="13">
        <f t="shared" si="23"/>
        <v>0</v>
      </c>
      <c r="Z16" s="13">
        <f t="shared" si="24"/>
        <v>97</v>
      </c>
      <c r="AA16" s="13">
        <f t="shared" si="25"/>
        <v>789</v>
      </c>
      <c r="AB16" s="13">
        <f t="shared" si="26"/>
        <v>0</v>
      </c>
      <c r="AC16" s="13">
        <f t="shared" si="27"/>
        <v>1214</v>
      </c>
      <c r="AD16" s="30">
        <f t="shared" si="13"/>
        <v>1214</v>
      </c>
    </row>
    <row r="17" spans="1:30" ht="15.75" x14ac:dyDescent="0.25">
      <c r="A17" s="31" t="s">
        <v>138</v>
      </c>
      <c r="B17" s="27" t="s">
        <v>122</v>
      </c>
      <c r="C17" s="26"/>
      <c r="D17" s="6">
        <f>SUMIF('Análisis de usuarios'!$O$6:$O$48,$B17,'Análisis de usuarios'!C$6:C$48)</f>
        <v>0</v>
      </c>
      <c r="E17" s="6">
        <f>SUMIF('Análisis de usuarios'!$O$6:$O$48,$B17,'Análisis de usuarios'!D$6:D$48)</f>
        <v>0</v>
      </c>
      <c r="F17" s="6">
        <f>SUMIF('Análisis de usuarios'!$O$6:$O$48,$B17,'Análisis de usuarios'!E$6:E$48)</f>
        <v>0</v>
      </c>
      <c r="G17" s="6">
        <f>SUMIF('Análisis de usuarios'!$O$6:$O$48,$B17,'Análisis de usuarios'!F$6:F$48)</f>
        <v>0</v>
      </c>
      <c r="H17" s="6">
        <f>SUMIF('Análisis de usuarios'!$O$6:$O$48,$B17,'Análisis de usuarios'!G$6:G$48)</f>
        <v>0</v>
      </c>
      <c r="I17" s="6">
        <f>SUMIF('Análisis de usuarios'!$O$6:$O$48,$B17,'Análisis de usuarios'!H$6:H$48)</f>
        <v>0</v>
      </c>
      <c r="J17" s="6">
        <f>SUMIF('Análisis de usuarios'!$O$6:$O$48,$B17,'Análisis de usuarios'!I$6:I$48)</f>
        <v>0</v>
      </c>
      <c r="K17" s="6">
        <f>SUMIF('Análisis de usuarios'!$O$6:$O$48,$B17,'Análisis de usuarios'!J$6:J$48)</f>
        <v>0</v>
      </c>
      <c r="L17" s="6">
        <f>SUMIF('Análisis de usuarios'!$O$6:$O$48,$B17,'Análisis de usuarios'!K$6:K$48)</f>
        <v>0</v>
      </c>
      <c r="M17" s="6">
        <f>SUMIF('Análisis de usuarios'!$O$6:$O$48,$B17,'Análisis de usuarios'!L$6:L$48)</f>
        <v>0</v>
      </c>
      <c r="N17" s="6">
        <f>SUMIF('Análisis de usuarios'!$O$6:$O$48,$B17,'Análisis de usuarios'!M$6:M$48)</f>
        <v>0</v>
      </c>
      <c r="O17" s="6">
        <f>SUMIF('Análisis de usuarios'!$O$6:$O$48,$B17,'Análisis de usuarios'!N$6:N$48)</f>
        <v>0</v>
      </c>
      <c r="P17" s="6">
        <f t="shared" si="14"/>
        <v>0</v>
      </c>
      <c r="Q17" s="13">
        <f t="shared" si="15"/>
        <v>256</v>
      </c>
      <c r="R17" s="13">
        <f t="shared" si="16"/>
        <v>40</v>
      </c>
      <c r="S17" s="13">
        <f t="shared" si="17"/>
        <v>5</v>
      </c>
      <c r="T17" s="13">
        <f t="shared" si="18"/>
        <v>16</v>
      </c>
      <c r="U17" s="13">
        <f t="shared" si="19"/>
        <v>1</v>
      </c>
      <c r="V17" s="13">
        <f t="shared" si="20"/>
        <v>0</v>
      </c>
      <c r="W17" s="13">
        <f t="shared" si="21"/>
        <v>10</v>
      </c>
      <c r="X17" s="13">
        <f t="shared" si="22"/>
        <v>0</v>
      </c>
      <c r="Y17" s="13">
        <f t="shared" si="23"/>
        <v>0</v>
      </c>
      <c r="Z17" s="13">
        <f t="shared" si="24"/>
        <v>97</v>
      </c>
      <c r="AA17" s="13">
        <f t="shared" si="25"/>
        <v>789</v>
      </c>
      <c r="AB17" s="13">
        <f t="shared" si="26"/>
        <v>0</v>
      </c>
      <c r="AC17" s="13">
        <f t="shared" si="27"/>
        <v>1214</v>
      </c>
      <c r="AD17" s="30">
        <f t="shared" si="13"/>
        <v>1214</v>
      </c>
    </row>
    <row r="18" spans="1:30" ht="15.75" x14ac:dyDescent="0.25">
      <c r="A18" s="31" t="s">
        <v>139</v>
      </c>
      <c r="B18" s="27" t="s">
        <v>123</v>
      </c>
      <c r="C18" s="26"/>
      <c r="D18" s="6">
        <f>SUMIF('Análisis de usuarios'!$O$6:$O$48,$B18,'Análisis de usuarios'!C$6:C$48)</f>
        <v>0</v>
      </c>
      <c r="E18" s="6">
        <f>SUMIF('Análisis de usuarios'!$O$6:$O$48,$B18,'Análisis de usuarios'!D$6:D$48)</f>
        <v>0</v>
      </c>
      <c r="F18" s="6">
        <f>SUMIF('Análisis de usuarios'!$O$6:$O$48,$B18,'Análisis de usuarios'!E$6:E$48)</f>
        <v>0</v>
      </c>
      <c r="G18" s="6">
        <f>SUMIF('Análisis de usuarios'!$O$6:$O$48,$B18,'Análisis de usuarios'!F$6:F$48)</f>
        <v>0</v>
      </c>
      <c r="H18" s="6">
        <f>SUMIF('Análisis de usuarios'!$O$6:$O$48,$B18,'Análisis de usuarios'!G$6:G$48)</f>
        <v>0</v>
      </c>
      <c r="I18" s="6">
        <f>SUMIF('Análisis de usuarios'!$O$6:$O$48,$B18,'Análisis de usuarios'!H$6:H$48)</f>
        <v>0</v>
      </c>
      <c r="J18" s="6">
        <f>SUMIF('Análisis de usuarios'!$O$6:$O$48,$B18,'Análisis de usuarios'!I$6:I$48)</f>
        <v>0</v>
      </c>
      <c r="K18" s="6">
        <f>SUMIF('Análisis de usuarios'!$O$6:$O$48,$B18,'Análisis de usuarios'!J$6:J$48)</f>
        <v>0</v>
      </c>
      <c r="L18" s="6">
        <f>SUMIF('Análisis de usuarios'!$O$6:$O$48,$B18,'Análisis de usuarios'!K$6:K$48)</f>
        <v>0</v>
      </c>
      <c r="M18" s="6">
        <f>SUMIF('Análisis de usuarios'!$O$6:$O$48,$B18,'Análisis de usuarios'!L$6:L$48)</f>
        <v>0</v>
      </c>
      <c r="N18" s="6">
        <f>SUMIF('Análisis de usuarios'!$O$6:$O$48,$B18,'Análisis de usuarios'!M$6:M$48)</f>
        <v>0</v>
      </c>
      <c r="O18" s="6">
        <f>SUMIF('Análisis de usuarios'!$O$6:$O$48,$B18,'Análisis de usuarios'!N$6:N$48)</f>
        <v>0</v>
      </c>
      <c r="P18" s="6">
        <f t="shared" si="14"/>
        <v>0</v>
      </c>
      <c r="Q18" s="13">
        <f t="shared" si="15"/>
        <v>256</v>
      </c>
      <c r="R18" s="13">
        <f t="shared" si="16"/>
        <v>40</v>
      </c>
      <c r="S18" s="13">
        <f t="shared" si="17"/>
        <v>5</v>
      </c>
      <c r="T18" s="13">
        <f t="shared" si="18"/>
        <v>16</v>
      </c>
      <c r="U18" s="13">
        <f t="shared" si="19"/>
        <v>1</v>
      </c>
      <c r="V18" s="13">
        <f t="shared" si="20"/>
        <v>0</v>
      </c>
      <c r="W18" s="13">
        <f t="shared" si="21"/>
        <v>10</v>
      </c>
      <c r="X18" s="13">
        <f t="shared" si="22"/>
        <v>0</v>
      </c>
      <c r="Y18" s="13">
        <f t="shared" si="23"/>
        <v>0</v>
      </c>
      <c r="Z18" s="13">
        <f t="shared" si="24"/>
        <v>97</v>
      </c>
      <c r="AA18" s="13">
        <f t="shared" si="25"/>
        <v>789</v>
      </c>
      <c r="AB18" s="13">
        <f t="shared" si="26"/>
        <v>0</v>
      </c>
      <c r="AC18" s="13">
        <f t="shared" si="27"/>
        <v>1214</v>
      </c>
      <c r="AD18" s="30">
        <f t="shared" si="13"/>
        <v>1214</v>
      </c>
    </row>
    <row r="19" spans="1:30" ht="15.75" x14ac:dyDescent="0.25">
      <c r="A19" s="31" t="s">
        <v>140</v>
      </c>
      <c r="B19" s="27" t="s">
        <v>124</v>
      </c>
      <c r="C19" s="26"/>
      <c r="D19" s="6">
        <f>SUMIF('Análisis de usuarios'!$O$6:$O$48,$B19,'Análisis de usuarios'!C$6:C$48)</f>
        <v>0</v>
      </c>
      <c r="E19" s="6">
        <f>SUMIF('Análisis de usuarios'!$O$6:$O$48,$B19,'Análisis de usuarios'!D$6:D$48)</f>
        <v>0</v>
      </c>
      <c r="F19" s="6">
        <f>SUMIF('Análisis de usuarios'!$O$6:$O$48,$B19,'Análisis de usuarios'!E$6:E$48)</f>
        <v>0</v>
      </c>
      <c r="G19" s="6">
        <f>SUMIF('Análisis de usuarios'!$O$6:$O$48,$B19,'Análisis de usuarios'!F$6:F$48)</f>
        <v>0</v>
      </c>
      <c r="H19" s="6">
        <f>SUMIF('Análisis de usuarios'!$O$6:$O$48,$B19,'Análisis de usuarios'!G$6:G$48)</f>
        <v>0</v>
      </c>
      <c r="I19" s="6">
        <f>SUMIF('Análisis de usuarios'!$O$6:$O$48,$B19,'Análisis de usuarios'!H$6:H$48)</f>
        <v>0</v>
      </c>
      <c r="J19" s="6">
        <f>SUMIF('Análisis de usuarios'!$O$6:$O$48,$B19,'Análisis de usuarios'!I$6:I$48)</f>
        <v>0</v>
      </c>
      <c r="K19" s="6">
        <f>SUMIF('Análisis de usuarios'!$O$6:$O$48,$B19,'Análisis de usuarios'!J$6:J$48)</f>
        <v>0</v>
      </c>
      <c r="L19" s="6">
        <f>SUMIF('Análisis de usuarios'!$O$6:$O$48,$B19,'Análisis de usuarios'!K$6:K$48)</f>
        <v>0</v>
      </c>
      <c r="M19" s="6">
        <f>SUMIF('Análisis de usuarios'!$O$6:$O$48,$B19,'Análisis de usuarios'!L$6:L$48)</f>
        <v>0</v>
      </c>
      <c r="N19" s="6">
        <f>SUMIF('Análisis de usuarios'!$O$6:$O$48,$B19,'Análisis de usuarios'!M$6:M$48)</f>
        <v>0</v>
      </c>
      <c r="O19" s="6">
        <f>SUMIF('Análisis de usuarios'!$O$6:$O$48,$B19,'Análisis de usuarios'!N$6:N$48)</f>
        <v>0</v>
      </c>
      <c r="P19" s="6">
        <f t="shared" si="14"/>
        <v>0</v>
      </c>
      <c r="Q19" s="13">
        <f t="shared" si="15"/>
        <v>256</v>
      </c>
      <c r="R19" s="13">
        <f t="shared" si="16"/>
        <v>40</v>
      </c>
      <c r="S19" s="13">
        <f t="shared" si="17"/>
        <v>5</v>
      </c>
      <c r="T19" s="13">
        <f t="shared" si="18"/>
        <v>16</v>
      </c>
      <c r="U19" s="13">
        <f t="shared" si="19"/>
        <v>1</v>
      </c>
      <c r="V19" s="13">
        <f t="shared" si="20"/>
        <v>0</v>
      </c>
      <c r="W19" s="13">
        <f t="shared" si="21"/>
        <v>10</v>
      </c>
      <c r="X19" s="13">
        <f t="shared" si="22"/>
        <v>0</v>
      </c>
      <c r="Y19" s="13">
        <f t="shared" si="23"/>
        <v>0</v>
      </c>
      <c r="Z19" s="13">
        <f t="shared" si="24"/>
        <v>97</v>
      </c>
      <c r="AA19" s="13">
        <f t="shared" si="25"/>
        <v>789</v>
      </c>
      <c r="AB19" s="13">
        <f t="shared" si="26"/>
        <v>0</v>
      </c>
      <c r="AC19" s="13">
        <f t="shared" si="27"/>
        <v>1214</v>
      </c>
      <c r="AD19" s="30">
        <f t="shared" si="13"/>
        <v>1214</v>
      </c>
    </row>
    <row r="20" spans="1:30" ht="15.75" x14ac:dyDescent="0.25">
      <c r="A20" s="31" t="s">
        <v>141</v>
      </c>
      <c r="B20" s="27" t="s">
        <v>125</v>
      </c>
      <c r="C20" s="26"/>
      <c r="D20" s="6">
        <f>SUMIF('Análisis de usuarios'!$O$6:$O$48,$B20,'Análisis de usuarios'!C$6:C$48)</f>
        <v>0</v>
      </c>
      <c r="E20" s="6">
        <f>SUMIF('Análisis de usuarios'!$O$6:$O$48,$B20,'Análisis de usuarios'!D$6:D$48)</f>
        <v>0</v>
      </c>
      <c r="F20" s="6">
        <f>SUMIF('Análisis de usuarios'!$O$6:$O$48,$B20,'Análisis de usuarios'!E$6:E$48)</f>
        <v>0</v>
      </c>
      <c r="G20" s="6">
        <f>SUMIF('Análisis de usuarios'!$O$6:$O$48,$B20,'Análisis de usuarios'!F$6:F$48)</f>
        <v>0</v>
      </c>
      <c r="H20" s="6">
        <f>SUMIF('Análisis de usuarios'!$O$6:$O$48,$B20,'Análisis de usuarios'!G$6:G$48)</f>
        <v>0</v>
      </c>
      <c r="I20" s="6">
        <f>SUMIF('Análisis de usuarios'!$O$6:$O$48,$B20,'Análisis de usuarios'!H$6:H$48)</f>
        <v>0</v>
      </c>
      <c r="J20" s="6">
        <f>SUMIF('Análisis de usuarios'!$O$6:$O$48,$B20,'Análisis de usuarios'!I$6:I$48)</f>
        <v>0</v>
      </c>
      <c r="K20" s="6">
        <f>SUMIF('Análisis de usuarios'!$O$6:$O$48,$B20,'Análisis de usuarios'!J$6:J$48)</f>
        <v>0</v>
      </c>
      <c r="L20" s="6">
        <f>SUMIF('Análisis de usuarios'!$O$6:$O$48,$B20,'Análisis de usuarios'!K$6:K$48)</f>
        <v>0</v>
      </c>
      <c r="M20" s="6">
        <f>SUMIF('Análisis de usuarios'!$O$6:$O$48,$B20,'Análisis de usuarios'!L$6:L$48)</f>
        <v>0</v>
      </c>
      <c r="N20" s="6">
        <f>SUMIF('Análisis de usuarios'!$O$6:$O$48,$B20,'Análisis de usuarios'!M$6:M$48)</f>
        <v>0</v>
      </c>
      <c r="O20" s="6">
        <f>SUMIF('Análisis de usuarios'!$O$6:$O$48,$B20,'Análisis de usuarios'!N$6:N$48)</f>
        <v>0</v>
      </c>
      <c r="P20" s="6">
        <f t="shared" si="14"/>
        <v>0</v>
      </c>
      <c r="Q20" s="13">
        <f t="shared" si="15"/>
        <v>256</v>
      </c>
      <c r="R20" s="13">
        <f t="shared" si="16"/>
        <v>40</v>
      </c>
      <c r="S20" s="13">
        <f t="shared" si="17"/>
        <v>5</v>
      </c>
      <c r="T20" s="13">
        <f t="shared" si="18"/>
        <v>16</v>
      </c>
      <c r="U20" s="13">
        <f t="shared" si="19"/>
        <v>1</v>
      </c>
      <c r="V20" s="13">
        <f t="shared" si="20"/>
        <v>0</v>
      </c>
      <c r="W20" s="13">
        <f t="shared" si="21"/>
        <v>10</v>
      </c>
      <c r="X20" s="13">
        <f t="shared" si="22"/>
        <v>0</v>
      </c>
      <c r="Y20" s="13">
        <f t="shared" si="23"/>
        <v>0</v>
      </c>
      <c r="Z20" s="13">
        <f t="shared" si="24"/>
        <v>97</v>
      </c>
      <c r="AA20" s="13">
        <f t="shared" si="25"/>
        <v>789</v>
      </c>
      <c r="AB20" s="13">
        <f t="shared" si="26"/>
        <v>0</v>
      </c>
      <c r="AC20" s="13">
        <f t="shared" si="27"/>
        <v>1214</v>
      </c>
      <c r="AD20" s="30">
        <f t="shared" si="13"/>
        <v>1214</v>
      </c>
    </row>
    <row r="21" spans="1:30" ht="15.75" x14ac:dyDescent="0.25">
      <c r="A21" s="31" t="s">
        <v>142</v>
      </c>
      <c r="B21" s="27" t="s">
        <v>126</v>
      </c>
      <c r="C21" s="26"/>
      <c r="D21" s="6">
        <f>SUMIF('Análisis de usuarios'!$O$6:$O$48,$B21,'Análisis de usuarios'!C$6:C$48)</f>
        <v>0</v>
      </c>
      <c r="E21" s="6">
        <f>SUMIF('Análisis de usuarios'!$O$6:$O$48,$B21,'Análisis de usuarios'!D$6:D$48)</f>
        <v>0</v>
      </c>
      <c r="F21" s="6">
        <f>SUMIF('Análisis de usuarios'!$O$6:$O$48,$B21,'Análisis de usuarios'!E$6:E$48)</f>
        <v>0</v>
      </c>
      <c r="G21" s="6">
        <f>SUMIF('Análisis de usuarios'!$O$6:$O$48,$B21,'Análisis de usuarios'!F$6:F$48)</f>
        <v>0</v>
      </c>
      <c r="H21" s="6">
        <f>SUMIF('Análisis de usuarios'!$O$6:$O$48,$B21,'Análisis de usuarios'!G$6:G$48)</f>
        <v>0</v>
      </c>
      <c r="I21" s="6">
        <f>SUMIF('Análisis de usuarios'!$O$6:$O$48,$B21,'Análisis de usuarios'!H$6:H$48)</f>
        <v>0</v>
      </c>
      <c r="J21" s="6">
        <f>SUMIF('Análisis de usuarios'!$O$6:$O$48,$B21,'Análisis de usuarios'!I$6:I$48)</f>
        <v>0</v>
      </c>
      <c r="K21" s="6">
        <f>SUMIF('Análisis de usuarios'!$O$6:$O$48,$B21,'Análisis de usuarios'!J$6:J$48)</f>
        <v>0</v>
      </c>
      <c r="L21" s="6">
        <f>SUMIF('Análisis de usuarios'!$O$6:$O$48,$B21,'Análisis de usuarios'!K$6:K$48)</f>
        <v>0</v>
      </c>
      <c r="M21" s="6">
        <f>SUMIF('Análisis de usuarios'!$O$6:$O$48,$B21,'Análisis de usuarios'!L$6:L$48)</f>
        <v>0</v>
      </c>
      <c r="N21" s="6">
        <f>SUMIF('Análisis de usuarios'!$O$6:$O$48,$B21,'Análisis de usuarios'!M$6:M$48)</f>
        <v>0</v>
      </c>
      <c r="O21" s="6">
        <f>SUMIF('Análisis de usuarios'!$O$6:$O$48,$B21,'Análisis de usuarios'!N$6:N$48)</f>
        <v>0</v>
      </c>
      <c r="P21" s="6">
        <f t="shared" si="14"/>
        <v>0</v>
      </c>
      <c r="Q21" s="13">
        <f t="shared" si="15"/>
        <v>256</v>
      </c>
      <c r="R21" s="13">
        <f t="shared" si="16"/>
        <v>40</v>
      </c>
      <c r="S21" s="13">
        <f t="shared" si="17"/>
        <v>5</v>
      </c>
      <c r="T21" s="13">
        <f t="shared" si="18"/>
        <v>16</v>
      </c>
      <c r="U21" s="13">
        <f t="shared" si="19"/>
        <v>1</v>
      </c>
      <c r="V21" s="13">
        <f t="shared" si="20"/>
        <v>0</v>
      </c>
      <c r="W21" s="13">
        <f t="shared" si="21"/>
        <v>10</v>
      </c>
      <c r="X21" s="13">
        <f t="shared" si="22"/>
        <v>0</v>
      </c>
      <c r="Y21" s="13">
        <f t="shared" si="23"/>
        <v>0</v>
      </c>
      <c r="Z21" s="13">
        <f t="shared" si="24"/>
        <v>97</v>
      </c>
      <c r="AA21" s="13">
        <f t="shared" si="25"/>
        <v>789</v>
      </c>
      <c r="AB21" s="13">
        <f t="shared" si="26"/>
        <v>0</v>
      </c>
      <c r="AC21" s="13">
        <f t="shared" si="27"/>
        <v>1214</v>
      </c>
      <c r="AD21" s="30">
        <f t="shared" si="13"/>
        <v>1214</v>
      </c>
    </row>
    <row r="22" spans="1:30" x14ac:dyDescent="0.25">
      <c r="B22" s="29"/>
    </row>
    <row r="24" spans="1:30" ht="15.75" x14ac:dyDescent="0.25">
      <c r="B24" s="38" t="s">
        <v>127</v>
      </c>
      <c r="C24" s="39"/>
      <c r="D24" s="39"/>
      <c r="E24" s="39"/>
      <c r="F24" s="39"/>
      <c r="G24" s="39"/>
    </row>
  </sheetData>
  <mergeCells count="1">
    <mergeCell ref="B24:G24"/>
  </mergeCells>
  <phoneticPr fontId="7"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26FDA05691BC46AE3F2D6287CE88F9" ma:contentTypeVersion="6" ma:contentTypeDescription="Create a new document." ma:contentTypeScope="" ma:versionID="75cb0b97910a092041127bf5b16fc9df">
  <xsd:schema xmlns:xsd="http://www.w3.org/2001/XMLSchema" xmlns:xs="http://www.w3.org/2001/XMLSchema" xmlns:p="http://schemas.microsoft.com/office/2006/metadata/properties" xmlns:ns2="de9664fc-cc2d-43bf-b1d5-a277c7e04c4a" xmlns:ns3="e84a2eec-4767-474e-8750-67852bf0536d" targetNamespace="http://schemas.microsoft.com/office/2006/metadata/properties" ma:root="true" ma:fieldsID="74067c3f806b88a1bf267f43617e7032" ns2:_="" ns3:_="">
    <xsd:import namespace="de9664fc-cc2d-43bf-b1d5-a277c7e04c4a"/>
    <xsd:import namespace="e84a2eec-4767-474e-8750-67852bf0536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9664fc-cc2d-43bf-b1d5-a277c7e0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84a2eec-4767-474e-8750-67852bf0536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1E6CB38-27DE-4AE6-BB1B-BD1FCAF7CB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9664fc-cc2d-43bf-b1d5-a277c7e04c4a"/>
    <ds:schemaRef ds:uri="e84a2eec-4767-474e-8750-67852bf053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034197-4384-41DB-B3C8-3C75491AB351}">
  <ds:schemaRefs>
    <ds:schemaRef ds:uri="http://schemas.microsoft.com/sharepoint/v3/contenttype/forms"/>
  </ds:schemaRefs>
</ds:datastoreItem>
</file>

<file path=customXml/itemProps3.xml><?xml version="1.0" encoding="utf-8"?>
<ds:datastoreItem xmlns:ds="http://schemas.openxmlformats.org/officeDocument/2006/customXml" ds:itemID="{E296C833-DD1D-40D8-9A3E-BAE5D554320A}">
  <ds:schemaRefs>
    <ds:schemaRef ds:uri="http://schemas.microsoft.com/office/2006/metadata/properties"/>
    <ds:schemaRef ds:uri="http://schemas.openxmlformats.org/package/2006/metadata/core-properties"/>
    <ds:schemaRef ds:uri="http://purl.org/dc/elements/1.1/"/>
    <ds:schemaRef ds:uri="e84a2eec-4767-474e-8750-67852bf0536d"/>
    <ds:schemaRef ds:uri="de9664fc-cc2d-43bf-b1d5-a277c7e04c4a"/>
    <ds:schemaRef ds:uri="http://schemas.microsoft.com/office/2006/documentManagement/types"/>
    <ds:schemaRef ds:uri="http://purl.org/dc/dcmitype/"/>
    <ds:schemaRef ds:uri="http://purl.org/dc/terms/"/>
    <ds:schemaRef ds:uri="http://schemas.microsoft.com/office/infopath/2007/PartnerControls"/>
    <ds:schemaRef ds:uri="http://www.w3.org/XML/1998/namespace"/>
  </ds:schemaRefs>
</ds:datastoreItem>
</file>

<file path=docMetadata/LabelInfo.xml><?xml version="1.0" encoding="utf-8"?>
<clbl:labelList xmlns:clbl="http://schemas.microsoft.com/office/2020/mipLabelMetadata">
  <clbl:label id="{3048dc87-43f0-4100-9acb-ae1971c79395}" enabled="0" method="" siteId="{3048dc87-43f0-4100-9acb-ae1971c7939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Tipos de perfiles</vt:lpstr>
      <vt:lpstr>Análisis de usuarios</vt:lpstr>
      <vt:lpstr>Resumen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Javier Jesús García de Bringas</dc:creator>
  <cp:keywords/>
  <dc:description/>
  <cp:lastModifiedBy>JAVIER JESUS GARCIA DE BRINGAS</cp:lastModifiedBy>
  <cp:revision/>
  <dcterms:created xsi:type="dcterms:W3CDTF">2022-11-10T10:00:03Z</dcterms:created>
  <dcterms:modified xsi:type="dcterms:W3CDTF">2023-03-06T13:34:35Z</dcterms:modified>
  <cp:category/>
  <cp:contentStatus/>
</cp:coreProperties>
</file>