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ontrataciones\P.ordinario\2024\PINTURA\DEFINITIVOS\"/>
    </mc:Choice>
  </mc:AlternateContent>
  <bookViews>
    <workbookView xWindow="0" yWindow="0" windowWidth="28800" windowHeight="11610"/>
  </bookViews>
  <sheets>
    <sheet name="Lote 1" sheetId="2" r:id="rId1"/>
    <sheet name="Lote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" i="2" l="1"/>
  <c r="L81" i="2" s="1"/>
  <c r="J81" i="2"/>
  <c r="K80" i="2"/>
  <c r="J80" i="2"/>
  <c r="L80" i="2" s="1"/>
  <c r="K79" i="2"/>
  <c r="J79" i="2"/>
  <c r="L79" i="2" s="1"/>
  <c r="K78" i="2"/>
  <c r="J78" i="2"/>
  <c r="L78" i="2" s="1"/>
  <c r="K76" i="2"/>
  <c r="J76" i="2"/>
  <c r="L76" i="2" s="1"/>
  <c r="K75" i="2"/>
  <c r="J75" i="2"/>
  <c r="L75" i="2" s="1"/>
  <c r="K74" i="2"/>
  <c r="J74" i="2"/>
  <c r="L74" i="2" s="1"/>
  <c r="K73" i="2"/>
  <c r="J73" i="2"/>
  <c r="L73" i="2" s="1"/>
  <c r="K71" i="2"/>
  <c r="J71" i="2"/>
  <c r="L71" i="2" s="1"/>
  <c r="K70" i="2"/>
  <c r="J70" i="2"/>
  <c r="L70" i="2" s="1"/>
  <c r="K69" i="2"/>
  <c r="J69" i="2"/>
  <c r="L69" i="2" s="1"/>
  <c r="K67" i="2"/>
  <c r="J67" i="2"/>
  <c r="L67" i="2" s="1"/>
  <c r="K66" i="2"/>
  <c r="L66" i="2" s="1"/>
  <c r="J66" i="2"/>
  <c r="K65" i="2"/>
  <c r="J65" i="2"/>
  <c r="L65" i="2" s="1"/>
  <c r="K64" i="2"/>
  <c r="L64" i="2" s="1"/>
  <c r="J64" i="2"/>
  <c r="K63" i="2"/>
  <c r="J63" i="2"/>
  <c r="L63" i="2" s="1"/>
  <c r="K62" i="2"/>
  <c r="L62" i="2" s="1"/>
  <c r="J62" i="2"/>
  <c r="K61" i="2"/>
  <c r="J61" i="2"/>
  <c r="L61" i="2" s="1"/>
  <c r="K60" i="2"/>
  <c r="L60" i="2" s="1"/>
  <c r="J60" i="2"/>
  <c r="K59" i="2"/>
  <c r="J59" i="2"/>
  <c r="L59" i="2" s="1"/>
  <c r="K58" i="2"/>
  <c r="L58" i="2" s="1"/>
  <c r="J58" i="2"/>
  <c r="K57" i="2"/>
  <c r="J57" i="2"/>
  <c r="L57" i="2" s="1"/>
  <c r="K56" i="2"/>
  <c r="L56" i="2" s="1"/>
  <c r="J56" i="2"/>
  <c r="K55" i="2"/>
  <c r="J55" i="2"/>
  <c r="L55" i="2" s="1"/>
  <c r="K54" i="2"/>
  <c r="L54" i="2" s="1"/>
  <c r="J54" i="2"/>
  <c r="K52" i="2"/>
  <c r="J52" i="2"/>
  <c r="L52" i="2" s="1"/>
  <c r="K51" i="2"/>
  <c r="J51" i="2"/>
  <c r="L51" i="2" s="1"/>
  <c r="K50" i="2"/>
  <c r="J50" i="2"/>
  <c r="L50" i="2" s="1"/>
  <c r="K49" i="2"/>
  <c r="J49" i="2"/>
  <c r="L49" i="2" s="1"/>
  <c r="K48" i="2"/>
  <c r="J48" i="2"/>
  <c r="L48" i="2" s="1"/>
  <c r="K45" i="2"/>
  <c r="J45" i="2"/>
  <c r="L45" i="2" s="1"/>
  <c r="K44" i="2"/>
  <c r="J44" i="2"/>
  <c r="L44" i="2" s="1"/>
  <c r="K43" i="2"/>
  <c r="J43" i="2"/>
  <c r="L43" i="2" s="1"/>
  <c r="K42" i="2"/>
  <c r="J42" i="2"/>
  <c r="L42" i="2" s="1"/>
  <c r="K41" i="2"/>
  <c r="J41" i="2"/>
  <c r="L41" i="2" s="1"/>
  <c r="K40" i="2"/>
  <c r="J40" i="2"/>
  <c r="L40" i="2" s="1"/>
  <c r="K39" i="2"/>
  <c r="J39" i="2"/>
  <c r="L39" i="2" s="1"/>
  <c r="K38" i="2"/>
  <c r="J38" i="2"/>
  <c r="L38" i="2" s="1"/>
  <c r="K37" i="2"/>
  <c r="J37" i="2"/>
  <c r="L37" i="2" s="1"/>
  <c r="K35" i="2"/>
  <c r="J35" i="2"/>
  <c r="L35" i="2" s="1"/>
  <c r="K34" i="2"/>
  <c r="J34" i="2"/>
  <c r="L34" i="2" s="1"/>
  <c r="K33" i="2"/>
  <c r="J33" i="2"/>
  <c r="L33" i="2" s="1"/>
  <c r="K32" i="2"/>
  <c r="J32" i="2"/>
  <c r="L32" i="2" s="1"/>
  <c r="K30" i="2"/>
  <c r="L30" i="2" s="1"/>
  <c r="J30" i="2"/>
  <c r="K29" i="2"/>
  <c r="J29" i="2"/>
  <c r="L29" i="2" s="1"/>
  <c r="K27" i="2"/>
  <c r="J27" i="2"/>
  <c r="L27" i="2" s="1"/>
  <c r="K26" i="2"/>
  <c r="J26" i="2"/>
  <c r="L26" i="2" s="1"/>
  <c r="K25" i="2"/>
  <c r="J25" i="2"/>
  <c r="L25" i="2" s="1"/>
  <c r="K24" i="2"/>
  <c r="J24" i="2"/>
  <c r="L24" i="2" s="1"/>
  <c r="K23" i="2"/>
  <c r="J23" i="2"/>
  <c r="L23" i="2" s="1"/>
  <c r="K22" i="2"/>
  <c r="J22" i="2"/>
  <c r="L22" i="2" s="1"/>
  <c r="K21" i="2"/>
  <c r="J21" i="2"/>
  <c r="L21" i="2" s="1"/>
  <c r="K20" i="2"/>
  <c r="J20" i="2"/>
  <c r="L20" i="2" s="1"/>
  <c r="K19" i="2"/>
  <c r="J19" i="2"/>
  <c r="L19" i="2" s="1"/>
  <c r="K18" i="2"/>
  <c r="J18" i="2"/>
  <c r="L18" i="2" s="1"/>
  <c r="L16" i="2"/>
  <c r="K16" i="2"/>
  <c r="J16" i="2"/>
  <c r="L14" i="2"/>
  <c r="K14" i="2"/>
  <c r="J14" i="2"/>
  <c r="K13" i="2"/>
  <c r="J13" i="2"/>
  <c r="L13" i="2" s="1"/>
  <c r="L12" i="2"/>
  <c r="K12" i="2"/>
  <c r="J12" i="2"/>
  <c r="K11" i="2"/>
  <c r="J11" i="2"/>
  <c r="L11" i="2" s="1"/>
  <c r="J8" i="2"/>
  <c r="K8" i="2"/>
  <c r="L8" i="2"/>
  <c r="J9" i="2"/>
  <c r="K9" i="2"/>
  <c r="L9" i="2" s="1"/>
  <c r="L7" i="2"/>
  <c r="K7" i="2"/>
  <c r="J7" i="2"/>
  <c r="K81" i="1"/>
  <c r="J81" i="1"/>
  <c r="L81" i="1" s="1"/>
  <c r="K80" i="1"/>
  <c r="J80" i="1"/>
  <c r="L80" i="1" s="1"/>
  <c r="K79" i="1"/>
  <c r="J79" i="1"/>
  <c r="L79" i="1" s="1"/>
  <c r="K78" i="1"/>
  <c r="J78" i="1"/>
  <c r="L78" i="1" s="1"/>
  <c r="K76" i="1"/>
  <c r="J76" i="1"/>
  <c r="L76" i="1" s="1"/>
  <c r="K75" i="1"/>
  <c r="J75" i="1"/>
  <c r="L75" i="1" s="1"/>
  <c r="K74" i="1"/>
  <c r="J74" i="1"/>
  <c r="L74" i="1" s="1"/>
  <c r="K73" i="1"/>
  <c r="J73" i="1"/>
  <c r="L73" i="1" s="1"/>
  <c r="K71" i="1"/>
  <c r="J71" i="1"/>
  <c r="L71" i="1" s="1"/>
  <c r="K70" i="1"/>
  <c r="L70" i="1" s="1"/>
  <c r="J70" i="1"/>
  <c r="K69" i="1"/>
  <c r="J69" i="1"/>
  <c r="L69" i="1" s="1"/>
  <c r="L67" i="1"/>
  <c r="K67" i="1"/>
  <c r="J67" i="1"/>
  <c r="K66" i="1"/>
  <c r="L66" i="1" s="1"/>
  <c r="J66" i="1"/>
  <c r="L65" i="1"/>
  <c r="K65" i="1"/>
  <c r="J65" i="1"/>
  <c r="K64" i="1"/>
  <c r="J64" i="1"/>
  <c r="L64" i="1" s="1"/>
  <c r="L63" i="1"/>
  <c r="K63" i="1"/>
  <c r="J63" i="1"/>
  <c r="K62" i="1"/>
  <c r="J62" i="1"/>
  <c r="L62" i="1" s="1"/>
  <c r="L61" i="1"/>
  <c r="K61" i="1"/>
  <c r="J61" i="1"/>
  <c r="K60" i="1"/>
  <c r="J60" i="1"/>
  <c r="L60" i="1" s="1"/>
  <c r="L59" i="1"/>
  <c r="K59" i="1"/>
  <c r="J59" i="1"/>
  <c r="K58" i="1"/>
  <c r="J58" i="1"/>
  <c r="L58" i="1" s="1"/>
  <c r="L57" i="1"/>
  <c r="K57" i="1"/>
  <c r="J57" i="1"/>
  <c r="K56" i="1"/>
  <c r="J56" i="1"/>
  <c r="L56" i="1" s="1"/>
  <c r="L55" i="1"/>
  <c r="K55" i="1"/>
  <c r="J55" i="1"/>
  <c r="K54" i="1"/>
  <c r="J54" i="1"/>
  <c r="L54" i="1" s="1"/>
  <c r="K52" i="1"/>
  <c r="J52" i="1"/>
  <c r="L52" i="1" s="1"/>
  <c r="K51" i="1"/>
  <c r="L51" i="1" s="1"/>
  <c r="J51" i="1"/>
  <c r="K50" i="1"/>
  <c r="J50" i="1"/>
  <c r="L50" i="1" s="1"/>
  <c r="K49" i="1"/>
  <c r="L49" i="1" s="1"/>
  <c r="J49" i="1"/>
  <c r="K48" i="1"/>
  <c r="J48" i="1"/>
  <c r="L48" i="1" s="1"/>
  <c r="K45" i="1"/>
  <c r="J45" i="1"/>
  <c r="L45" i="1" s="1"/>
  <c r="K44" i="1"/>
  <c r="J44" i="1"/>
  <c r="L44" i="1" s="1"/>
  <c r="K43" i="1"/>
  <c r="J43" i="1"/>
  <c r="L43" i="1" s="1"/>
  <c r="K42" i="1"/>
  <c r="J42" i="1"/>
  <c r="L42" i="1" s="1"/>
  <c r="K41" i="1"/>
  <c r="J41" i="1"/>
  <c r="L41" i="1" s="1"/>
  <c r="K40" i="1"/>
  <c r="J40" i="1"/>
  <c r="L40" i="1" s="1"/>
  <c r="K39" i="1"/>
  <c r="J39" i="1"/>
  <c r="L39" i="1" s="1"/>
  <c r="K38" i="1"/>
  <c r="J38" i="1"/>
  <c r="L38" i="1" s="1"/>
  <c r="K37" i="1"/>
  <c r="J37" i="1"/>
  <c r="L37" i="1" s="1"/>
  <c r="K35" i="1"/>
  <c r="L35" i="1" s="1"/>
  <c r="J35" i="1"/>
  <c r="K34" i="1"/>
  <c r="J34" i="1"/>
  <c r="L34" i="1" s="1"/>
  <c r="K33" i="1"/>
  <c r="L33" i="1" s="1"/>
  <c r="J33" i="1"/>
  <c r="K32" i="1"/>
  <c r="J32" i="1"/>
  <c r="L32" i="1" s="1"/>
  <c r="K30" i="1"/>
  <c r="L30" i="1" s="1"/>
  <c r="J30" i="1"/>
  <c r="K29" i="1"/>
  <c r="J29" i="1"/>
  <c r="L29" i="1" s="1"/>
  <c r="K27" i="1"/>
  <c r="L27" i="1" s="1"/>
  <c r="J27" i="1"/>
  <c r="K26" i="1"/>
  <c r="J26" i="1"/>
  <c r="L26" i="1" s="1"/>
  <c r="K25" i="1"/>
  <c r="L25" i="1" s="1"/>
  <c r="J25" i="1"/>
  <c r="K24" i="1"/>
  <c r="J24" i="1"/>
  <c r="L24" i="1" s="1"/>
  <c r="K23" i="1"/>
  <c r="L23" i="1" s="1"/>
  <c r="J23" i="1"/>
  <c r="K22" i="1"/>
  <c r="J22" i="1"/>
  <c r="L22" i="1" s="1"/>
  <c r="K21" i="1"/>
  <c r="L21" i="1" s="1"/>
  <c r="J21" i="1"/>
  <c r="K20" i="1"/>
  <c r="J20" i="1"/>
  <c r="L20" i="1" s="1"/>
  <c r="K19" i="1"/>
  <c r="L19" i="1" s="1"/>
  <c r="J19" i="1"/>
  <c r="K18" i="1"/>
  <c r="J18" i="1"/>
  <c r="L18" i="1" s="1"/>
  <c r="K16" i="1"/>
  <c r="J16" i="1"/>
  <c r="L16" i="1" s="1"/>
  <c r="K14" i="1"/>
  <c r="J14" i="1"/>
  <c r="L14" i="1" s="1"/>
  <c r="K13" i="1"/>
  <c r="J13" i="1"/>
  <c r="L13" i="1" s="1"/>
  <c r="K12" i="1"/>
  <c r="J12" i="1"/>
  <c r="L12" i="1" s="1"/>
  <c r="K11" i="1"/>
  <c r="J11" i="1"/>
  <c r="L11" i="1" s="1"/>
  <c r="K9" i="1"/>
  <c r="J9" i="1"/>
  <c r="L9" i="1" s="1"/>
  <c r="K8" i="1"/>
  <c r="J8" i="1"/>
  <c r="L8" i="1" s="1"/>
  <c r="L7" i="1"/>
  <c r="K7" i="1"/>
  <c r="J7" i="1"/>
  <c r="I81" i="1" l="1"/>
  <c r="I80" i="1"/>
  <c r="I79" i="1"/>
  <c r="I78" i="1"/>
  <c r="I76" i="1"/>
  <c r="I75" i="1"/>
  <c r="I74" i="1"/>
  <c r="I73" i="1"/>
  <c r="I71" i="1"/>
  <c r="I70" i="1"/>
  <c r="I69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2" i="1"/>
  <c r="I51" i="1"/>
  <c r="I50" i="1"/>
  <c r="I49" i="1"/>
  <c r="I48" i="1"/>
  <c r="I45" i="1"/>
  <c r="I44" i="1"/>
  <c r="I43" i="1"/>
  <c r="I42" i="1"/>
  <c r="I41" i="1"/>
  <c r="I40" i="1"/>
  <c r="I39" i="1"/>
  <c r="I38" i="1"/>
  <c r="I37" i="1"/>
  <c r="I35" i="1"/>
  <c r="I34" i="1"/>
  <c r="I33" i="1"/>
  <c r="I32" i="1"/>
  <c r="I30" i="1"/>
  <c r="I29" i="1"/>
  <c r="I27" i="1"/>
  <c r="I26" i="1"/>
  <c r="I25" i="1"/>
  <c r="I24" i="1"/>
  <c r="I23" i="1"/>
  <c r="I22" i="1"/>
  <c r="I21" i="1"/>
  <c r="I20" i="1"/>
  <c r="I19" i="1"/>
  <c r="I18" i="1"/>
  <c r="I16" i="1"/>
  <c r="I14" i="1"/>
  <c r="I13" i="1"/>
  <c r="I12" i="1"/>
  <c r="I11" i="1"/>
  <c r="I9" i="1"/>
  <c r="I8" i="1"/>
  <c r="I7" i="1"/>
  <c r="I81" i="2"/>
  <c r="I80" i="2"/>
  <c r="I79" i="2"/>
  <c r="I78" i="2"/>
  <c r="I76" i="2"/>
  <c r="I75" i="2"/>
  <c r="I74" i="2"/>
  <c r="I73" i="2"/>
  <c r="I71" i="2"/>
  <c r="I70" i="2"/>
  <c r="I69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2" i="2"/>
  <c r="I51" i="2"/>
  <c r="I50" i="2"/>
  <c r="I49" i="2"/>
  <c r="I48" i="2"/>
  <c r="I45" i="2"/>
  <c r="I44" i="2"/>
  <c r="I43" i="2"/>
  <c r="I42" i="2"/>
  <c r="I41" i="2"/>
  <c r="I40" i="2"/>
  <c r="I39" i="2"/>
  <c r="I38" i="2"/>
  <c r="I37" i="2"/>
  <c r="I35" i="2"/>
  <c r="I34" i="2"/>
  <c r="I33" i="2"/>
  <c r="I32" i="2"/>
  <c r="I30" i="2"/>
  <c r="I29" i="2"/>
  <c r="I27" i="2"/>
  <c r="I26" i="2"/>
  <c r="I25" i="2"/>
  <c r="I24" i="2"/>
  <c r="I23" i="2"/>
  <c r="I22" i="2"/>
  <c r="I21" i="2"/>
  <c r="I20" i="2"/>
  <c r="I19" i="2"/>
  <c r="I18" i="2"/>
  <c r="I16" i="2"/>
  <c r="I14" i="2"/>
  <c r="I13" i="2"/>
  <c r="I12" i="2"/>
  <c r="I11" i="2"/>
  <c r="I9" i="2"/>
  <c r="I8" i="2"/>
  <c r="I7" i="2"/>
  <c r="G81" i="2"/>
  <c r="G80" i="2"/>
  <c r="G79" i="2"/>
  <c r="G78" i="2"/>
  <c r="G76" i="2"/>
  <c r="G75" i="2"/>
  <c r="G74" i="2"/>
  <c r="F73" i="2"/>
  <c r="G73" i="2" s="1"/>
  <c r="G71" i="2"/>
  <c r="G70" i="2"/>
  <c r="G69" i="2"/>
  <c r="G67" i="2"/>
  <c r="G66" i="2"/>
  <c r="G65" i="2"/>
  <c r="G64" i="2"/>
  <c r="G63" i="2"/>
  <c r="F62" i="2"/>
  <c r="G62" i="2" s="1"/>
  <c r="G61" i="2"/>
  <c r="G60" i="2"/>
  <c r="G59" i="2"/>
  <c r="G58" i="2"/>
  <c r="G57" i="2"/>
  <c r="G56" i="2"/>
  <c r="G55" i="2"/>
  <c r="G54" i="2"/>
  <c r="G52" i="2"/>
  <c r="G51" i="2"/>
  <c r="G50" i="2"/>
  <c r="G49" i="2"/>
  <c r="G48" i="2"/>
  <c r="G45" i="2"/>
  <c r="G44" i="2"/>
  <c r="G43" i="2"/>
  <c r="G42" i="2"/>
  <c r="G41" i="2"/>
  <c r="G40" i="2"/>
  <c r="G39" i="2"/>
  <c r="G38" i="2"/>
  <c r="G37" i="2"/>
  <c r="G35" i="2"/>
  <c r="G34" i="2"/>
  <c r="G33" i="2"/>
  <c r="G32" i="2"/>
  <c r="G30" i="2"/>
  <c r="G29" i="2"/>
  <c r="G27" i="2"/>
  <c r="G26" i="2"/>
  <c r="G25" i="2"/>
  <c r="G24" i="2"/>
  <c r="G23" i="2"/>
  <c r="G22" i="2"/>
  <c r="G21" i="2"/>
  <c r="G20" i="2"/>
  <c r="G19" i="2"/>
  <c r="G18" i="2"/>
  <c r="G16" i="2"/>
  <c r="G14" i="2"/>
  <c r="G13" i="2"/>
  <c r="G12" i="2"/>
  <c r="G11" i="2"/>
  <c r="G9" i="2"/>
  <c r="G8" i="2"/>
  <c r="G7" i="2"/>
  <c r="G81" i="1"/>
  <c r="G80" i="1"/>
  <c r="G79" i="1"/>
  <c r="G78" i="1"/>
  <c r="G76" i="1"/>
  <c r="G75" i="1"/>
  <c r="G74" i="1"/>
  <c r="G73" i="1"/>
  <c r="G71" i="1"/>
  <c r="G70" i="1"/>
  <c r="G69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2" i="1"/>
  <c r="G51" i="1"/>
  <c r="G50" i="1"/>
  <c r="G49" i="1"/>
  <c r="G48" i="1"/>
  <c r="G45" i="1"/>
  <c r="G44" i="1"/>
  <c r="G43" i="1"/>
  <c r="G42" i="1"/>
  <c r="G41" i="1"/>
  <c r="G40" i="1"/>
  <c r="G39" i="1"/>
  <c r="G38" i="1"/>
  <c r="G37" i="1"/>
  <c r="G35" i="1"/>
  <c r="G34" i="1"/>
  <c r="G33" i="1"/>
  <c r="G32" i="1"/>
  <c r="G30" i="1"/>
  <c r="G29" i="1"/>
  <c r="G27" i="1"/>
  <c r="G26" i="1"/>
  <c r="G25" i="1"/>
  <c r="G24" i="1"/>
  <c r="G23" i="1"/>
  <c r="G22" i="1"/>
  <c r="G21" i="1"/>
  <c r="G20" i="1"/>
  <c r="G19" i="1"/>
  <c r="G18" i="1"/>
  <c r="G16" i="1"/>
  <c r="G14" i="1"/>
  <c r="G13" i="1"/>
  <c r="G12" i="1"/>
  <c r="G11" i="1"/>
  <c r="G9" i="1"/>
  <c r="G8" i="1"/>
  <c r="G7" i="1"/>
  <c r="L83" i="2" l="1"/>
  <c r="G83" i="1"/>
  <c r="G84" i="1" s="1"/>
  <c r="L83" i="1"/>
  <c r="G83" i="2"/>
  <c r="G85" i="1" l="1"/>
  <c r="G86" i="1" s="1"/>
  <c r="G85" i="2"/>
  <c r="G84" i="2"/>
  <c r="G86" i="2" l="1"/>
</calcChain>
</file>

<file path=xl/sharedStrings.xml><?xml version="1.0" encoding="utf-8"?>
<sst xmlns="http://schemas.openxmlformats.org/spreadsheetml/2006/main" count="612" uniqueCount="239">
  <si>
    <t>PRESUPUESTO BASE DE LICITACIÓN ANUAL:</t>
  </si>
  <si>
    <t>LOTE 1</t>
  </si>
  <si>
    <t>LOTE 2</t>
  </si>
  <si>
    <t>Precio Unitario</t>
  </si>
  <si>
    <t>Superficies</t>
  </si>
  <si>
    <t xml:space="preserve">Precio Base </t>
  </si>
  <si>
    <t>Referencias</t>
  </si>
  <si>
    <t>Ud.</t>
  </si>
  <si>
    <t>DESCRIPCIÓN</t>
  </si>
  <si>
    <t>Maximo licitación</t>
  </si>
  <si>
    <t>Estimadas</t>
  </si>
  <si>
    <t>Licitación</t>
  </si>
  <si>
    <t>01</t>
  </si>
  <si>
    <t>EXTERIORES</t>
  </si>
  <si>
    <t>01.01</t>
  </si>
  <si>
    <t>Acrílica</t>
  </si>
  <si>
    <t>01.01.01</t>
  </si>
  <si>
    <t>21PEAA00001N</t>
  </si>
  <si>
    <t>Pintura elastómera acrílica lisa base acuosa</t>
  </si>
  <si>
    <t>01.01.02</t>
  </si>
  <si>
    <t>21PEAA00010</t>
  </si>
  <si>
    <t>Pintura elastómera acrílica rugosa base acuosa</t>
  </si>
  <si>
    <t>01.01.03</t>
  </si>
  <si>
    <t>13EAA90031</t>
  </si>
  <si>
    <t>Pintura plastica epoxidica s/paramentos o pavimentos de hormigón</t>
  </si>
  <si>
    <t>01.02</t>
  </si>
  <si>
    <t>Barniz</t>
  </si>
  <si>
    <t>01.02.01</t>
  </si>
  <si>
    <t>21PEBB00001</t>
  </si>
  <si>
    <t>Barniz de silicona en exteriores s/ladrillo o cemento</t>
  </si>
  <si>
    <t>01.02.02</t>
  </si>
  <si>
    <t>21PEBB90021</t>
  </si>
  <si>
    <t>Lasur sintetico s/paramentos de madera</t>
  </si>
  <si>
    <t>01.02.03</t>
  </si>
  <si>
    <t>21PEBB90022</t>
  </si>
  <si>
    <t>Lasur al agua s/paramentos de madera</t>
  </si>
  <si>
    <t>01.02.04</t>
  </si>
  <si>
    <t>21PEBB90023</t>
  </si>
  <si>
    <t>Lasur natural s/suelos de madera</t>
  </si>
  <si>
    <t>01.03</t>
  </si>
  <si>
    <t>Cal</t>
  </si>
  <si>
    <t>01.03.01</t>
  </si>
  <si>
    <t>21PECC00001</t>
  </si>
  <si>
    <t>Pintura a la cal</t>
  </si>
  <si>
    <t>01.04</t>
  </si>
  <si>
    <t>Esmalte</t>
  </si>
  <si>
    <t>01.04.01</t>
  </si>
  <si>
    <t>21PEEE00003</t>
  </si>
  <si>
    <t>Pintura al esmalte graso sobre yeso o cemento</t>
  </si>
  <si>
    <t>01.04.02</t>
  </si>
  <si>
    <t>21PEEE00007</t>
  </si>
  <si>
    <t>Pintura al esmalte graso sobre carpintería de madera</t>
  </si>
  <si>
    <t>01.04.03</t>
  </si>
  <si>
    <t>21PEEE00008</t>
  </si>
  <si>
    <t>Pintura al esmalte sintético sobre yeso o cemento</t>
  </si>
  <si>
    <t>01.04.04</t>
  </si>
  <si>
    <t>21PEEE00009</t>
  </si>
  <si>
    <t>Pintura esmalte sintético sobre carpinteria de madera</t>
  </si>
  <si>
    <t>01.04.05</t>
  </si>
  <si>
    <t>21PEEE00004</t>
  </si>
  <si>
    <t xml:space="preserve">Pintura esmalte sintético sobre carp. metálica </t>
  </si>
  <si>
    <t>01.04.06</t>
  </si>
  <si>
    <t>21PEEE00005</t>
  </si>
  <si>
    <t>Pintura esmalte sintético sobre carp. metálica galvanizada</t>
  </si>
  <si>
    <t>01.04.07</t>
  </si>
  <si>
    <t>21PEEE00006</t>
  </si>
  <si>
    <t>Pintura esmalte sintético s/cerrajería metálica</t>
  </si>
  <si>
    <t>01.04.08</t>
  </si>
  <si>
    <t>21PEEE00011</t>
  </si>
  <si>
    <t>Pintura esmalte sintético s/perfilería metálica</t>
  </si>
  <si>
    <t>01.04.09</t>
  </si>
  <si>
    <t>21PEEE00020</t>
  </si>
  <si>
    <t>KG.</t>
  </si>
  <si>
    <t>Pintura esmalte sintético s/soportes, vigas, viguetas metálicas</t>
  </si>
  <si>
    <t>01.04.10</t>
  </si>
  <si>
    <t>21PEEE90041</t>
  </si>
  <si>
    <t>Pintura anticorrosiva y antioxidante con inclusión partículas metálicas</t>
  </si>
  <si>
    <t>01.05</t>
  </si>
  <si>
    <t>Pétrea</t>
  </si>
  <si>
    <t>01.05.01</t>
  </si>
  <si>
    <t>21PEPP00001</t>
  </si>
  <si>
    <t>Pintura pétrea lisa al cemento</t>
  </si>
  <si>
    <t>01.05.02</t>
  </si>
  <si>
    <t>21PEPP00010</t>
  </si>
  <si>
    <t>Pintura pétrea rugosa al cemento</t>
  </si>
  <si>
    <t>01.06</t>
  </si>
  <si>
    <t>Silicato</t>
  </si>
  <si>
    <t>01.06.01</t>
  </si>
  <si>
    <t>21PESS00001</t>
  </si>
  <si>
    <t>Pintura al silicato</t>
  </si>
  <si>
    <t>01.06.02</t>
  </si>
  <si>
    <t>Pintura transpirable a base de silicatos</t>
  </si>
  <si>
    <t>01.06.03</t>
  </si>
  <si>
    <t>21PESS90011N</t>
  </si>
  <si>
    <t>Pintura hidrófuga para fachadas y pavimentos al silicato</t>
  </si>
  <si>
    <t>01.06.04</t>
  </si>
  <si>
    <t>21PESS90012</t>
  </si>
  <si>
    <t>Pintura transparente impermeabilizadora de yesos/escayola</t>
  </si>
  <si>
    <t>01.07</t>
  </si>
  <si>
    <t>Varios</t>
  </si>
  <si>
    <t>01.07.01</t>
  </si>
  <si>
    <t>21PESS00001N</t>
  </si>
  <si>
    <t>Impermeabilización suelos, pintura resina acrilicas + armadura fibra vidrio</t>
  </si>
  <si>
    <t>01.07.02</t>
  </si>
  <si>
    <t>21PEWW00250</t>
  </si>
  <si>
    <t>Pintura hidrófuga para fachadas y pavimentos al alcoxisilano</t>
  </si>
  <si>
    <t>01.07.03</t>
  </si>
  <si>
    <t>21PEWW00150</t>
  </si>
  <si>
    <t>Pintura plast epoxidica s/paramentos o pavimentos de hormigón</t>
  </si>
  <si>
    <t>01.07.04</t>
  </si>
  <si>
    <t>21PEAA90034</t>
  </si>
  <si>
    <t>Pintura resina sintética s/paramentos o pavimentos</t>
  </si>
  <si>
    <t>01.07.05</t>
  </si>
  <si>
    <t>21PEWW00100</t>
  </si>
  <si>
    <t>Tratamiento superficial antipintadas y anticarbonación</t>
  </si>
  <si>
    <t>01.07.06</t>
  </si>
  <si>
    <t>21PEWW00200</t>
  </si>
  <si>
    <t>Pintura trafico marca vial para flechas e inscripciones</t>
  </si>
  <si>
    <t>01.07.07</t>
  </si>
  <si>
    <t>15CPP00003</t>
  </si>
  <si>
    <t>Ml.</t>
  </si>
  <si>
    <t>Pintura trafico marca vial de lineas y plazas de aparcamientos</t>
  </si>
  <si>
    <t>01.07.08</t>
  </si>
  <si>
    <t>21RVL00001</t>
  </si>
  <si>
    <t>Limpieza fachadas o paramentos lanza de agua tem ambiente</t>
  </si>
  <si>
    <t>01.07.09</t>
  </si>
  <si>
    <t>13SCC00020</t>
  </si>
  <si>
    <t>Pintura al clorocaucho sobre cemento</t>
  </si>
  <si>
    <t>02</t>
  </si>
  <si>
    <t>INTERIORES</t>
  </si>
  <si>
    <t>02.01</t>
  </si>
  <si>
    <t>02.01.01</t>
  </si>
  <si>
    <t>13IBB00004</t>
  </si>
  <si>
    <t>Barniz sintético sobre paramentos de madera</t>
  </si>
  <si>
    <t>02.01.02</t>
  </si>
  <si>
    <t>13IBB00005</t>
  </si>
  <si>
    <t>Barniz sintético sobre carpintería de madera</t>
  </si>
  <si>
    <t>02.01.03</t>
  </si>
  <si>
    <t>13IBB00006</t>
  </si>
  <si>
    <t>Barniz al agua sobre pavimentos y paramentos c/ capa insect. fungicida</t>
  </si>
  <si>
    <t>02.01.04</t>
  </si>
  <si>
    <t>13IBB00010</t>
  </si>
  <si>
    <t>Barniz al agua sobre carp madera c/ capa insect. fungicida</t>
  </si>
  <si>
    <t>02.01.05</t>
  </si>
  <si>
    <t>13IBB00020</t>
  </si>
  <si>
    <t>Lijado y barnizado al agua de pavimentos de madera</t>
  </si>
  <si>
    <t>02.02</t>
  </si>
  <si>
    <t>02.02.01</t>
  </si>
  <si>
    <t>13IEE00001</t>
  </si>
  <si>
    <t>02.02.02</t>
  </si>
  <si>
    <t>13IEE00002</t>
  </si>
  <si>
    <t>02.02.03</t>
  </si>
  <si>
    <t>13IEE00003</t>
  </si>
  <si>
    <t>02.02.04</t>
  </si>
  <si>
    <t>13IEE00004</t>
  </si>
  <si>
    <t>Pintura al esmalte sintético sobre carpintería de madera</t>
  </si>
  <si>
    <t>02.02.05</t>
  </si>
  <si>
    <t>13IEE00024</t>
  </si>
  <si>
    <t>Pintura esmalte sintético sobre carpintería metálica</t>
  </si>
  <si>
    <t>02.02.06</t>
  </si>
  <si>
    <t>13IEE00034</t>
  </si>
  <si>
    <t>Pintura esmalte sintético sobre rodapié de madera hasta 150 mm</t>
  </si>
  <si>
    <t>02.02.07</t>
  </si>
  <si>
    <t>13IEE00035</t>
  </si>
  <si>
    <t>Pintura esmalte sintético sobre rodapié de madera mayor de 150 mm</t>
  </si>
  <si>
    <t>02.02.08</t>
  </si>
  <si>
    <t>13IEE00025</t>
  </si>
  <si>
    <t>Pintura esmalte sintético s/ carpintería metálica y mamparas SIN APORTE material</t>
  </si>
  <si>
    <t>02.02.09</t>
  </si>
  <si>
    <t>13IEE00016</t>
  </si>
  <si>
    <t>Pintura esmalte sintético s/ perfiles metálicos SIN APORTE de material</t>
  </si>
  <si>
    <t>02.02.10</t>
  </si>
  <si>
    <t>13IEE00044</t>
  </si>
  <si>
    <t>Pintura esmalte acrílico base agua s/ carpintería de madera</t>
  </si>
  <si>
    <t>02.02.11</t>
  </si>
  <si>
    <t>13IEE00054</t>
  </si>
  <si>
    <t>Pintura esmalte acrílico base agua s/ carpintería metálica</t>
  </si>
  <si>
    <t>02.02.12</t>
  </si>
  <si>
    <t>13IEE00026</t>
  </si>
  <si>
    <t>Pintura esmalte acrílico base agua todo en uno s/perfilería metálica</t>
  </si>
  <si>
    <t>02.02.13</t>
  </si>
  <si>
    <t>13IEE00045</t>
  </si>
  <si>
    <t>Pintura esmalte acrílico base agua s/rodapie madera hasta 150 mm</t>
  </si>
  <si>
    <t>02.02.14</t>
  </si>
  <si>
    <t>13IEE00046</t>
  </si>
  <si>
    <t>Pintura esmalte acrílico base agua s/rodapie madera mayor de 150 mm</t>
  </si>
  <si>
    <t>02.03</t>
  </si>
  <si>
    <t>Lacas</t>
  </si>
  <si>
    <t>02.03.01</t>
  </si>
  <si>
    <t>13ILL00001</t>
  </si>
  <si>
    <t>Laca nitrocelulósica en color s/paramentos de madera</t>
  </si>
  <si>
    <t>02.03.02</t>
  </si>
  <si>
    <t>13ILL00002</t>
  </si>
  <si>
    <t>Laca nitrocelulósica en color s/carpintería de madera</t>
  </si>
  <si>
    <t>02.03.03</t>
  </si>
  <si>
    <t>13ILL00012</t>
  </si>
  <si>
    <t>Laca nitrocelulósica con muñequilla s/carpintería de madera</t>
  </si>
  <si>
    <t>02.04</t>
  </si>
  <si>
    <t>Plásticos</t>
  </si>
  <si>
    <t>02.04.01</t>
  </si>
  <si>
    <t>Pintura plástica lisa sobre ladrillo, yeso o cemento</t>
  </si>
  <si>
    <t>02.04.02</t>
  </si>
  <si>
    <t>Pintura plástica lisa sobre molduras artisticas o lisas</t>
  </si>
  <si>
    <t>02.04.03</t>
  </si>
  <si>
    <t>13IPP90025</t>
  </si>
  <si>
    <t>Pintura plastica ecológica int/ext</t>
  </si>
  <si>
    <t>02.04.04</t>
  </si>
  <si>
    <t>13IPP90018</t>
  </si>
  <si>
    <t>Pintura plástica rugosa</t>
  </si>
  <si>
    <t>02.05</t>
  </si>
  <si>
    <t>02.05.01</t>
  </si>
  <si>
    <t>13SWW00025</t>
  </si>
  <si>
    <t>Pintura resina epoxi sin disolventes s/cemento, hormigon</t>
  </si>
  <si>
    <t>02.05.02</t>
  </si>
  <si>
    <t>13WPP90016</t>
  </si>
  <si>
    <t>Pintura plastica marcado lineas y plazas de garaje</t>
  </si>
  <si>
    <t>02.05.03</t>
  </si>
  <si>
    <t>13WPP90017</t>
  </si>
  <si>
    <t>Pintura plastica marcado flechas e inscripciones de garaje</t>
  </si>
  <si>
    <t>02.05.04</t>
  </si>
  <si>
    <t>13SWW00001</t>
  </si>
  <si>
    <t>Revestimiento al estuco veneciano sintético s/paramentos horiz y vert</t>
  </si>
  <si>
    <t>SUMAS. . . . . .</t>
  </si>
  <si>
    <t>Beneficio Industrial (6%). ……….</t>
  </si>
  <si>
    <t>Porcentaje</t>
  </si>
  <si>
    <t>baja ofertado</t>
  </si>
  <si>
    <t>1 año contrato</t>
  </si>
  <si>
    <t>Ofertado</t>
  </si>
  <si>
    <t xml:space="preserve">Proposición económica </t>
  </si>
  <si>
    <t>Gastos Generales (13%). …………</t>
  </si>
  <si>
    <r>
      <t>M</t>
    </r>
    <r>
      <rPr>
        <vertAlign val="superscript"/>
        <sz val="10"/>
        <color theme="1"/>
        <rFont val="Source Sans Pro"/>
        <family val="2"/>
      </rPr>
      <t>2</t>
    </r>
  </si>
  <si>
    <t>TOTAL PRESUPUESTO BASE LICITACION ANUAL LOTE 1 DEL SERVICIO DE PINTURA . …….</t>
  </si>
  <si>
    <t>TOTAL PRESUPUESTO BASE LICITACION ANUAL LOTE 2 DEL SERVICIO DE PINTURA . …….</t>
  </si>
  <si>
    <t>ANEXO DETALLE PROPOSICIÓN ECONÓMICA LOTE 2</t>
  </si>
  <si>
    <t>ANEXO DETALLE PROPOSICIÓN ECONÓMICA LOTE 1</t>
  </si>
  <si>
    <t>Gastos</t>
  </si>
  <si>
    <t>Generales</t>
  </si>
  <si>
    <t>Beneficio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</si>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</sst>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vertAlign val="superscript"/>
      <sz val="10"/>
      <color theme="1"/>
      <name val="Source Sans Pro"/>
      <family val="2"/>
    </font>
    <font>
      <sz val="10"/>
      <name val="Source Sans Pro"/>
      <family val="2"/>
    </font>
    <font>
      <b/>
      <sz val="10"/>
      <name val="Source Sans Pro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49" fontId="6" fillId="3" borderId="7" xfId="0" applyNumberFormat="1" applyFont="1" applyFill="1" applyBorder="1" applyAlignment="1">
      <alignment horizontal="center"/>
    </xf>
    <xf numFmtId="49" fontId="6" fillId="3" borderId="8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49" fontId="6" fillId="4" borderId="7" xfId="0" applyNumberFormat="1" applyFont="1" applyFill="1" applyBorder="1" applyAlignment="1">
      <alignment horizontal="center"/>
    </xf>
    <xf numFmtId="49" fontId="6" fillId="4" borderId="0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10" xfId="0" applyFont="1" applyFill="1" applyBorder="1" applyAlignment="1">
      <alignment horizontal="left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5" fillId="0" borderId="10" xfId="0" applyFont="1" applyBorder="1" applyAlignment="1" applyProtection="1">
      <alignment horizontal="center" wrapText="1"/>
      <protection locked="0"/>
    </xf>
    <xf numFmtId="0" fontId="5" fillId="0" borderId="10" xfId="0" applyFont="1" applyBorder="1"/>
    <xf numFmtId="164" fontId="8" fillId="5" borderId="10" xfId="0" applyNumberFormat="1" applyFont="1" applyFill="1" applyBorder="1"/>
    <xf numFmtId="3" fontId="5" fillId="0" borderId="10" xfId="0" applyNumberFormat="1" applyFont="1" applyBorder="1"/>
    <xf numFmtId="164" fontId="5" fillId="0" borderId="10" xfId="0" applyNumberFormat="1" applyFont="1" applyBorder="1"/>
    <xf numFmtId="9" fontId="3" fillId="0" borderId="0" xfId="1" applyFont="1"/>
    <xf numFmtId="0" fontId="6" fillId="4" borderId="10" xfId="0" applyFont="1" applyFill="1" applyBorder="1" applyAlignment="1">
      <alignment horizontal="center"/>
    </xf>
    <xf numFmtId="0" fontId="6" fillId="4" borderId="10" xfId="0" applyFont="1" applyFill="1" applyBorder="1"/>
    <xf numFmtId="164" fontId="8" fillId="4" borderId="7" xfId="0" applyNumberFormat="1" applyFont="1" applyFill="1" applyBorder="1"/>
    <xf numFmtId="3" fontId="5" fillId="4" borderId="8" xfId="0" applyNumberFormat="1" applyFont="1" applyFill="1" applyBorder="1"/>
    <xf numFmtId="164" fontId="5" fillId="4" borderId="8" xfId="0" applyNumberFormat="1" applyFont="1" applyFill="1" applyBorder="1"/>
    <xf numFmtId="0" fontId="5" fillId="5" borderId="10" xfId="0" applyFont="1" applyFill="1" applyBorder="1"/>
    <xf numFmtId="164" fontId="5" fillId="5" borderId="6" xfId="0" applyNumberFormat="1" applyFont="1" applyFill="1" applyBorder="1"/>
    <xf numFmtId="0" fontId="5" fillId="0" borderId="6" xfId="0" applyFont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0" xfId="0" applyFont="1" applyFill="1"/>
    <xf numFmtId="3" fontId="8" fillId="0" borderId="10" xfId="0" applyNumberFormat="1" applyFont="1" applyBorder="1"/>
    <xf numFmtId="164" fontId="5" fillId="0" borderId="6" xfId="0" applyNumberFormat="1" applyFont="1" applyBorder="1"/>
    <xf numFmtId="49" fontId="6" fillId="6" borderId="7" xfId="0" applyNumberFormat="1" applyFont="1" applyFill="1" applyBorder="1" applyAlignment="1">
      <alignment horizontal="center"/>
    </xf>
    <xf numFmtId="49" fontId="6" fillId="6" borderId="8" xfId="0" applyNumberFormat="1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9" fillId="6" borderId="10" xfId="0" applyFont="1" applyFill="1" applyBorder="1"/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9" fillId="7" borderId="10" xfId="0" applyFont="1" applyFill="1" applyBorder="1"/>
    <xf numFmtId="164" fontId="5" fillId="7" borderId="7" xfId="0" applyNumberFormat="1" applyFont="1" applyFill="1" applyBorder="1"/>
    <xf numFmtId="3" fontId="5" fillId="7" borderId="8" xfId="0" applyNumberFormat="1" applyFont="1" applyFill="1" applyBorder="1"/>
    <xf numFmtId="164" fontId="5" fillId="7" borderId="8" xfId="0" applyNumberFormat="1" applyFont="1" applyFill="1" applyBorder="1"/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/>
    <xf numFmtId="164" fontId="8" fillId="0" borderId="10" xfId="0" applyNumberFormat="1" applyFont="1" applyBorder="1"/>
    <xf numFmtId="1" fontId="8" fillId="0" borderId="10" xfId="0" applyNumberFormat="1" applyFont="1" applyBorder="1"/>
    <xf numFmtId="164" fontId="8" fillId="0" borderId="8" xfId="0" applyNumberFormat="1" applyFont="1" applyBorder="1"/>
    <xf numFmtId="0" fontId="6" fillId="7" borderId="10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/>
    <xf numFmtId="164" fontId="5" fillId="5" borderId="10" xfId="0" applyNumberFormat="1" applyFont="1" applyFill="1" applyBorder="1"/>
    <xf numFmtId="3" fontId="5" fillId="0" borderId="4" xfId="0" applyNumberFormat="1" applyFont="1" applyBorder="1"/>
    <xf numFmtId="164" fontId="5" fillId="0" borderId="4" xfId="0" applyNumberFormat="1" applyFont="1" applyBorder="1"/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12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/>
    <xf numFmtId="164" fontId="6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8" borderId="1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164" fontId="6" fillId="0" borderId="10" xfId="0" applyNumberFormat="1" applyFont="1" applyBorder="1"/>
    <xf numFmtId="0" fontId="5" fillId="0" borderId="0" xfId="0" applyFont="1" applyBorder="1"/>
    <xf numFmtId="164" fontId="5" fillId="0" borderId="8" xfId="0" applyNumberFormat="1" applyFont="1" applyBorder="1"/>
    <xf numFmtId="0" fontId="0" fillId="0" borderId="0" xfId="0" applyBorder="1"/>
    <xf numFmtId="0" fontId="3" fillId="0" borderId="0" xfId="0" applyFont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9" fontId="3" fillId="0" borderId="0" xfId="1" applyFont="1" applyBorder="1"/>
    <xf numFmtId="164" fontId="6" fillId="0" borderId="4" xfId="0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topLeftCell="A76" workbookViewId="0">
      <selection activeCell="H7" sqref="H7:H9"/>
    </sheetView>
  </sheetViews>
  <sheetFormatPr baseColWidth="10" defaultRowHeight="15" x14ac:dyDescent="0.25"/>
  <cols>
    <col min="2" max="2" width="17.5703125" customWidth="1"/>
    <col min="4" max="4" width="62.7109375" customWidth="1"/>
    <col min="5" max="5" width="15.7109375" customWidth="1"/>
    <col min="6" max="12" width="13.42578125" customWidth="1"/>
  </cols>
  <sheetData>
    <row r="1" spans="1:12" ht="21.75" thickBot="1" x14ac:dyDescent="0.4">
      <c r="A1" s="76" t="s">
        <v>234</v>
      </c>
      <c r="B1" s="77"/>
      <c r="C1" s="77"/>
      <c r="D1" s="77"/>
      <c r="E1" s="77"/>
      <c r="F1" s="77"/>
      <c r="G1" s="77"/>
      <c r="H1" s="1"/>
      <c r="I1" s="1"/>
      <c r="J1" s="1"/>
      <c r="K1" s="1"/>
      <c r="L1" s="1"/>
    </row>
    <row r="2" spans="1:12" ht="15.75" thickBot="1" x14ac:dyDescent="0.3">
      <c r="A2" s="2" t="s">
        <v>0</v>
      </c>
      <c r="B2" s="1"/>
      <c r="C2" s="1"/>
      <c r="D2" s="1"/>
      <c r="E2" s="1"/>
      <c r="F2" s="78" t="s">
        <v>1</v>
      </c>
      <c r="G2" s="79"/>
      <c r="H2" s="1"/>
      <c r="I2" s="1"/>
      <c r="J2" s="1"/>
      <c r="K2" s="1"/>
      <c r="L2" s="1"/>
    </row>
    <row r="3" spans="1:12" ht="27" x14ac:dyDescent="0.25">
      <c r="A3" s="3"/>
      <c r="B3" s="3"/>
      <c r="C3" s="4"/>
      <c r="D3" s="4"/>
      <c r="E3" s="5" t="s">
        <v>3</v>
      </c>
      <c r="F3" s="6" t="s">
        <v>4</v>
      </c>
      <c r="G3" s="6" t="s">
        <v>5</v>
      </c>
      <c r="H3" s="5" t="s">
        <v>224</v>
      </c>
      <c r="I3" s="5" t="s">
        <v>3</v>
      </c>
      <c r="J3" s="5" t="s">
        <v>235</v>
      </c>
      <c r="K3" s="5" t="s">
        <v>237</v>
      </c>
      <c r="L3" s="7" t="s">
        <v>228</v>
      </c>
    </row>
    <row r="4" spans="1:12" x14ac:dyDescent="0.25">
      <c r="A4" s="8" t="s">
        <v>6</v>
      </c>
      <c r="B4" s="8"/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225</v>
      </c>
      <c r="I4" s="9" t="s">
        <v>227</v>
      </c>
      <c r="J4" s="9" t="s">
        <v>236</v>
      </c>
      <c r="K4" s="9" t="s">
        <v>238</v>
      </c>
      <c r="L4" s="10" t="s">
        <v>226</v>
      </c>
    </row>
    <row r="5" spans="1:12" x14ac:dyDescent="0.25">
      <c r="A5" s="11" t="s">
        <v>12</v>
      </c>
      <c r="B5" s="12"/>
      <c r="C5" s="13"/>
      <c r="D5" s="14" t="s">
        <v>13</v>
      </c>
      <c r="E5" s="15"/>
      <c r="F5" s="16"/>
      <c r="G5" s="17"/>
      <c r="H5" s="1"/>
      <c r="I5" s="1"/>
      <c r="J5" s="1"/>
      <c r="K5" s="1"/>
      <c r="L5" s="1"/>
    </row>
    <row r="6" spans="1:12" x14ac:dyDescent="0.25">
      <c r="A6" s="18" t="s">
        <v>14</v>
      </c>
      <c r="B6" s="19"/>
      <c r="C6" s="20"/>
      <c r="D6" s="21" t="s">
        <v>15</v>
      </c>
      <c r="E6" s="20"/>
      <c r="F6" s="22"/>
      <c r="G6" s="23"/>
      <c r="H6" s="1"/>
      <c r="I6" s="1"/>
      <c r="J6" s="1"/>
      <c r="K6" s="1"/>
      <c r="L6" s="1"/>
    </row>
    <row r="7" spans="1:12" x14ac:dyDescent="0.25">
      <c r="A7" s="24" t="s">
        <v>16</v>
      </c>
      <c r="B7" s="25" t="s">
        <v>17</v>
      </c>
      <c r="C7" s="26" t="s">
        <v>230</v>
      </c>
      <c r="D7" s="27" t="s">
        <v>18</v>
      </c>
      <c r="E7" s="28">
        <v>6.32</v>
      </c>
      <c r="F7" s="29">
        <v>200</v>
      </c>
      <c r="G7" s="30">
        <f>E7*F7</f>
        <v>1264</v>
      </c>
      <c r="H7" s="31"/>
      <c r="I7" s="72">
        <f>+ROUND(E7*(1-H7),2)</f>
        <v>6.32</v>
      </c>
      <c r="J7" s="72">
        <f>+I7*0.13</f>
        <v>0.82160000000000011</v>
      </c>
      <c r="K7" s="72">
        <f>+I7*0.06</f>
        <v>0.37919999999999998</v>
      </c>
      <c r="L7" s="30">
        <f>+F7*(I7+J7+K7)</f>
        <v>1504.16</v>
      </c>
    </row>
    <row r="8" spans="1:12" x14ac:dyDescent="0.25">
      <c r="A8" s="24" t="s">
        <v>19</v>
      </c>
      <c r="B8" s="25" t="s">
        <v>20</v>
      </c>
      <c r="C8" s="26" t="s">
        <v>230</v>
      </c>
      <c r="D8" s="27" t="s">
        <v>21</v>
      </c>
      <c r="E8" s="28">
        <v>10.55</v>
      </c>
      <c r="F8" s="29">
        <v>100</v>
      </c>
      <c r="G8" s="30">
        <f>E8*F8</f>
        <v>1055</v>
      </c>
      <c r="H8" s="31"/>
      <c r="I8" s="72">
        <f t="shared" ref="I8:I9" si="0">+ROUND(E8*(1-H8),2)</f>
        <v>10.55</v>
      </c>
      <c r="J8" s="72">
        <f t="shared" ref="J8:J45" si="1">+I8*0.13</f>
        <v>1.3715000000000002</v>
      </c>
      <c r="K8" s="72">
        <f t="shared" ref="K8:K9" si="2">+I8*0.06</f>
        <v>0.63300000000000001</v>
      </c>
      <c r="L8" s="30">
        <f t="shared" ref="L8:L9" si="3">+F8*(I8+J8+K8)</f>
        <v>1255.45</v>
      </c>
    </row>
    <row r="9" spans="1:12" x14ac:dyDescent="0.25">
      <c r="A9" s="24" t="s">
        <v>22</v>
      </c>
      <c r="B9" s="25" t="s">
        <v>23</v>
      </c>
      <c r="C9" s="26" t="s">
        <v>230</v>
      </c>
      <c r="D9" s="27" t="s">
        <v>24</v>
      </c>
      <c r="E9" s="28">
        <v>9.5500000000000007</v>
      </c>
      <c r="F9" s="29">
        <v>100</v>
      </c>
      <c r="G9" s="30">
        <f>E9*F9</f>
        <v>955.00000000000011</v>
      </c>
      <c r="H9" s="31"/>
      <c r="I9" s="72">
        <f t="shared" si="0"/>
        <v>9.5500000000000007</v>
      </c>
      <c r="J9" s="72">
        <f t="shared" si="1"/>
        <v>1.2415</v>
      </c>
      <c r="K9" s="72">
        <f t="shared" si="2"/>
        <v>0.57300000000000006</v>
      </c>
      <c r="L9" s="30">
        <f t="shared" si="3"/>
        <v>1136.45</v>
      </c>
    </row>
    <row r="10" spans="1:12" x14ac:dyDescent="0.25">
      <c r="A10" s="32" t="s">
        <v>25</v>
      </c>
      <c r="B10" s="32"/>
      <c r="C10" s="32"/>
      <c r="D10" s="33" t="s">
        <v>26</v>
      </c>
      <c r="E10" s="34"/>
      <c r="F10" s="35"/>
      <c r="G10" s="36"/>
      <c r="H10" s="1"/>
      <c r="I10" s="72"/>
      <c r="J10" s="72"/>
      <c r="K10" s="72"/>
      <c r="L10" s="88"/>
    </row>
    <row r="11" spans="1:12" x14ac:dyDescent="0.25">
      <c r="A11" s="24" t="s">
        <v>27</v>
      </c>
      <c r="B11" s="25" t="s">
        <v>28</v>
      </c>
      <c r="C11" s="26" t="s">
        <v>230</v>
      </c>
      <c r="D11" s="37" t="s">
        <v>29</v>
      </c>
      <c r="E11" s="28">
        <v>3.52</v>
      </c>
      <c r="F11" s="29">
        <v>150</v>
      </c>
      <c r="G11" s="30">
        <f>E11*F11</f>
        <v>528</v>
      </c>
      <c r="H11" s="31"/>
      <c r="I11" s="72">
        <f t="shared" ref="I11:I14" si="4">+ROUND(E11*(1-H11),2)</f>
        <v>3.52</v>
      </c>
      <c r="J11" s="72">
        <f t="shared" si="1"/>
        <v>0.45760000000000001</v>
      </c>
      <c r="K11" s="72">
        <f t="shared" ref="K11:K14" si="5">+I11*0.06</f>
        <v>0.2112</v>
      </c>
      <c r="L11" s="30">
        <f t="shared" ref="L11:L14" si="6">+F11*(I11+J11+K11)</f>
        <v>628.31999999999994</v>
      </c>
    </row>
    <row r="12" spans="1:12" x14ac:dyDescent="0.25">
      <c r="A12" s="24" t="s">
        <v>30</v>
      </c>
      <c r="B12" s="25" t="s">
        <v>31</v>
      </c>
      <c r="C12" s="26" t="s">
        <v>230</v>
      </c>
      <c r="D12" s="37" t="s">
        <v>32</v>
      </c>
      <c r="E12" s="28">
        <v>14.71</v>
      </c>
      <c r="F12" s="29">
        <v>135</v>
      </c>
      <c r="G12" s="30">
        <f>E12*F12</f>
        <v>1985.8500000000001</v>
      </c>
      <c r="H12" s="31"/>
      <c r="I12" s="72">
        <f t="shared" si="4"/>
        <v>14.71</v>
      </c>
      <c r="J12" s="72">
        <f t="shared" si="1"/>
        <v>1.9123000000000001</v>
      </c>
      <c r="K12" s="72">
        <f t="shared" si="5"/>
        <v>0.88260000000000005</v>
      </c>
      <c r="L12" s="30">
        <f t="shared" si="6"/>
        <v>2363.1615000000002</v>
      </c>
    </row>
    <row r="13" spans="1:12" x14ac:dyDescent="0.25">
      <c r="A13" s="24" t="s">
        <v>33</v>
      </c>
      <c r="B13" s="25" t="s">
        <v>34</v>
      </c>
      <c r="C13" s="26" t="s">
        <v>230</v>
      </c>
      <c r="D13" s="27" t="s">
        <v>35</v>
      </c>
      <c r="E13" s="28">
        <v>14.66</v>
      </c>
      <c r="F13" s="29">
        <v>145</v>
      </c>
      <c r="G13" s="30">
        <f>E13*F13</f>
        <v>2125.6999999999998</v>
      </c>
      <c r="H13" s="31"/>
      <c r="I13" s="72">
        <f t="shared" si="4"/>
        <v>14.66</v>
      </c>
      <c r="J13" s="72">
        <f t="shared" si="1"/>
        <v>1.9058000000000002</v>
      </c>
      <c r="K13" s="72">
        <f t="shared" si="5"/>
        <v>0.87959999999999994</v>
      </c>
      <c r="L13" s="30">
        <f t="shared" si="6"/>
        <v>2529.5830000000001</v>
      </c>
    </row>
    <row r="14" spans="1:12" x14ac:dyDescent="0.25">
      <c r="A14" s="24" t="s">
        <v>36</v>
      </c>
      <c r="B14" s="25" t="s">
        <v>37</v>
      </c>
      <c r="C14" s="26" t="s">
        <v>230</v>
      </c>
      <c r="D14" s="27" t="s">
        <v>38</v>
      </c>
      <c r="E14" s="28">
        <v>10.78</v>
      </c>
      <c r="F14" s="29">
        <v>100</v>
      </c>
      <c r="G14" s="30">
        <f>E14*F14</f>
        <v>1078</v>
      </c>
      <c r="H14" s="31"/>
      <c r="I14" s="72">
        <f t="shared" si="4"/>
        <v>10.78</v>
      </c>
      <c r="J14" s="72">
        <f t="shared" si="1"/>
        <v>1.4014</v>
      </c>
      <c r="K14" s="72">
        <f t="shared" si="5"/>
        <v>0.64679999999999993</v>
      </c>
      <c r="L14" s="30">
        <f t="shared" si="6"/>
        <v>1282.8200000000002</v>
      </c>
    </row>
    <row r="15" spans="1:12" x14ac:dyDescent="0.25">
      <c r="A15" s="32" t="s">
        <v>39</v>
      </c>
      <c r="B15" s="32"/>
      <c r="C15" s="32"/>
      <c r="D15" s="33" t="s">
        <v>40</v>
      </c>
      <c r="E15" s="34"/>
      <c r="F15" s="35"/>
      <c r="G15" s="36"/>
      <c r="H15" s="1"/>
      <c r="I15" s="72"/>
      <c r="J15" s="72"/>
      <c r="K15" s="72"/>
      <c r="L15" s="88"/>
    </row>
    <row r="16" spans="1:12" x14ac:dyDescent="0.25">
      <c r="A16" s="24" t="s">
        <v>41</v>
      </c>
      <c r="B16" s="25" t="s">
        <v>42</v>
      </c>
      <c r="C16" s="26" t="s">
        <v>230</v>
      </c>
      <c r="D16" s="27" t="s">
        <v>43</v>
      </c>
      <c r="E16" s="30">
        <v>3.59</v>
      </c>
      <c r="F16" s="29">
        <v>250</v>
      </c>
      <c r="G16" s="30">
        <f>E16*F16</f>
        <v>897.5</v>
      </c>
      <c r="H16" s="31"/>
      <c r="I16" s="72">
        <f>+ROUND(E16*(1-H16),2)</f>
        <v>3.59</v>
      </c>
      <c r="J16" s="72">
        <f t="shared" si="1"/>
        <v>0.4667</v>
      </c>
      <c r="K16" s="72">
        <f t="shared" ref="K16" si="7">+I16*0.06</f>
        <v>0.21539999999999998</v>
      </c>
      <c r="L16" s="30">
        <f t="shared" ref="L16" si="8">+F16*(I16+J16+K16)</f>
        <v>1068.0250000000001</v>
      </c>
    </row>
    <row r="17" spans="1:12" x14ac:dyDescent="0.25">
      <c r="A17" s="32" t="s">
        <v>44</v>
      </c>
      <c r="B17" s="32"/>
      <c r="C17" s="32"/>
      <c r="D17" s="33" t="s">
        <v>45</v>
      </c>
      <c r="E17" s="34"/>
      <c r="F17" s="35"/>
      <c r="G17" s="36"/>
      <c r="H17" s="1"/>
      <c r="I17" s="72"/>
      <c r="J17" s="72"/>
      <c r="K17" s="72"/>
      <c r="L17" s="88"/>
    </row>
    <row r="18" spans="1:12" x14ac:dyDescent="0.25">
      <c r="A18" s="24" t="s">
        <v>46</v>
      </c>
      <c r="B18" s="25" t="s">
        <v>47</v>
      </c>
      <c r="C18" s="26" t="s">
        <v>230</v>
      </c>
      <c r="D18" s="27" t="s">
        <v>48</v>
      </c>
      <c r="E18" s="30">
        <v>9.69</v>
      </c>
      <c r="F18" s="29">
        <v>150</v>
      </c>
      <c r="G18" s="30">
        <f t="shared" ref="G18:G27" si="9">E18*F18</f>
        <v>1453.5</v>
      </c>
      <c r="H18" s="31"/>
      <c r="I18" s="72">
        <f t="shared" ref="I18:I27" si="10">+ROUND(E18*(1-H18),2)</f>
        <v>9.69</v>
      </c>
      <c r="J18" s="72">
        <f t="shared" si="1"/>
        <v>1.2597</v>
      </c>
      <c r="K18" s="72">
        <f t="shared" ref="K18:K27" si="11">+I18*0.06</f>
        <v>0.58139999999999992</v>
      </c>
      <c r="L18" s="30">
        <f t="shared" ref="L18:L27" si="12">+F18*(I18+J18+K18)</f>
        <v>1729.665</v>
      </c>
    </row>
    <row r="19" spans="1:12" x14ac:dyDescent="0.25">
      <c r="A19" s="24" t="s">
        <v>49</v>
      </c>
      <c r="B19" s="25" t="s">
        <v>50</v>
      </c>
      <c r="C19" s="26" t="s">
        <v>230</v>
      </c>
      <c r="D19" s="27" t="s">
        <v>51</v>
      </c>
      <c r="E19" s="30">
        <v>11.05</v>
      </c>
      <c r="F19" s="29">
        <v>100</v>
      </c>
      <c r="G19" s="30">
        <f t="shared" si="9"/>
        <v>1105</v>
      </c>
      <c r="H19" s="31"/>
      <c r="I19" s="72">
        <f t="shared" si="10"/>
        <v>11.05</v>
      </c>
      <c r="J19" s="72">
        <f t="shared" si="1"/>
        <v>1.4365000000000001</v>
      </c>
      <c r="K19" s="72">
        <f t="shared" si="11"/>
        <v>0.66300000000000003</v>
      </c>
      <c r="L19" s="30">
        <f t="shared" si="12"/>
        <v>1314.95</v>
      </c>
    </row>
    <row r="20" spans="1:12" x14ac:dyDescent="0.25">
      <c r="A20" s="24" t="s">
        <v>52</v>
      </c>
      <c r="B20" s="25" t="s">
        <v>53</v>
      </c>
      <c r="C20" s="26" t="s">
        <v>230</v>
      </c>
      <c r="D20" s="27" t="s">
        <v>54</v>
      </c>
      <c r="E20" s="30">
        <v>11.53</v>
      </c>
      <c r="F20" s="29">
        <v>150</v>
      </c>
      <c r="G20" s="30">
        <f t="shared" si="9"/>
        <v>1729.5</v>
      </c>
      <c r="H20" s="31"/>
      <c r="I20" s="72">
        <f t="shared" si="10"/>
        <v>11.53</v>
      </c>
      <c r="J20" s="72">
        <f t="shared" si="1"/>
        <v>1.4988999999999999</v>
      </c>
      <c r="K20" s="72">
        <f t="shared" si="11"/>
        <v>0.69179999999999997</v>
      </c>
      <c r="L20" s="30">
        <f t="shared" si="12"/>
        <v>2058.105</v>
      </c>
    </row>
    <row r="21" spans="1:12" x14ac:dyDescent="0.25">
      <c r="A21" s="24" t="s">
        <v>55</v>
      </c>
      <c r="B21" s="25" t="s">
        <v>56</v>
      </c>
      <c r="C21" s="26" t="s">
        <v>230</v>
      </c>
      <c r="D21" s="27" t="s">
        <v>57</v>
      </c>
      <c r="E21" s="30">
        <v>12.85</v>
      </c>
      <c r="F21" s="29">
        <v>100</v>
      </c>
      <c r="G21" s="30">
        <f t="shared" si="9"/>
        <v>1285</v>
      </c>
      <c r="H21" s="31"/>
      <c r="I21" s="72">
        <f t="shared" si="10"/>
        <v>12.85</v>
      </c>
      <c r="J21" s="72">
        <f t="shared" si="1"/>
        <v>1.6705000000000001</v>
      </c>
      <c r="K21" s="72">
        <f t="shared" si="11"/>
        <v>0.77099999999999991</v>
      </c>
      <c r="L21" s="30">
        <f t="shared" si="12"/>
        <v>1529.1499999999999</v>
      </c>
    </row>
    <row r="22" spans="1:12" x14ac:dyDescent="0.25">
      <c r="A22" s="24" t="s">
        <v>58</v>
      </c>
      <c r="B22" s="25" t="s">
        <v>59</v>
      </c>
      <c r="C22" s="26" t="s">
        <v>230</v>
      </c>
      <c r="D22" s="27" t="s">
        <v>60</v>
      </c>
      <c r="E22" s="30">
        <v>11.12</v>
      </c>
      <c r="F22" s="29">
        <v>1750</v>
      </c>
      <c r="G22" s="30">
        <f t="shared" si="9"/>
        <v>19460</v>
      </c>
      <c r="H22" s="31"/>
      <c r="I22" s="72">
        <f t="shared" si="10"/>
        <v>11.12</v>
      </c>
      <c r="J22" s="72">
        <f t="shared" si="1"/>
        <v>1.4456</v>
      </c>
      <c r="K22" s="72">
        <f t="shared" si="11"/>
        <v>0.6671999999999999</v>
      </c>
      <c r="L22" s="30">
        <f t="shared" si="12"/>
        <v>23157.399999999998</v>
      </c>
    </row>
    <row r="23" spans="1:12" x14ac:dyDescent="0.25">
      <c r="A23" s="24" t="s">
        <v>61</v>
      </c>
      <c r="B23" s="25" t="s">
        <v>62</v>
      </c>
      <c r="C23" s="26" t="s">
        <v>230</v>
      </c>
      <c r="D23" s="27" t="s">
        <v>63</v>
      </c>
      <c r="E23" s="30">
        <v>9.64</v>
      </c>
      <c r="F23" s="29">
        <v>200</v>
      </c>
      <c r="G23" s="30">
        <f t="shared" si="9"/>
        <v>1928</v>
      </c>
      <c r="H23" s="31"/>
      <c r="I23" s="72">
        <f t="shared" si="10"/>
        <v>9.64</v>
      </c>
      <c r="J23" s="72">
        <f t="shared" si="1"/>
        <v>1.2532000000000001</v>
      </c>
      <c r="K23" s="72">
        <f t="shared" si="11"/>
        <v>0.57840000000000003</v>
      </c>
      <c r="L23" s="30">
        <f t="shared" si="12"/>
        <v>2294.3200000000002</v>
      </c>
    </row>
    <row r="24" spans="1:12" x14ac:dyDescent="0.25">
      <c r="A24" s="24" t="s">
        <v>64</v>
      </c>
      <c r="B24" s="25" t="s">
        <v>65</v>
      </c>
      <c r="C24" s="26" t="s">
        <v>230</v>
      </c>
      <c r="D24" s="27" t="s">
        <v>66</v>
      </c>
      <c r="E24" s="38">
        <v>7.64</v>
      </c>
      <c r="F24" s="29">
        <v>20</v>
      </c>
      <c r="G24" s="30">
        <f t="shared" si="9"/>
        <v>152.79999999999998</v>
      </c>
      <c r="H24" s="31"/>
      <c r="I24" s="72">
        <f t="shared" si="10"/>
        <v>7.64</v>
      </c>
      <c r="J24" s="72">
        <f t="shared" si="1"/>
        <v>0.99319999999999997</v>
      </c>
      <c r="K24" s="72">
        <f t="shared" si="11"/>
        <v>0.45839999999999997</v>
      </c>
      <c r="L24" s="30">
        <f t="shared" si="12"/>
        <v>181.83199999999999</v>
      </c>
    </row>
    <row r="25" spans="1:12" x14ac:dyDescent="0.25">
      <c r="A25" s="24" t="s">
        <v>67</v>
      </c>
      <c r="B25" s="25" t="s">
        <v>68</v>
      </c>
      <c r="C25" s="39" t="s">
        <v>120</v>
      </c>
      <c r="D25" s="27" t="s">
        <v>69</v>
      </c>
      <c r="E25" s="38">
        <v>3.46</v>
      </c>
      <c r="F25" s="29">
        <v>600</v>
      </c>
      <c r="G25" s="30">
        <f t="shared" si="9"/>
        <v>2076</v>
      </c>
      <c r="H25" s="31"/>
      <c r="I25" s="72">
        <f t="shared" si="10"/>
        <v>3.46</v>
      </c>
      <c r="J25" s="72">
        <f t="shared" si="1"/>
        <v>0.44980000000000003</v>
      </c>
      <c r="K25" s="72">
        <f t="shared" si="11"/>
        <v>0.20759999999999998</v>
      </c>
      <c r="L25" s="30">
        <f t="shared" si="12"/>
        <v>2470.44</v>
      </c>
    </row>
    <row r="26" spans="1:12" x14ac:dyDescent="0.25">
      <c r="A26" s="24" t="s">
        <v>70</v>
      </c>
      <c r="B26" s="25" t="s">
        <v>71</v>
      </c>
      <c r="C26" s="39" t="s">
        <v>72</v>
      </c>
      <c r="D26" s="27" t="s">
        <v>73</v>
      </c>
      <c r="E26" s="38">
        <v>0.5</v>
      </c>
      <c r="F26" s="29">
        <v>1500</v>
      </c>
      <c r="G26" s="30">
        <f t="shared" si="9"/>
        <v>750</v>
      </c>
      <c r="H26" s="31"/>
      <c r="I26" s="72">
        <f t="shared" si="10"/>
        <v>0.5</v>
      </c>
      <c r="J26" s="72">
        <f t="shared" si="1"/>
        <v>6.5000000000000002E-2</v>
      </c>
      <c r="K26" s="72">
        <f t="shared" si="11"/>
        <v>0.03</v>
      </c>
      <c r="L26" s="30">
        <f t="shared" si="12"/>
        <v>892.5</v>
      </c>
    </row>
    <row r="27" spans="1:12" x14ac:dyDescent="0.25">
      <c r="A27" s="24" t="s">
        <v>74</v>
      </c>
      <c r="B27" s="25" t="s">
        <v>75</v>
      </c>
      <c r="C27" s="26" t="s">
        <v>230</v>
      </c>
      <c r="D27" s="27" t="s">
        <v>76</v>
      </c>
      <c r="E27" s="38">
        <v>9.84</v>
      </c>
      <c r="F27" s="29">
        <v>20</v>
      </c>
      <c r="G27" s="30">
        <f t="shared" si="9"/>
        <v>196.8</v>
      </c>
      <c r="H27" s="31"/>
      <c r="I27" s="72">
        <f t="shared" si="10"/>
        <v>9.84</v>
      </c>
      <c r="J27" s="72">
        <f t="shared" si="1"/>
        <v>1.2792000000000001</v>
      </c>
      <c r="K27" s="72">
        <f t="shared" si="11"/>
        <v>0.59039999999999992</v>
      </c>
      <c r="L27" s="30">
        <f t="shared" si="12"/>
        <v>234.19200000000001</v>
      </c>
    </row>
    <row r="28" spans="1:12" x14ac:dyDescent="0.25">
      <c r="A28" s="32" t="s">
        <v>77</v>
      </c>
      <c r="B28" s="40"/>
      <c r="C28" s="40"/>
      <c r="D28" s="41" t="s">
        <v>78</v>
      </c>
      <c r="E28" s="34"/>
      <c r="F28" s="35"/>
      <c r="G28" s="36"/>
      <c r="H28" s="1"/>
      <c r="I28" s="72"/>
      <c r="J28" s="72"/>
      <c r="K28" s="72"/>
      <c r="L28" s="88"/>
    </row>
    <row r="29" spans="1:12" x14ac:dyDescent="0.25">
      <c r="A29" s="24" t="s">
        <v>79</v>
      </c>
      <c r="B29" s="25" t="s">
        <v>80</v>
      </c>
      <c r="C29" s="26" t="s">
        <v>230</v>
      </c>
      <c r="D29" s="27" t="s">
        <v>81</v>
      </c>
      <c r="E29" s="38">
        <v>6.11</v>
      </c>
      <c r="F29" s="42">
        <v>3000</v>
      </c>
      <c r="G29" s="30">
        <f>E29*F29</f>
        <v>18330</v>
      </c>
      <c r="H29" s="31"/>
      <c r="I29" s="72">
        <f t="shared" ref="I29:I30" si="13">+ROUND(E29*(1-H29),2)</f>
        <v>6.11</v>
      </c>
      <c r="J29" s="72">
        <f t="shared" si="1"/>
        <v>0.79430000000000012</v>
      </c>
      <c r="K29" s="72">
        <f t="shared" ref="K29:K30" si="14">+I29*0.06</f>
        <v>0.36659999999999998</v>
      </c>
      <c r="L29" s="30">
        <f t="shared" ref="L29:L30" si="15">+F29*(I29+J29+K29)</f>
        <v>21812.7</v>
      </c>
    </row>
    <row r="30" spans="1:12" x14ac:dyDescent="0.25">
      <c r="A30" s="24" t="s">
        <v>82</v>
      </c>
      <c r="B30" s="25" t="s">
        <v>83</v>
      </c>
      <c r="C30" s="26" t="s">
        <v>230</v>
      </c>
      <c r="D30" s="27" t="s">
        <v>84</v>
      </c>
      <c r="E30" s="38">
        <v>7.23</v>
      </c>
      <c r="F30" s="29">
        <v>200</v>
      </c>
      <c r="G30" s="30">
        <f>E30*F30</f>
        <v>1446</v>
      </c>
      <c r="H30" s="31"/>
      <c r="I30" s="72">
        <f t="shared" si="13"/>
        <v>7.23</v>
      </c>
      <c r="J30" s="72">
        <f t="shared" si="1"/>
        <v>0.93990000000000007</v>
      </c>
      <c r="K30" s="72">
        <f t="shared" si="14"/>
        <v>0.43380000000000002</v>
      </c>
      <c r="L30" s="30">
        <f t="shared" si="15"/>
        <v>1720.74</v>
      </c>
    </row>
    <row r="31" spans="1:12" x14ac:dyDescent="0.25">
      <c r="A31" s="32" t="s">
        <v>85</v>
      </c>
      <c r="B31" s="40"/>
      <c r="C31" s="40"/>
      <c r="D31" s="33" t="s">
        <v>86</v>
      </c>
      <c r="E31" s="34"/>
      <c r="F31" s="35"/>
      <c r="G31" s="36"/>
      <c r="H31" s="1"/>
      <c r="I31" s="72"/>
      <c r="J31" s="72"/>
      <c r="K31" s="72"/>
      <c r="L31" s="88"/>
    </row>
    <row r="32" spans="1:12" x14ac:dyDescent="0.25">
      <c r="A32" s="24" t="s">
        <v>87</v>
      </c>
      <c r="B32" s="25" t="s">
        <v>88</v>
      </c>
      <c r="C32" s="26" t="s">
        <v>230</v>
      </c>
      <c r="D32" s="27" t="s">
        <v>89</v>
      </c>
      <c r="E32" s="38">
        <v>7.14</v>
      </c>
      <c r="F32" s="29">
        <v>400</v>
      </c>
      <c r="G32" s="30">
        <f>E32*F32</f>
        <v>2856</v>
      </c>
      <c r="H32" s="31"/>
      <c r="I32" s="72">
        <f t="shared" ref="I32:I35" si="16">+ROUND(E32*(1-H32),2)</f>
        <v>7.14</v>
      </c>
      <c r="J32" s="72">
        <f t="shared" si="1"/>
        <v>0.92820000000000003</v>
      </c>
      <c r="K32" s="72">
        <f t="shared" ref="K32:K35" si="17">+I32*0.06</f>
        <v>0.42839999999999995</v>
      </c>
      <c r="L32" s="30">
        <f t="shared" ref="L32:L35" si="18">+F32*(I32+J32+K32)</f>
        <v>3398.6399999999994</v>
      </c>
    </row>
    <row r="33" spans="1:12" x14ac:dyDescent="0.25">
      <c r="A33" s="24" t="s">
        <v>90</v>
      </c>
      <c r="B33" s="25" t="s">
        <v>83</v>
      </c>
      <c r="C33" s="26" t="s">
        <v>230</v>
      </c>
      <c r="D33" s="27" t="s">
        <v>91</v>
      </c>
      <c r="E33" s="38">
        <v>10</v>
      </c>
      <c r="F33" s="29">
        <v>150</v>
      </c>
      <c r="G33" s="30">
        <f>E33*F33</f>
        <v>1500</v>
      </c>
      <c r="H33" s="31"/>
      <c r="I33" s="72">
        <f t="shared" si="16"/>
        <v>10</v>
      </c>
      <c r="J33" s="72">
        <f t="shared" si="1"/>
        <v>1.3</v>
      </c>
      <c r="K33" s="72">
        <f t="shared" si="17"/>
        <v>0.6</v>
      </c>
      <c r="L33" s="30">
        <f t="shared" si="18"/>
        <v>1785</v>
      </c>
    </row>
    <row r="34" spans="1:12" x14ac:dyDescent="0.25">
      <c r="A34" s="24" t="s">
        <v>92</v>
      </c>
      <c r="B34" s="25" t="s">
        <v>93</v>
      </c>
      <c r="C34" s="26" t="s">
        <v>230</v>
      </c>
      <c r="D34" s="27" t="s">
        <v>94</v>
      </c>
      <c r="E34" s="38">
        <v>8.58</v>
      </c>
      <c r="F34" s="29">
        <v>100</v>
      </c>
      <c r="G34" s="30">
        <f>E34*F34</f>
        <v>858</v>
      </c>
      <c r="H34" s="31"/>
      <c r="I34" s="72">
        <f t="shared" si="16"/>
        <v>8.58</v>
      </c>
      <c r="J34" s="72">
        <f t="shared" si="1"/>
        <v>1.1153999999999999</v>
      </c>
      <c r="K34" s="72">
        <f t="shared" si="17"/>
        <v>0.51480000000000004</v>
      </c>
      <c r="L34" s="30">
        <f t="shared" si="18"/>
        <v>1021.0199999999999</v>
      </c>
    </row>
    <row r="35" spans="1:12" x14ac:dyDescent="0.25">
      <c r="A35" s="24" t="s">
        <v>95</v>
      </c>
      <c r="B35" s="25" t="s">
        <v>96</v>
      </c>
      <c r="C35" s="26" t="s">
        <v>230</v>
      </c>
      <c r="D35" s="27" t="s">
        <v>97</v>
      </c>
      <c r="E35" s="38">
        <v>8.57</v>
      </c>
      <c r="F35" s="29">
        <v>100</v>
      </c>
      <c r="G35" s="30">
        <f>E35*F35</f>
        <v>857</v>
      </c>
      <c r="H35" s="31"/>
      <c r="I35" s="72">
        <f t="shared" si="16"/>
        <v>8.57</v>
      </c>
      <c r="J35" s="72">
        <f t="shared" si="1"/>
        <v>1.1141000000000001</v>
      </c>
      <c r="K35" s="72">
        <f t="shared" si="17"/>
        <v>0.51419999999999999</v>
      </c>
      <c r="L35" s="30">
        <f t="shared" si="18"/>
        <v>1019.8300000000002</v>
      </c>
    </row>
    <row r="36" spans="1:12" x14ac:dyDescent="0.25">
      <c r="A36" s="32" t="s">
        <v>98</v>
      </c>
      <c r="B36" s="40"/>
      <c r="C36" s="40"/>
      <c r="D36" s="33" t="s">
        <v>99</v>
      </c>
      <c r="E36" s="34"/>
      <c r="F36" s="35"/>
      <c r="G36" s="36"/>
      <c r="H36" s="1"/>
      <c r="I36" s="72"/>
      <c r="J36" s="72"/>
      <c r="K36" s="72"/>
      <c r="L36" s="88"/>
    </row>
    <row r="37" spans="1:12" x14ac:dyDescent="0.25">
      <c r="A37" s="24" t="s">
        <v>100</v>
      </c>
      <c r="B37" s="25" t="s">
        <v>101</v>
      </c>
      <c r="C37" s="26" t="s">
        <v>230</v>
      </c>
      <c r="D37" s="27" t="s">
        <v>102</v>
      </c>
      <c r="E37" s="38">
        <v>25.96</v>
      </c>
      <c r="F37" s="29">
        <v>400</v>
      </c>
      <c r="G37" s="30">
        <f t="shared" ref="G37:G45" si="19">E37*F37</f>
        <v>10384</v>
      </c>
      <c r="H37" s="31"/>
      <c r="I37" s="72">
        <f t="shared" ref="I37:I45" si="20">+ROUND(E37*(1-H37),2)</f>
        <v>25.96</v>
      </c>
      <c r="J37" s="72">
        <f t="shared" si="1"/>
        <v>3.3748</v>
      </c>
      <c r="K37" s="72">
        <f t="shared" ref="K37:K45" si="21">+I37*0.06</f>
        <v>1.5576000000000001</v>
      </c>
      <c r="L37" s="30">
        <f t="shared" ref="L37:L45" si="22">+F37*(I37+J37+K37)</f>
        <v>12356.960000000001</v>
      </c>
    </row>
    <row r="38" spans="1:12" x14ac:dyDescent="0.25">
      <c r="A38" s="24" t="s">
        <v>103</v>
      </c>
      <c r="B38" s="25" t="s">
        <v>104</v>
      </c>
      <c r="C38" s="26" t="s">
        <v>230</v>
      </c>
      <c r="D38" s="27" t="s">
        <v>105</v>
      </c>
      <c r="E38" s="38">
        <v>5.69</v>
      </c>
      <c r="F38" s="29">
        <v>100</v>
      </c>
      <c r="G38" s="30">
        <f t="shared" si="19"/>
        <v>569</v>
      </c>
      <c r="H38" s="31"/>
      <c r="I38" s="72">
        <f t="shared" si="20"/>
        <v>5.69</v>
      </c>
      <c r="J38" s="72">
        <f t="shared" si="1"/>
        <v>0.73970000000000002</v>
      </c>
      <c r="K38" s="72">
        <f t="shared" si="21"/>
        <v>0.34140000000000004</v>
      </c>
      <c r="L38" s="30">
        <f t="shared" si="22"/>
        <v>677.11</v>
      </c>
    </row>
    <row r="39" spans="1:12" x14ac:dyDescent="0.25">
      <c r="A39" s="24" t="s">
        <v>106</v>
      </c>
      <c r="B39" s="25" t="s">
        <v>107</v>
      </c>
      <c r="C39" s="26" t="s">
        <v>230</v>
      </c>
      <c r="D39" s="27" t="s">
        <v>108</v>
      </c>
      <c r="E39" s="38">
        <v>9.5500000000000007</v>
      </c>
      <c r="F39" s="29">
        <v>100</v>
      </c>
      <c r="G39" s="30">
        <f t="shared" si="19"/>
        <v>955.00000000000011</v>
      </c>
      <c r="H39" s="31"/>
      <c r="I39" s="72">
        <f t="shared" si="20"/>
        <v>9.5500000000000007</v>
      </c>
      <c r="J39" s="72">
        <f t="shared" si="1"/>
        <v>1.2415</v>
      </c>
      <c r="K39" s="72">
        <f t="shared" si="21"/>
        <v>0.57300000000000006</v>
      </c>
      <c r="L39" s="30">
        <f t="shared" si="22"/>
        <v>1136.45</v>
      </c>
    </row>
    <row r="40" spans="1:12" x14ac:dyDescent="0.25">
      <c r="A40" s="24" t="s">
        <v>109</v>
      </c>
      <c r="B40" s="25" t="s">
        <v>110</v>
      </c>
      <c r="C40" s="26" t="s">
        <v>230</v>
      </c>
      <c r="D40" s="27" t="s">
        <v>111</v>
      </c>
      <c r="E40" s="38">
        <v>4.37</v>
      </c>
      <c r="F40" s="29">
        <v>100</v>
      </c>
      <c r="G40" s="30">
        <f t="shared" si="19"/>
        <v>437</v>
      </c>
      <c r="H40" s="31"/>
      <c r="I40" s="72">
        <f t="shared" si="20"/>
        <v>4.37</v>
      </c>
      <c r="J40" s="72">
        <f t="shared" si="1"/>
        <v>0.56810000000000005</v>
      </c>
      <c r="K40" s="72">
        <f t="shared" si="21"/>
        <v>0.26219999999999999</v>
      </c>
      <c r="L40" s="30">
        <f t="shared" si="22"/>
        <v>520.03000000000009</v>
      </c>
    </row>
    <row r="41" spans="1:12" x14ac:dyDescent="0.25">
      <c r="A41" s="24" t="s">
        <v>112</v>
      </c>
      <c r="B41" s="25" t="s">
        <v>113</v>
      </c>
      <c r="C41" s="26" t="s">
        <v>230</v>
      </c>
      <c r="D41" s="27" t="s">
        <v>114</v>
      </c>
      <c r="E41" s="38">
        <v>7.44</v>
      </c>
      <c r="F41" s="29">
        <v>200</v>
      </c>
      <c r="G41" s="30">
        <f t="shared" si="19"/>
        <v>1488</v>
      </c>
      <c r="H41" s="31"/>
      <c r="I41" s="72">
        <f t="shared" si="20"/>
        <v>7.44</v>
      </c>
      <c r="J41" s="72">
        <f t="shared" si="1"/>
        <v>0.96720000000000006</v>
      </c>
      <c r="K41" s="72">
        <f t="shared" si="21"/>
        <v>0.44640000000000002</v>
      </c>
      <c r="L41" s="30">
        <f t="shared" si="22"/>
        <v>1770.72</v>
      </c>
    </row>
    <row r="42" spans="1:12" x14ac:dyDescent="0.25">
      <c r="A42" s="24" t="s">
        <v>115</v>
      </c>
      <c r="B42" s="25" t="s">
        <v>116</v>
      </c>
      <c r="C42" s="26" t="s">
        <v>230</v>
      </c>
      <c r="D42" s="27" t="s">
        <v>117</v>
      </c>
      <c r="E42" s="38">
        <v>9.94</v>
      </c>
      <c r="F42" s="29">
        <v>80</v>
      </c>
      <c r="G42" s="30">
        <f t="shared" si="19"/>
        <v>795.19999999999993</v>
      </c>
      <c r="H42" s="31"/>
      <c r="I42" s="72">
        <f t="shared" si="20"/>
        <v>9.94</v>
      </c>
      <c r="J42" s="72">
        <f t="shared" si="1"/>
        <v>1.2922</v>
      </c>
      <c r="K42" s="72">
        <f t="shared" si="21"/>
        <v>0.59639999999999993</v>
      </c>
      <c r="L42" s="30">
        <f t="shared" si="22"/>
        <v>946.28799999999978</v>
      </c>
    </row>
    <row r="43" spans="1:12" x14ac:dyDescent="0.25">
      <c r="A43" s="24" t="s">
        <v>118</v>
      </c>
      <c r="B43" s="25" t="s">
        <v>119</v>
      </c>
      <c r="C43" s="39" t="s">
        <v>120</v>
      </c>
      <c r="D43" s="27" t="s">
        <v>121</v>
      </c>
      <c r="E43" s="38">
        <v>1.18</v>
      </c>
      <c r="F43" s="29">
        <v>80</v>
      </c>
      <c r="G43" s="30">
        <f t="shared" si="19"/>
        <v>94.399999999999991</v>
      </c>
      <c r="H43" s="31"/>
      <c r="I43" s="72">
        <f t="shared" si="20"/>
        <v>1.18</v>
      </c>
      <c r="J43" s="72">
        <f t="shared" si="1"/>
        <v>0.15340000000000001</v>
      </c>
      <c r="K43" s="72">
        <f t="shared" si="21"/>
        <v>7.0799999999999988E-2</v>
      </c>
      <c r="L43" s="30">
        <f t="shared" si="22"/>
        <v>112.33599999999998</v>
      </c>
    </row>
    <row r="44" spans="1:12" x14ac:dyDescent="0.25">
      <c r="A44" s="24" t="s">
        <v>122</v>
      </c>
      <c r="B44" s="25" t="s">
        <v>123</v>
      </c>
      <c r="C44" s="26" t="s">
        <v>230</v>
      </c>
      <c r="D44" s="27" t="s">
        <v>124</v>
      </c>
      <c r="E44" s="43">
        <v>3.96</v>
      </c>
      <c r="F44" s="29">
        <v>360</v>
      </c>
      <c r="G44" s="30">
        <f t="shared" si="19"/>
        <v>1425.6</v>
      </c>
      <c r="H44" s="31"/>
      <c r="I44" s="72">
        <f t="shared" si="20"/>
        <v>3.96</v>
      </c>
      <c r="J44" s="72">
        <f t="shared" si="1"/>
        <v>0.51480000000000004</v>
      </c>
      <c r="K44" s="72">
        <f t="shared" si="21"/>
        <v>0.23759999999999998</v>
      </c>
      <c r="L44" s="30">
        <f t="shared" si="22"/>
        <v>1696.4639999999999</v>
      </c>
    </row>
    <row r="45" spans="1:12" x14ac:dyDescent="0.25">
      <c r="A45" s="24" t="s">
        <v>125</v>
      </c>
      <c r="B45" s="25" t="s">
        <v>126</v>
      </c>
      <c r="C45" s="26" t="s">
        <v>230</v>
      </c>
      <c r="D45" s="27" t="s">
        <v>127</v>
      </c>
      <c r="E45" s="43">
        <v>8.41</v>
      </c>
      <c r="F45" s="29">
        <v>400</v>
      </c>
      <c r="G45" s="30">
        <f t="shared" si="19"/>
        <v>3364</v>
      </c>
      <c r="H45" s="31"/>
      <c r="I45" s="72">
        <f t="shared" si="20"/>
        <v>8.41</v>
      </c>
      <c r="J45" s="72">
        <f t="shared" si="1"/>
        <v>1.0933000000000002</v>
      </c>
      <c r="K45" s="72">
        <f t="shared" si="21"/>
        <v>0.50459999999999994</v>
      </c>
      <c r="L45" s="30">
        <f t="shared" si="22"/>
        <v>4003.16</v>
      </c>
    </row>
    <row r="46" spans="1:12" x14ac:dyDescent="0.25">
      <c r="A46" s="44" t="s">
        <v>128</v>
      </c>
      <c r="B46" s="45"/>
      <c r="C46" s="46"/>
      <c r="D46" s="47" t="s">
        <v>129</v>
      </c>
      <c r="E46" s="45"/>
      <c r="F46" s="45"/>
      <c r="G46" s="45"/>
      <c r="H46" s="1"/>
      <c r="I46" s="72"/>
      <c r="J46" s="72"/>
      <c r="K46" s="72"/>
      <c r="L46" s="88"/>
    </row>
    <row r="47" spans="1:12" x14ac:dyDescent="0.25">
      <c r="A47" s="48" t="s">
        <v>130</v>
      </c>
      <c r="B47" s="49"/>
      <c r="C47" s="50"/>
      <c r="D47" s="51" t="s">
        <v>26</v>
      </c>
      <c r="E47" s="52"/>
      <c r="F47" s="53"/>
      <c r="G47" s="54"/>
      <c r="H47" s="1"/>
      <c r="I47" s="72"/>
      <c r="J47" s="72"/>
      <c r="K47" s="72"/>
      <c r="L47" s="88"/>
    </row>
    <row r="48" spans="1:12" x14ac:dyDescent="0.25">
      <c r="A48" s="24" t="s">
        <v>131</v>
      </c>
      <c r="B48" s="25" t="s">
        <v>132</v>
      </c>
      <c r="C48" s="26" t="s">
        <v>230</v>
      </c>
      <c r="D48" s="27" t="s">
        <v>133</v>
      </c>
      <c r="E48" s="30">
        <v>16.489999999999998</v>
      </c>
      <c r="F48" s="29">
        <v>200</v>
      </c>
      <c r="G48" s="30">
        <f>E48*F48</f>
        <v>3297.9999999999995</v>
      </c>
      <c r="H48" s="31"/>
      <c r="I48" s="72">
        <f t="shared" ref="I48:I52" si="23">+ROUND(E48*(1-H48),2)</f>
        <v>16.489999999999998</v>
      </c>
      <c r="J48" s="72">
        <f t="shared" ref="J48:J52" si="24">+I48*0.13</f>
        <v>2.1436999999999999</v>
      </c>
      <c r="K48" s="72">
        <f t="shared" ref="K48:K52" si="25">+I48*0.06</f>
        <v>0.98939999999999984</v>
      </c>
      <c r="L48" s="30">
        <f t="shared" ref="L48:L52" si="26">+F48*(I48+J48+K48)</f>
        <v>3924.6199999999994</v>
      </c>
    </row>
    <row r="49" spans="1:12" x14ac:dyDescent="0.25">
      <c r="A49" s="24" t="s">
        <v>134</v>
      </c>
      <c r="B49" s="25" t="s">
        <v>135</v>
      </c>
      <c r="C49" s="26" t="s">
        <v>230</v>
      </c>
      <c r="D49" s="27" t="s">
        <v>136</v>
      </c>
      <c r="E49" s="30">
        <v>19.57</v>
      </c>
      <c r="F49" s="29">
        <v>200</v>
      </c>
      <c r="G49" s="30">
        <f>E49*F49</f>
        <v>3914</v>
      </c>
      <c r="H49" s="31"/>
      <c r="I49" s="72">
        <f t="shared" si="23"/>
        <v>19.57</v>
      </c>
      <c r="J49" s="72">
        <f t="shared" si="24"/>
        <v>2.5441000000000003</v>
      </c>
      <c r="K49" s="72">
        <f t="shared" si="25"/>
        <v>1.1741999999999999</v>
      </c>
      <c r="L49" s="30">
        <f t="shared" si="26"/>
        <v>4657.66</v>
      </c>
    </row>
    <row r="50" spans="1:12" x14ac:dyDescent="0.25">
      <c r="A50" s="24" t="s">
        <v>137</v>
      </c>
      <c r="B50" s="25" t="s">
        <v>138</v>
      </c>
      <c r="C50" s="26" t="s">
        <v>230</v>
      </c>
      <c r="D50" s="27" t="s">
        <v>139</v>
      </c>
      <c r="E50" s="30">
        <v>12.76</v>
      </c>
      <c r="F50" s="29">
        <v>200</v>
      </c>
      <c r="G50" s="30">
        <f>E50*F50</f>
        <v>2552</v>
      </c>
      <c r="H50" s="31"/>
      <c r="I50" s="72">
        <f t="shared" si="23"/>
        <v>12.76</v>
      </c>
      <c r="J50" s="72">
        <f t="shared" si="24"/>
        <v>1.6588000000000001</v>
      </c>
      <c r="K50" s="72">
        <f t="shared" si="25"/>
        <v>0.76559999999999995</v>
      </c>
      <c r="L50" s="30">
        <f t="shared" si="26"/>
        <v>3036.8799999999997</v>
      </c>
    </row>
    <row r="51" spans="1:12" x14ac:dyDescent="0.25">
      <c r="A51" s="24" t="s">
        <v>140</v>
      </c>
      <c r="B51" s="25" t="s">
        <v>141</v>
      </c>
      <c r="C51" s="26" t="s">
        <v>230</v>
      </c>
      <c r="D51" s="27" t="s">
        <v>142</v>
      </c>
      <c r="E51" s="30">
        <v>13.79</v>
      </c>
      <c r="F51" s="29">
        <v>200</v>
      </c>
      <c r="G51" s="30">
        <f>E51*F51</f>
        <v>2758</v>
      </c>
      <c r="H51" s="31"/>
      <c r="I51" s="72">
        <f t="shared" si="23"/>
        <v>13.79</v>
      </c>
      <c r="J51" s="72">
        <f t="shared" si="24"/>
        <v>1.7927</v>
      </c>
      <c r="K51" s="72">
        <f t="shared" si="25"/>
        <v>0.82739999999999991</v>
      </c>
      <c r="L51" s="30">
        <f t="shared" si="26"/>
        <v>3282.02</v>
      </c>
    </row>
    <row r="52" spans="1:12" x14ac:dyDescent="0.25">
      <c r="A52" s="55" t="s">
        <v>143</v>
      </c>
      <c r="B52" s="56" t="s">
        <v>144</v>
      </c>
      <c r="C52" s="26" t="s">
        <v>230</v>
      </c>
      <c r="D52" s="57" t="s">
        <v>145</v>
      </c>
      <c r="E52" s="58">
        <v>26.19</v>
      </c>
      <c r="F52" s="59">
        <v>100</v>
      </c>
      <c r="G52" s="60">
        <f>E52*F52</f>
        <v>2619</v>
      </c>
      <c r="H52" s="31"/>
      <c r="I52" s="72">
        <f t="shared" si="23"/>
        <v>26.19</v>
      </c>
      <c r="J52" s="72">
        <f t="shared" si="24"/>
        <v>3.4047000000000005</v>
      </c>
      <c r="K52" s="72">
        <f t="shared" si="25"/>
        <v>1.5713999999999999</v>
      </c>
      <c r="L52" s="30">
        <f t="shared" si="26"/>
        <v>3116.6100000000006</v>
      </c>
    </row>
    <row r="53" spans="1:12" x14ac:dyDescent="0.25">
      <c r="A53" s="61" t="s">
        <v>146</v>
      </c>
      <c r="B53" s="62"/>
      <c r="C53" s="62"/>
      <c r="D53" s="63" t="s">
        <v>45</v>
      </c>
      <c r="E53" s="52"/>
      <c r="F53" s="53"/>
      <c r="G53" s="54"/>
      <c r="H53" s="1"/>
      <c r="I53" s="72"/>
      <c r="J53" s="72"/>
      <c r="K53" s="72"/>
      <c r="L53" s="88"/>
    </row>
    <row r="54" spans="1:12" x14ac:dyDescent="0.25">
      <c r="A54" s="24" t="s">
        <v>147</v>
      </c>
      <c r="B54" s="25" t="s">
        <v>148</v>
      </c>
      <c r="C54" s="26" t="s">
        <v>230</v>
      </c>
      <c r="D54" s="27" t="s">
        <v>48</v>
      </c>
      <c r="E54" s="30">
        <v>9.69</v>
      </c>
      <c r="F54" s="29">
        <v>40</v>
      </c>
      <c r="G54" s="30">
        <f t="shared" ref="G54:G67" si="27">E54*F54</f>
        <v>387.59999999999997</v>
      </c>
      <c r="H54" s="31"/>
      <c r="I54" s="72">
        <f t="shared" ref="I54:I67" si="28">+ROUND(E54*(1-H54),2)</f>
        <v>9.69</v>
      </c>
      <c r="J54" s="72">
        <f t="shared" ref="J54:J67" si="29">+I54*0.13</f>
        <v>1.2597</v>
      </c>
      <c r="K54" s="72">
        <f t="shared" ref="K54:K67" si="30">+I54*0.06</f>
        <v>0.58139999999999992</v>
      </c>
      <c r="L54" s="30">
        <f t="shared" ref="L54:L67" si="31">+F54*(I54+J54+K54)</f>
        <v>461.24400000000003</v>
      </c>
    </row>
    <row r="55" spans="1:12" x14ac:dyDescent="0.25">
      <c r="A55" s="24" t="s">
        <v>149</v>
      </c>
      <c r="B55" s="25" t="s">
        <v>150</v>
      </c>
      <c r="C55" s="26" t="s">
        <v>230</v>
      </c>
      <c r="D55" s="27" t="s">
        <v>51</v>
      </c>
      <c r="E55" s="30">
        <v>11.05</v>
      </c>
      <c r="F55" s="29">
        <v>60</v>
      </c>
      <c r="G55" s="30">
        <f t="shared" si="27"/>
        <v>663</v>
      </c>
      <c r="H55" s="31"/>
      <c r="I55" s="72">
        <f t="shared" si="28"/>
        <v>11.05</v>
      </c>
      <c r="J55" s="72">
        <f t="shared" si="29"/>
        <v>1.4365000000000001</v>
      </c>
      <c r="K55" s="72">
        <f t="shared" si="30"/>
        <v>0.66300000000000003</v>
      </c>
      <c r="L55" s="30">
        <f t="shared" si="31"/>
        <v>788.97000000000014</v>
      </c>
    </row>
    <row r="56" spans="1:12" x14ac:dyDescent="0.25">
      <c r="A56" s="24" t="s">
        <v>151</v>
      </c>
      <c r="B56" s="25" t="s">
        <v>152</v>
      </c>
      <c r="C56" s="26" t="s">
        <v>230</v>
      </c>
      <c r="D56" s="27" t="s">
        <v>54</v>
      </c>
      <c r="E56" s="30">
        <v>11.53</v>
      </c>
      <c r="F56" s="29">
        <v>400</v>
      </c>
      <c r="G56" s="30">
        <f t="shared" si="27"/>
        <v>4612</v>
      </c>
      <c r="H56" s="31"/>
      <c r="I56" s="72">
        <f t="shared" si="28"/>
        <v>11.53</v>
      </c>
      <c r="J56" s="72">
        <f t="shared" si="29"/>
        <v>1.4988999999999999</v>
      </c>
      <c r="K56" s="72">
        <f t="shared" si="30"/>
        <v>0.69179999999999997</v>
      </c>
      <c r="L56" s="30">
        <f t="shared" si="31"/>
        <v>5488.2800000000007</v>
      </c>
    </row>
    <row r="57" spans="1:12" x14ac:dyDescent="0.25">
      <c r="A57" s="24" t="s">
        <v>153</v>
      </c>
      <c r="B57" s="25" t="s">
        <v>154</v>
      </c>
      <c r="C57" s="26" t="s">
        <v>230</v>
      </c>
      <c r="D57" s="27" t="s">
        <v>155</v>
      </c>
      <c r="E57" s="30">
        <v>12.85</v>
      </c>
      <c r="F57" s="29">
        <v>900</v>
      </c>
      <c r="G57" s="30">
        <f t="shared" si="27"/>
        <v>11565</v>
      </c>
      <c r="H57" s="31"/>
      <c r="I57" s="72">
        <f t="shared" si="28"/>
        <v>12.85</v>
      </c>
      <c r="J57" s="72">
        <f t="shared" si="29"/>
        <v>1.6705000000000001</v>
      </c>
      <c r="K57" s="72">
        <f t="shared" si="30"/>
        <v>0.77099999999999991</v>
      </c>
      <c r="L57" s="30">
        <f t="shared" si="31"/>
        <v>13762.349999999999</v>
      </c>
    </row>
    <row r="58" spans="1:12" x14ac:dyDescent="0.25">
      <c r="A58" s="24" t="s">
        <v>156</v>
      </c>
      <c r="B58" s="25" t="s">
        <v>157</v>
      </c>
      <c r="C58" s="26" t="s">
        <v>230</v>
      </c>
      <c r="D58" s="27" t="s">
        <v>158</v>
      </c>
      <c r="E58" s="30">
        <v>15.51</v>
      </c>
      <c r="F58" s="29">
        <v>370</v>
      </c>
      <c r="G58" s="30">
        <f t="shared" si="27"/>
        <v>5738.7</v>
      </c>
      <c r="H58" s="31"/>
      <c r="I58" s="72">
        <f t="shared" si="28"/>
        <v>15.51</v>
      </c>
      <c r="J58" s="72">
        <f t="shared" si="29"/>
        <v>2.0163000000000002</v>
      </c>
      <c r="K58" s="72">
        <f t="shared" si="30"/>
        <v>0.93059999999999998</v>
      </c>
      <c r="L58" s="30">
        <f t="shared" si="31"/>
        <v>6829.052999999999</v>
      </c>
    </row>
    <row r="59" spans="1:12" x14ac:dyDescent="0.25">
      <c r="A59" s="24" t="s">
        <v>159</v>
      </c>
      <c r="B59" s="25" t="s">
        <v>160</v>
      </c>
      <c r="C59" s="24" t="s">
        <v>120</v>
      </c>
      <c r="D59" s="27" t="s">
        <v>161</v>
      </c>
      <c r="E59" s="30">
        <v>1.71</v>
      </c>
      <c r="F59" s="29">
        <v>130</v>
      </c>
      <c r="G59" s="30">
        <f t="shared" si="27"/>
        <v>222.29999999999998</v>
      </c>
      <c r="H59" s="31"/>
      <c r="I59" s="72">
        <f t="shared" si="28"/>
        <v>1.71</v>
      </c>
      <c r="J59" s="72">
        <f t="shared" si="29"/>
        <v>0.2223</v>
      </c>
      <c r="K59" s="72">
        <f t="shared" si="30"/>
        <v>0.1026</v>
      </c>
      <c r="L59" s="30">
        <f t="shared" si="31"/>
        <v>264.53699999999998</v>
      </c>
    </row>
    <row r="60" spans="1:12" x14ac:dyDescent="0.25">
      <c r="A60" s="24" t="s">
        <v>162</v>
      </c>
      <c r="B60" s="25" t="s">
        <v>163</v>
      </c>
      <c r="C60" s="24" t="s">
        <v>120</v>
      </c>
      <c r="D60" s="27" t="s">
        <v>164</v>
      </c>
      <c r="E60" s="30">
        <v>2.33</v>
      </c>
      <c r="F60" s="29">
        <v>130</v>
      </c>
      <c r="G60" s="30">
        <f t="shared" si="27"/>
        <v>302.90000000000003</v>
      </c>
      <c r="H60" s="31"/>
      <c r="I60" s="72">
        <f t="shared" si="28"/>
        <v>2.33</v>
      </c>
      <c r="J60" s="72">
        <f t="shared" si="29"/>
        <v>0.3029</v>
      </c>
      <c r="K60" s="72">
        <f t="shared" si="30"/>
        <v>0.13980000000000001</v>
      </c>
      <c r="L60" s="30">
        <f t="shared" si="31"/>
        <v>360.45100000000002</v>
      </c>
    </row>
    <row r="61" spans="1:12" x14ac:dyDescent="0.25">
      <c r="A61" s="24" t="s">
        <v>165</v>
      </c>
      <c r="B61" s="25" t="s">
        <v>166</v>
      </c>
      <c r="C61" s="26" t="s">
        <v>230</v>
      </c>
      <c r="D61" s="27" t="s">
        <v>167</v>
      </c>
      <c r="E61" s="64">
        <v>12.2</v>
      </c>
      <c r="F61" s="29">
        <v>3500</v>
      </c>
      <c r="G61" s="30">
        <f t="shared" si="27"/>
        <v>42700</v>
      </c>
      <c r="H61" s="31"/>
      <c r="I61" s="72">
        <f t="shared" si="28"/>
        <v>12.2</v>
      </c>
      <c r="J61" s="72">
        <f t="shared" si="29"/>
        <v>1.5859999999999999</v>
      </c>
      <c r="K61" s="72">
        <f t="shared" si="30"/>
        <v>0.73199999999999998</v>
      </c>
      <c r="L61" s="30">
        <f t="shared" si="31"/>
        <v>50812.999999999993</v>
      </c>
    </row>
    <row r="62" spans="1:12" x14ac:dyDescent="0.25">
      <c r="A62" s="24" t="s">
        <v>168</v>
      </c>
      <c r="B62" s="25" t="s">
        <v>169</v>
      </c>
      <c r="C62" s="24" t="s">
        <v>120</v>
      </c>
      <c r="D62" s="27" t="s">
        <v>170</v>
      </c>
      <c r="E62" s="64">
        <v>3.91</v>
      </c>
      <c r="F62" s="29">
        <f>5300-F65</f>
        <v>3800</v>
      </c>
      <c r="G62" s="30">
        <f t="shared" si="27"/>
        <v>14858</v>
      </c>
      <c r="H62" s="31"/>
      <c r="I62" s="72">
        <f t="shared" si="28"/>
        <v>3.91</v>
      </c>
      <c r="J62" s="72">
        <f t="shared" si="29"/>
        <v>0.50830000000000009</v>
      </c>
      <c r="K62" s="72">
        <f t="shared" si="30"/>
        <v>0.2346</v>
      </c>
      <c r="L62" s="30">
        <f t="shared" si="31"/>
        <v>17681.020000000004</v>
      </c>
    </row>
    <row r="63" spans="1:12" x14ac:dyDescent="0.25">
      <c r="A63" s="24" t="s">
        <v>171</v>
      </c>
      <c r="B63" s="25" t="s">
        <v>172</v>
      </c>
      <c r="C63" s="24" t="s">
        <v>120</v>
      </c>
      <c r="D63" s="27" t="s">
        <v>173</v>
      </c>
      <c r="E63" s="30">
        <v>14.02</v>
      </c>
      <c r="F63" s="29">
        <v>1500</v>
      </c>
      <c r="G63" s="30">
        <f t="shared" si="27"/>
        <v>21030</v>
      </c>
      <c r="H63" s="31"/>
      <c r="I63" s="72">
        <f t="shared" si="28"/>
        <v>14.02</v>
      </c>
      <c r="J63" s="72">
        <f t="shared" si="29"/>
        <v>1.8226</v>
      </c>
      <c r="K63" s="72">
        <f t="shared" si="30"/>
        <v>0.84119999999999995</v>
      </c>
      <c r="L63" s="30">
        <f t="shared" si="31"/>
        <v>25025.699999999997</v>
      </c>
    </row>
    <row r="64" spans="1:12" x14ac:dyDescent="0.25">
      <c r="A64" s="24" t="s">
        <v>174</v>
      </c>
      <c r="B64" s="25" t="s">
        <v>175</v>
      </c>
      <c r="C64" s="26" t="s">
        <v>230</v>
      </c>
      <c r="D64" s="27" t="s">
        <v>176</v>
      </c>
      <c r="E64" s="30">
        <v>16.670000000000002</v>
      </c>
      <c r="F64" s="29">
        <v>250</v>
      </c>
      <c r="G64" s="30">
        <f t="shared" si="27"/>
        <v>4167.5</v>
      </c>
      <c r="H64" s="31"/>
      <c r="I64" s="72">
        <f t="shared" si="28"/>
        <v>16.670000000000002</v>
      </c>
      <c r="J64" s="72">
        <f t="shared" si="29"/>
        <v>2.1671000000000005</v>
      </c>
      <c r="K64" s="72">
        <f t="shared" si="30"/>
        <v>1.0002</v>
      </c>
      <c r="L64" s="30">
        <f t="shared" si="31"/>
        <v>4959.3250000000007</v>
      </c>
    </row>
    <row r="65" spans="1:12" x14ac:dyDescent="0.25">
      <c r="A65" s="24" t="s">
        <v>177</v>
      </c>
      <c r="B65" s="25" t="s">
        <v>178</v>
      </c>
      <c r="C65" s="26" t="s">
        <v>230</v>
      </c>
      <c r="D65" s="27" t="s">
        <v>179</v>
      </c>
      <c r="E65" s="30">
        <v>3.97</v>
      </c>
      <c r="F65" s="29">
        <v>1500</v>
      </c>
      <c r="G65" s="30">
        <f t="shared" si="27"/>
        <v>5955</v>
      </c>
      <c r="H65" s="31"/>
      <c r="I65" s="72">
        <f t="shared" si="28"/>
        <v>3.97</v>
      </c>
      <c r="J65" s="72">
        <f t="shared" si="29"/>
        <v>0.5161</v>
      </c>
      <c r="K65" s="72">
        <f t="shared" si="30"/>
        <v>0.2382</v>
      </c>
      <c r="L65" s="30">
        <f t="shared" si="31"/>
        <v>7086.4500000000007</v>
      </c>
    </row>
    <row r="66" spans="1:12" x14ac:dyDescent="0.25">
      <c r="A66" s="24" t="s">
        <v>180</v>
      </c>
      <c r="B66" s="25" t="s">
        <v>181</v>
      </c>
      <c r="C66" s="24" t="s">
        <v>120</v>
      </c>
      <c r="D66" s="27" t="s">
        <v>182</v>
      </c>
      <c r="E66" s="30">
        <v>2.13</v>
      </c>
      <c r="F66" s="29">
        <v>120</v>
      </c>
      <c r="G66" s="30">
        <f t="shared" si="27"/>
        <v>255.6</v>
      </c>
      <c r="H66" s="31"/>
      <c r="I66" s="72">
        <f t="shared" si="28"/>
        <v>2.13</v>
      </c>
      <c r="J66" s="72">
        <f t="shared" si="29"/>
        <v>0.27689999999999998</v>
      </c>
      <c r="K66" s="72">
        <f t="shared" si="30"/>
        <v>0.1278</v>
      </c>
      <c r="L66" s="30">
        <f t="shared" si="31"/>
        <v>304.16399999999999</v>
      </c>
    </row>
    <row r="67" spans="1:12" x14ac:dyDescent="0.25">
      <c r="A67" s="24" t="s">
        <v>183</v>
      </c>
      <c r="B67" s="25" t="s">
        <v>184</v>
      </c>
      <c r="C67" s="24" t="s">
        <v>120</v>
      </c>
      <c r="D67" s="27" t="s">
        <v>185</v>
      </c>
      <c r="E67" s="30">
        <v>3.27</v>
      </c>
      <c r="F67" s="29">
        <v>120</v>
      </c>
      <c r="G67" s="30">
        <f t="shared" si="27"/>
        <v>392.4</v>
      </c>
      <c r="H67" s="31"/>
      <c r="I67" s="72">
        <f t="shared" si="28"/>
        <v>3.27</v>
      </c>
      <c r="J67" s="72">
        <f t="shared" si="29"/>
        <v>0.42510000000000003</v>
      </c>
      <c r="K67" s="72">
        <f t="shared" si="30"/>
        <v>0.19619999999999999</v>
      </c>
      <c r="L67" s="30">
        <f t="shared" si="31"/>
        <v>466.95600000000002</v>
      </c>
    </row>
    <row r="68" spans="1:12" x14ac:dyDescent="0.25">
      <c r="A68" s="61" t="s">
        <v>186</v>
      </c>
      <c r="B68" s="61"/>
      <c r="C68" s="61"/>
      <c r="D68" s="63" t="s">
        <v>187</v>
      </c>
      <c r="E68" s="52"/>
      <c r="F68" s="53"/>
      <c r="G68" s="54"/>
      <c r="H68" s="1"/>
      <c r="I68" s="72"/>
      <c r="J68" s="72"/>
      <c r="K68" s="72"/>
      <c r="L68" s="88"/>
    </row>
    <row r="69" spans="1:12" x14ac:dyDescent="0.25">
      <c r="A69" s="24" t="s">
        <v>188</v>
      </c>
      <c r="B69" s="25" t="s">
        <v>189</v>
      </c>
      <c r="C69" s="26" t="s">
        <v>230</v>
      </c>
      <c r="D69" s="27" t="s">
        <v>190</v>
      </c>
      <c r="E69" s="30">
        <v>27.55</v>
      </c>
      <c r="F69" s="29">
        <v>20</v>
      </c>
      <c r="G69" s="30">
        <f>E69*F69</f>
        <v>551</v>
      </c>
      <c r="H69" s="31"/>
      <c r="I69" s="72">
        <f t="shared" ref="I69:I71" si="32">+ROUND(E69*(1-H69),2)</f>
        <v>27.55</v>
      </c>
      <c r="J69" s="72">
        <f t="shared" ref="J69:J71" si="33">+I69*0.13</f>
        <v>3.5815000000000001</v>
      </c>
      <c r="K69" s="72">
        <f t="shared" ref="K69:K71" si="34">+I69*0.06</f>
        <v>1.653</v>
      </c>
      <c r="L69" s="30">
        <f t="shared" ref="L69:L71" si="35">+F69*(I69+J69+K69)</f>
        <v>655.69</v>
      </c>
    </row>
    <row r="70" spans="1:12" x14ac:dyDescent="0.25">
      <c r="A70" s="24" t="s">
        <v>191</v>
      </c>
      <c r="B70" s="25" t="s">
        <v>192</v>
      </c>
      <c r="C70" s="26" t="s">
        <v>230</v>
      </c>
      <c r="D70" s="27" t="s">
        <v>193</v>
      </c>
      <c r="E70" s="30">
        <v>54.35</v>
      </c>
      <c r="F70" s="29">
        <v>20</v>
      </c>
      <c r="G70" s="30">
        <f>E70*F70</f>
        <v>1087</v>
      </c>
      <c r="H70" s="31"/>
      <c r="I70" s="72">
        <f t="shared" si="32"/>
        <v>54.35</v>
      </c>
      <c r="J70" s="72">
        <f t="shared" si="33"/>
        <v>7.0655000000000001</v>
      </c>
      <c r="K70" s="72">
        <f t="shared" si="34"/>
        <v>3.2610000000000001</v>
      </c>
      <c r="L70" s="30">
        <f t="shared" si="35"/>
        <v>1293.5300000000002</v>
      </c>
    </row>
    <row r="71" spans="1:12" x14ac:dyDescent="0.25">
      <c r="A71" s="24" t="s">
        <v>194</v>
      </c>
      <c r="B71" s="25" t="s">
        <v>195</v>
      </c>
      <c r="C71" s="26" t="s">
        <v>230</v>
      </c>
      <c r="D71" s="27" t="s">
        <v>196</v>
      </c>
      <c r="E71" s="30">
        <v>46.03</v>
      </c>
      <c r="F71" s="29">
        <v>20</v>
      </c>
      <c r="G71" s="30">
        <f>E71*F71</f>
        <v>920.6</v>
      </c>
      <c r="H71" s="31"/>
      <c r="I71" s="72">
        <f t="shared" si="32"/>
        <v>46.03</v>
      </c>
      <c r="J71" s="72">
        <f t="shared" si="33"/>
        <v>5.9839000000000002</v>
      </c>
      <c r="K71" s="72">
        <f t="shared" si="34"/>
        <v>2.7618</v>
      </c>
      <c r="L71" s="30">
        <f t="shared" si="35"/>
        <v>1095.5140000000001</v>
      </c>
    </row>
    <row r="72" spans="1:12" x14ac:dyDescent="0.25">
      <c r="A72" s="61" t="s">
        <v>197</v>
      </c>
      <c r="B72" s="61"/>
      <c r="C72" s="61"/>
      <c r="D72" s="63" t="s">
        <v>198</v>
      </c>
      <c r="E72" s="52"/>
      <c r="F72" s="53"/>
      <c r="G72" s="54"/>
      <c r="H72" s="1"/>
      <c r="I72" s="72"/>
      <c r="J72" s="72"/>
      <c r="K72" s="72"/>
      <c r="L72" s="88"/>
    </row>
    <row r="73" spans="1:12" x14ac:dyDescent="0.25">
      <c r="A73" s="55" t="s">
        <v>199</v>
      </c>
      <c r="B73" s="25" t="s">
        <v>189</v>
      </c>
      <c r="C73" s="26" t="s">
        <v>230</v>
      </c>
      <c r="D73" s="27" t="s">
        <v>200</v>
      </c>
      <c r="E73" s="30">
        <v>4.97</v>
      </c>
      <c r="F73" s="42">
        <f>1700+6000</f>
        <v>7700</v>
      </c>
      <c r="G73" s="30">
        <f>E73*F73</f>
        <v>38269</v>
      </c>
      <c r="H73" s="31"/>
      <c r="I73" s="72">
        <f t="shared" ref="I73:I76" si="36">+ROUND(E73*(1-H73),2)</f>
        <v>4.97</v>
      </c>
      <c r="J73" s="72">
        <f t="shared" ref="J73:J76" si="37">+I73*0.13</f>
        <v>0.64610000000000001</v>
      </c>
      <c r="K73" s="72">
        <f t="shared" ref="K73:K76" si="38">+I73*0.06</f>
        <v>0.29819999999999997</v>
      </c>
      <c r="L73" s="30">
        <f t="shared" ref="L73:L76" si="39">+F73*(I73+J73+K73)</f>
        <v>45540.109999999993</v>
      </c>
    </row>
    <row r="74" spans="1:12" x14ac:dyDescent="0.25">
      <c r="A74" s="24" t="s">
        <v>201</v>
      </c>
      <c r="B74" s="25" t="s">
        <v>192</v>
      </c>
      <c r="C74" s="24" t="s">
        <v>120</v>
      </c>
      <c r="D74" s="27" t="s">
        <v>202</v>
      </c>
      <c r="E74" s="30">
        <v>2.5099999999999998</v>
      </c>
      <c r="F74" s="29">
        <v>200</v>
      </c>
      <c r="G74" s="30">
        <f>E74*F74</f>
        <v>501.99999999999994</v>
      </c>
      <c r="H74" s="31"/>
      <c r="I74" s="72">
        <f t="shared" si="36"/>
        <v>2.5099999999999998</v>
      </c>
      <c r="J74" s="72">
        <f t="shared" si="37"/>
        <v>0.32629999999999998</v>
      </c>
      <c r="K74" s="72">
        <f t="shared" si="38"/>
        <v>0.15059999999999998</v>
      </c>
      <c r="L74" s="30">
        <f t="shared" si="39"/>
        <v>597.37999999999988</v>
      </c>
    </row>
    <row r="75" spans="1:12" x14ac:dyDescent="0.25">
      <c r="A75" s="24" t="s">
        <v>203</v>
      </c>
      <c r="B75" s="25" t="s">
        <v>204</v>
      </c>
      <c r="C75" s="26" t="s">
        <v>230</v>
      </c>
      <c r="D75" s="27" t="s">
        <v>205</v>
      </c>
      <c r="E75" s="30">
        <v>3.56</v>
      </c>
      <c r="F75" s="29">
        <v>1500</v>
      </c>
      <c r="G75" s="30">
        <f>E75*F75</f>
        <v>5340</v>
      </c>
      <c r="H75" s="31"/>
      <c r="I75" s="72">
        <f t="shared" si="36"/>
        <v>3.56</v>
      </c>
      <c r="J75" s="72">
        <f t="shared" si="37"/>
        <v>0.46280000000000004</v>
      </c>
      <c r="K75" s="72">
        <f t="shared" si="38"/>
        <v>0.21359999999999998</v>
      </c>
      <c r="L75" s="30">
        <f t="shared" si="39"/>
        <v>6354.5999999999995</v>
      </c>
    </row>
    <row r="76" spans="1:12" x14ac:dyDescent="0.25">
      <c r="A76" s="24" t="s">
        <v>206</v>
      </c>
      <c r="B76" s="25" t="s">
        <v>207</v>
      </c>
      <c r="C76" s="26" t="s">
        <v>230</v>
      </c>
      <c r="D76" s="27" t="s">
        <v>208</v>
      </c>
      <c r="E76" s="30">
        <v>10.4</v>
      </c>
      <c r="F76" s="29">
        <v>50</v>
      </c>
      <c r="G76" s="30">
        <f>E76*F76</f>
        <v>520</v>
      </c>
      <c r="H76" s="31"/>
      <c r="I76" s="72">
        <f t="shared" si="36"/>
        <v>10.4</v>
      </c>
      <c r="J76" s="72">
        <f t="shared" si="37"/>
        <v>1.3520000000000001</v>
      </c>
      <c r="K76" s="72">
        <f t="shared" si="38"/>
        <v>0.624</v>
      </c>
      <c r="L76" s="30">
        <f t="shared" si="39"/>
        <v>618.80000000000007</v>
      </c>
    </row>
    <row r="77" spans="1:12" x14ac:dyDescent="0.25">
      <c r="A77" s="61" t="s">
        <v>209</v>
      </c>
      <c r="B77" s="61"/>
      <c r="C77" s="61"/>
      <c r="D77" s="63" t="s">
        <v>99</v>
      </c>
      <c r="E77" s="52"/>
      <c r="F77" s="53"/>
      <c r="G77" s="54"/>
      <c r="H77" s="1"/>
      <c r="I77" s="72"/>
      <c r="J77" s="72"/>
      <c r="K77" s="72"/>
      <c r="L77" s="88"/>
    </row>
    <row r="78" spans="1:12" x14ac:dyDescent="0.25">
      <c r="A78" s="24" t="s">
        <v>210</v>
      </c>
      <c r="B78" s="25" t="s">
        <v>211</v>
      </c>
      <c r="C78" s="26" t="s">
        <v>230</v>
      </c>
      <c r="D78" s="27" t="s">
        <v>212</v>
      </c>
      <c r="E78" s="30">
        <v>20.27</v>
      </c>
      <c r="F78" s="29">
        <v>450</v>
      </c>
      <c r="G78" s="30">
        <f>E78*F78</f>
        <v>9121.5</v>
      </c>
      <c r="H78" s="31"/>
      <c r="I78" s="72">
        <f t="shared" ref="I78:I81" si="40">+ROUND(E78*(1-H78),2)</f>
        <v>20.27</v>
      </c>
      <c r="J78" s="72">
        <f t="shared" ref="J78:J81" si="41">+I78*0.13</f>
        <v>2.6351</v>
      </c>
      <c r="K78" s="72">
        <f t="shared" ref="K78:K81" si="42">+I78*0.06</f>
        <v>1.2161999999999999</v>
      </c>
      <c r="L78" s="30">
        <f t="shared" ref="L78:L81" si="43">+F78*(I78+J78+K78)</f>
        <v>10854.585000000001</v>
      </c>
    </row>
    <row r="79" spans="1:12" x14ac:dyDescent="0.25">
      <c r="A79" s="24" t="s">
        <v>213</v>
      </c>
      <c r="B79" s="25" t="s">
        <v>214</v>
      </c>
      <c r="C79" s="24" t="s">
        <v>120</v>
      </c>
      <c r="D79" s="27" t="s">
        <v>215</v>
      </c>
      <c r="E79" s="30">
        <v>3.45</v>
      </c>
      <c r="F79" s="29">
        <v>50</v>
      </c>
      <c r="G79" s="30">
        <f>E79*F79</f>
        <v>172.5</v>
      </c>
      <c r="H79" s="31"/>
      <c r="I79" s="72">
        <f t="shared" si="40"/>
        <v>3.45</v>
      </c>
      <c r="J79" s="72">
        <f t="shared" si="41"/>
        <v>0.44850000000000007</v>
      </c>
      <c r="K79" s="72">
        <f t="shared" si="42"/>
        <v>0.20699999999999999</v>
      </c>
      <c r="L79" s="30">
        <f t="shared" si="43"/>
        <v>205.27500000000001</v>
      </c>
    </row>
    <row r="80" spans="1:12" x14ac:dyDescent="0.25">
      <c r="A80" s="24" t="s">
        <v>216</v>
      </c>
      <c r="B80" s="25" t="s">
        <v>217</v>
      </c>
      <c r="C80" s="24" t="s">
        <v>7</v>
      </c>
      <c r="D80" s="27" t="s">
        <v>218</v>
      </c>
      <c r="E80" s="30">
        <v>15.59</v>
      </c>
      <c r="F80" s="29">
        <v>50</v>
      </c>
      <c r="G80" s="30">
        <f>E80*F80</f>
        <v>779.5</v>
      </c>
      <c r="H80" s="31"/>
      <c r="I80" s="72">
        <f t="shared" si="40"/>
        <v>15.59</v>
      </c>
      <c r="J80" s="72">
        <f t="shared" si="41"/>
        <v>2.0266999999999999</v>
      </c>
      <c r="K80" s="72">
        <f t="shared" si="42"/>
        <v>0.93540000000000001</v>
      </c>
      <c r="L80" s="30">
        <f t="shared" si="43"/>
        <v>927.60500000000013</v>
      </c>
    </row>
    <row r="81" spans="1:12" x14ac:dyDescent="0.25">
      <c r="A81" s="24" t="s">
        <v>219</v>
      </c>
      <c r="B81" s="25" t="s">
        <v>220</v>
      </c>
      <c r="C81" s="26" t="s">
        <v>230</v>
      </c>
      <c r="D81" s="27" t="s">
        <v>221</v>
      </c>
      <c r="E81" s="30">
        <v>28.6</v>
      </c>
      <c r="F81" s="29">
        <v>150</v>
      </c>
      <c r="G81" s="30">
        <f>E81*F81</f>
        <v>4290</v>
      </c>
      <c r="H81" s="31"/>
      <c r="I81" s="72">
        <f t="shared" si="40"/>
        <v>28.6</v>
      </c>
      <c r="J81" s="72">
        <f t="shared" si="41"/>
        <v>3.7180000000000004</v>
      </c>
      <c r="K81" s="72">
        <f t="shared" si="42"/>
        <v>1.716</v>
      </c>
      <c r="L81" s="30">
        <f t="shared" si="43"/>
        <v>5105.1000000000013</v>
      </c>
    </row>
    <row r="82" spans="1:12" x14ac:dyDescent="0.25">
      <c r="A82" s="24"/>
      <c r="B82" s="25"/>
      <c r="C82" s="25"/>
      <c r="D82" s="27"/>
      <c r="E82" s="30"/>
      <c r="F82" s="29"/>
      <c r="G82" s="30"/>
      <c r="H82" s="1"/>
      <c r="I82" s="1"/>
      <c r="J82" s="1"/>
      <c r="K82" s="1"/>
      <c r="L82" s="1"/>
    </row>
    <row r="83" spans="1:12" x14ac:dyDescent="0.25">
      <c r="A83" s="80" t="s">
        <v>222</v>
      </c>
      <c r="B83" s="81"/>
      <c r="C83" s="81"/>
      <c r="D83" s="82"/>
      <c r="E83" s="82"/>
      <c r="F83" s="65"/>
      <c r="G83" s="66">
        <f>SUM(G7:G82)</f>
        <v>274928.95</v>
      </c>
      <c r="H83" s="1"/>
      <c r="I83" s="1"/>
      <c r="J83" s="1"/>
      <c r="K83" s="1"/>
      <c r="L83" s="95">
        <f>SUM(L7:L82)</f>
        <v>327165.45050000004</v>
      </c>
    </row>
    <row r="84" spans="1:12" x14ac:dyDescent="0.25">
      <c r="A84" s="67"/>
      <c r="B84" s="68"/>
      <c r="C84" s="68"/>
      <c r="D84" s="74" t="s">
        <v>229</v>
      </c>
      <c r="E84" s="83"/>
      <c r="F84" s="29"/>
      <c r="G84" s="30">
        <f>G83*0.13</f>
        <v>35740.763500000001</v>
      </c>
      <c r="H84" s="69"/>
      <c r="I84" s="90"/>
      <c r="J84" s="90"/>
      <c r="K84" s="90"/>
      <c r="L84" s="91"/>
    </row>
    <row r="85" spans="1:12" x14ac:dyDescent="0.25">
      <c r="A85" s="70"/>
      <c r="B85" s="70"/>
      <c r="C85" s="71"/>
      <c r="D85" s="74" t="s">
        <v>223</v>
      </c>
      <c r="E85" s="83"/>
      <c r="F85" s="29"/>
      <c r="G85" s="30">
        <f>G83*0.06</f>
        <v>16495.737000000001</v>
      </c>
      <c r="H85" s="69"/>
      <c r="I85" s="90"/>
      <c r="J85" s="90"/>
      <c r="K85" s="90"/>
      <c r="L85" s="92"/>
    </row>
    <row r="86" spans="1:12" x14ac:dyDescent="0.25">
      <c r="A86" s="72"/>
      <c r="B86" s="72"/>
      <c r="C86" s="72"/>
      <c r="D86" s="74" t="s">
        <v>231</v>
      </c>
      <c r="E86" s="75"/>
      <c r="F86" s="25"/>
      <c r="G86" s="73">
        <f>SUM(G83:G85)</f>
        <v>327165.45050000004</v>
      </c>
      <c r="H86" s="69"/>
      <c r="I86" s="90"/>
      <c r="J86" s="90"/>
      <c r="K86" s="90"/>
      <c r="L86" s="93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90"/>
      <c r="J87" s="90"/>
      <c r="K87" s="90"/>
      <c r="L87" s="94"/>
    </row>
  </sheetData>
  <mergeCells count="6">
    <mergeCell ref="D86:E86"/>
    <mergeCell ref="A1:G1"/>
    <mergeCell ref="F2:G2"/>
    <mergeCell ref="A83:E83"/>
    <mergeCell ref="D84:E84"/>
    <mergeCell ref="D85:E8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opLeftCell="A73" workbookViewId="0">
      <selection activeCell="L83" sqref="L83"/>
    </sheetView>
  </sheetViews>
  <sheetFormatPr baseColWidth="10" defaultRowHeight="15" x14ac:dyDescent="0.25"/>
  <cols>
    <col min="2" max="2" width="17.5703125" customWidth="1"/>
    <col min="4" max="4" width="62.7109375" customWidth="1"/>
    <col min="5" max="5" width="15.7109375" customWidth="1"/>
    <col min="6" max="12" width="13.42578125" customWidth="1"/>
  </cols>
  <sheetData>
    <row r="1" spans="1:13" ht="21.75" thickBot="1" x14ac:dyDescent="0.4">
      <c r="A1" s="76" t="s">
        <v>233</v>
      </c>
      <c r="B1" s="77"/>
      <c r="C1" s="77"/>
      <c r="D1" s="77"/>
      <c r="E1" s="77"/>
      <c r="F1" s="77"/>
      <c r="G1" s="77"/>
      <c r="H1" s="1"/>
      <c r="I1" s="1"/>
      <c r="J1" s="1"/>
      <c r="K1" s="1"/>
      <c r="L1" s="1"/>
    </row>
    <row r="2" spans="1:13" ht="15.75" thickBot="1" x14ac:dyDescent="0.3">
      <c r="A2" s="2" t="s">
        <v>0</v>
      </c>
      <c r="B2" s="1"/>
      <c r="C2" s="1"/>
      <c r="D2" s="1"/>
      <c r="E2" s="1"/>
      <c r="F2" s="84" t="s">
        <v>2</v>
      </c>
      <c r="G2" s="85"/>
      <c r="H2" s="1"/>
      <c r="I2" s="1"/>
      <c r="J2" s="1"/>
      <c r="K2" s="1"/>
      <c r="L2" s="1"/>
    </row>
    <row r="3" spans="1:13" ht="27" x14ac:dyDescent="0.25">
      <c r="A3" s="3"/>
      <c r="B3" s="3"/>
      <c r="C3" s="4"/>
      <c r="D3" s="4"/>
      <c r="E3" s="5" t="s">
        <v>3</v>
      </c>
      <c r="F3" s="6" t="s">
        <v>4</v>
      </c>
      <c r="G3" s="6" t="s">
        <v>5</v>
      </c>
      <c r="H3" s="5" t="s">
        <v>224</v>
      </c>
      <c r="I3" s="5" t="s">
        <v>3</v>
      </c>
      <c r="J3" s="5" t="s">
        <v>235</v>
      </c>
      <c r="K3" s="5" t="s">
        <v>237</v>
      </c>
      <c r="L3" s="7" t="s">
        <v>228</v>
      </c>
    </row>
    <row r="4" spans="1:13" x14ac:dyDescent="0.25">
      <c r="A4" s="8" t="s">
        <v>6</v>
      </c>
      <c r="B4" s="8"/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225</v>
      </c>
      <c r="I4" s="9" t="s">
        <v>227</v>
      </c>
      <c r="J4" s="9" t="s">
        <v>236</v>
      </c>
      <c r="K4" s="9" t="s">
        <v>238</v>
      </c>
      <c r="L4" s="10" t="s">
        <v>226</v>
      </c>
    </row>
    <row r="5" spans="1:13" x14ac:dyDescent="0.25">
      <c r="A5" s="11" t="s">
        <v>12</v>
      </c>
      <c r="B5" s="12"/>
      <c r="C5" s="13"/>
      <c r="D5" s="14" t="s">
        <v>13</v>
      </c>
      <c r="E5" s="15"/>
      <c r="F5" s="16"/>
      <c r="G5" s="17"/>
      <c r="H5" s="1"/>
      <c r="I5" s="1"/>
      <c r="J5" s="1"/>
      <c r="K5" s="1"/>
      <c r="L5" s="1"/>
    </row>
    <row r="6" spans="1:13" x14ac:dyDescent="0.25">
      <c r="A6" s="18" t="s">
        <v>14</v>
      </c>
      <c r="B6" s="19"/>
      <c r="C6" s="20"/>
      <c r="D6" s="21" t="s">
        <v>15</v>
      </c>
      <c r="E6" s="20"/>
      <c r="F6" s="22"/>
      <c r="G6" s="23"/>
      <c r="H6" s="1"/>
      <c r="I6" s="1"/>
      <c r="J6" s="1"/>
      <c r="K6" s="1"/>
      <c r="L6" s="1"/>
    </row>
    <row r="7" spans="1:13" x14ac:dyDescent="0.25">
      <c r="A7" s="24" t="s">
        <v>16</v>
      </c>
      <c r="B7" s="25" t="s">
        <v>17</v>
      </c>
      <c r="C7" s="26" t="s">
        <v>230</v>
      </c>
      <c r="D7" s="27" t="s">
        <v>18</v>
      </c>
      <c r="E7" s="28">
        <v>6.32</v>
      </c>
      <c r="F7" s="29">
        <v>200</v>
      </c>
      <c r="G7" s="30">
        <f>E7*F7</f>
        <v>1264</v>
      </c>
      <c r="H7" s="31"/>
      <c r="I7" s="72">
        <f>+ROUND(E7*(1-H7),2)</f>
        <v>6.32</v>
      </c>
      <c r="J7" s="72">
        <f>+I7*0.13</f>
        <v>0.82160000000000011</v>
      </c>
      <c r="K7" s="72">
        <f>+I7*0.06</f>
        <v>0.37919999999999998</v>
      </c>
      <c r="L7" s="30">
        <f>+F7*(I7+J7+K7)</f>
        <v>1504.16</v>
      </c>
    </row>
    <row r="8" spans="1:13" x14ac:dyDescent="0.25">
      <c r="A8" s="24" t="s">
        <v>19</v>
      </c>
      <c r="B8" s="25" t="s">
        <v>20</v>
      </c>
      <c r="C8" s="26" t="s">
        <v>230</v>
      </c>
      <c r="D8" s="27" t="s">
        <v>21</v>
      </c>
      <c r="E8" s="28">
        <v>10.55</v>
      </c>
      <c r="F8" s="29">
        <v>100</v>
      </c>
      <c r="G8" s="30">
        <f>E8*F8</f>
        <v>1055</v>
      </c>
      <c r="H8" s="31"/>
      <c r="I8" s="72">
        <f>+ROUND(E8*(1-H8),2)</f>
        <v>10.55</v>
      </c>
      <c r="J8" s="72">
        <f t="shared" ref="J8:J9" si="0">+I8*0.13</f>
        <v>1.3715000000000002</v>
      </c>
      <c r="K8" s="72">
        <f t="shared" ref="K8:K9" si="1">+I8*0.06</f>
        <v>0.63300000000000001</v>
      </c>
      <c r="L8" s="30">
        <f t="shared" ref="L8:L9" si="2">+F8*(I8+J8+K8)</f>
        <v>1255.45</v>
      </c>
    </row>
    <row r="9" spans="1:13" x14ac:dyDescent="0.25">
      <c r="A9" s="24" t="s">
        <v>22</v>
      </c>
      <c r="B9" s="25" t="s">
        <v>23</v>
      </c>
      <c r="C9" s="26" t="s">
        <v>230</v>
      </c>
      <c r="D9" s="27" t="s">
        <v>24</v>
      </c>
      <c r="E9" s="28">
        <v>9.5500000000000007</v>
      </c>
      <c r="F9" s="29">
        <v>100</v>
      </c>
      <c r="G9" s="30">
        <f>E9*F9</f>
        <v>955.00000000000011</v>
      </c>
      <c r="H9" s="31"/>
      <c r="I9" s="72">
        <f>+ROUND(E9*(1-H9),2)</f>
        <v>9.5500000000000007</v>
      </c>
      <c r="J9" s="72">
        <f t="shared" si="0"/>
        <v>1.2415</v>
      </c>
      <c r="K9" s="72">
        <f t="shared" si="1"/>
        <v>0.57300000000000006</v>
      </c>
      <c r="L9" s="30">
        <f t="shared" si="2"/>
        <v>1136.45</v>
      </c>
    </row>
    <row r="10" spans="1:13" x14ac:dyDescent="0.25">
      <c r="A10" s="32" t="s">
        <v>25</v>
      </c>
      <c r="B10" s="32"/>
      <c r="C10" s="32"/>
      <c r="D10" s="33" t="s">
        <v>26</v>
      </c>
      <c r="E10" s="34"/>
      <c r="F10" s="35"/>
      <c r="G10" s="36"/>
      <c r="H10" s="1"/>
      <c r="I10" s="72"/>
      <c r="J10" s="72"/>
      <c r="K10" s="87"/>
      <c r="L10" s="88"/>
      <c r="M10" s="89"/>
    </row>
    <row r="11" spans="1:13" x14ac:dyDescent="0.25">
      <c r="A11" s="24" t="s">
        <v>27</v>
      </c>
      <c r="B11" s="25" t="s">
        <v>28</v>
      </c>
      <c r="C11" s="26" t="s">
        <v>230</v>
      </c>
      <c r="D11" s="37" t="s">
        <v>29</v>
      </c>
      <c r="E11" s="28">
        <v>3.52</v>
      </c>
      <c r="F11" s="29">
        <v>100</v>
      </c>
      <c r="G11" s="30">
        <f>E11*F11</f>
        <v>352</v>
      </c>
      <c r="H11" s="31"/>
      <c r="I11" s="72">
        <f>+ROUND(E11*(1-H11),2)</f>
        <v>3.52</v>
      </c>
      <c r="J11" s="72">
        <f t="shared" ref="J11:J14" si="3">+I11*0.13</f>
        <v>0.45760000000000001</v>
      </c>
      <c r="K11" s="72">
        <f t="shared" ref="K11:K14" si="4">+I11*0.06</f>
        <v>0.2112</v>
      </c>
      <c r="L11" s="30">
        <f t="shared" ref="L11:L14" si="5">+F11*(I11+J11+K11)</f>
        <v>418.87999999999994</v>
      </c>
    </row>
    <row r="12" spans="1:13" x14ac:dyDescent="0.25">
      <c r="A12" s="24" t="s">
        <v>30</v>
      </c>
      <c r="B12" s="25" t="s">
        <v>31</v>
      </c>
      <c r="C12" s="26" t="s">
        <v>230</v>
      </c>
      <c r="D12" s="37" t="s">
        <v>32</v>
      </c>
      <c r="E12" s="28">
        <v>14.71</v>
      </c>
      <c r="F12" s="29">
        <v>135</v>
      </c>
      <c r="G12" s="30">
        <f>E12*F12</f>
        <v>1985.8500000000001</v>
      </c>
      <c r="H12" s="31"/>
      <c r="I12" s="72">
        <f>+ROUND(E12*(1-H12),2)</f>
        <v>14.71</v>
      </c>
      <c r="J12" s="72">
        <f t="shared" si="3"/>
        <v>1.9123000000000001</v>
      </c>
      <c r="K12" s="72">
        <f t="shared" si="4"/>
        <v>0.88260000000000005</v>
      </c>
      <c r="L12" s="30">
        <f t="shared" si="5"/>
        <v>2363.1615000000002</v>
      </c>
    </row>
    <row r="13" spans="1:13" x14ac:dyDescent="0.25">
      <c r="A13" s="24" t="s">
        <v>33</v>
      </c>
      <c r="B13" s="25" t="s">
        <v>34</v>
      </c>
      <c r="C13" s="26" t="s">
        <v>230</v>
      </c>
      <c r="D13" s="27" t="s">
        <v>35</v>
      </c>
      <c r="E13" s="28">
        <v>14.66</v>
      </c>
      <c r="F13" s="29">
        <v>125</v>
      </c>
      <c r="G13" s="30">
        <f>E13*F13</f>
        <v>1832.5</v>
      </c>
      <c r="H13" s="31"/>
      <c r="I13" s="72">
        <f>+ROUND(E13*(1-H13),2)</f>
        <v>14.66</v>
      </c>
      <c r="J13" s="72">
        <f t="shared" si="3"/>
        <v>1.9058000000000002</v>
      </c>
      <c r="K13" s="72">
        <f t="shared" si="4"/>
        <v>0.87959999999999994</v>
      </c>
      <c r="L13" s="30">
        <f t="shared" si="5"/>
        <v>2180.6749999999997</v>
      </c>
    </row>
    <row r="14" spans="1:13" x14ac:dyDescent="0.25">
      <c r="A14" s="24" t="s">
        <v>36</v>
      </c>
      <c r="B14" s="25" t="s">
        <v>37</v>
      </c>
      <c r="C14" s="26" t="s">
        <v>230</v>
      </c>
      <c r="D14" s="27" t="s">
        <v>38</v>
      </c>
      <c r="E14" s="28">
        <v>10.78</v>
      </c>
      <c r="F14" s="29">
        <v>50</v>
      </c>
      <c r="G14" s="30">
        <f>E14*F14</f>
        <v>539</v>
      </c>
      <c r="H14" s="31"/>
      <c r="I14" s="72">
        <f>+ROUND(E14*(1-H14),2)</f>
        <v>10.78</v>
      </c>
      <c r="J14" s="72">
        <f t="shared" si="3"/>
        <v>1.4014</v>
      </c>
      <c r="K14" s="72">
        <f t="shared" si="4"/>
        <v>0.64679999999999993</v>
      </c>
      <c r="L14" s="30">
        <f t="shared" si="5"/>
        <v>641.41000000000008</v>
      </c>
    </row>
    <row r="15" spans="1:13" x14ac:dyDescent="0.25">
      <c r="A15" s="32" t="s">
        <v>39</v>
      </c>
      <c r="B15" s="32"/>
      <c r="C15" s="32"/>
      <c r="D15" s="33" t="s">
        <v>40</v>
      </c>
      <c r="E15" s="34"/>
      <c r="F15" s="35"/>
      <c r="G15" s="36"/>
      <c r="H15" s="1"/>
      <c r="I15" s="72"/>
      <c r="J15" s="72"/>
      <c r="K15" s="72"/>
      <c r="L15" s="88"/>
    </row>
    <row r="16" spans="1:13" x14ac:dyDescent="0.25">
      <c r="A16" s="24" t="s">
        <v>41</v>
      </c>
      <c r="B16" s="25" t="s">
        <v>42</v>
      </c>
      <c r="C16" s="26" t="s">
        <v>230</v>
      </c>
      <c r="D16" s="27" t="s">
        <v>43</v>
      </c>
      <c r="E16" s="30">
        <v>3.59</v>
      </c>
      <c r="F16" s="29">
        <v>350</v>
      </c>
      <c r="G16" s="30">
        <f>E16*F16</f>
        <v>1256.5</v>
      </c>
      <c r="H16" s="31"/>
      <c r="I16" s="72">
        <f>+ROUND(E16*(1-H16),2)</f>
        <v>3.59</v>
      </c>
      <c r="J16" s="72">
        <f>+I16*0.13</f>
        <v>0.4667</v>
      </c>
      <c r="K16" s="72">
        <f>+I16*0.06</f>
        <v>0.21539999999999998</v>
      </c>
      <c r="L16" s="30">
        <f>+F16*(I16+J16+K16)</f>
        <v>1495.2349999999999</v>
      </c>
    </row>
    <row r="17" spans="1:12" x14ac:dyDescent="0.25">
      <c r="A17" s="32" t="s">
        <v>44</v>
      </c>
      <c r="B17" s="32"/>
      <c r="C17" s="32"/>
      <c r="D17" s="33" t="s">
        <v>45</v>
      </c>
      <c r="E17" s="34"/>
      <c r="F17" s="35"/>
      <c r="G17" s="36"/>
      <c r="H17" s="1"/>
      <c r="I17" s="72"/>
      <c r="J17" s="72"/>
      <c r="K17" s="72"/>
      <c r="L17" s="88"/>
    </row>
    <row r="18" spans="1:12" x14ac:dyDescent="0.25">
      <c r="A18" s="24" t="s">
        <v>46</v>
      </c>
      <c r="B18" s="25" t="s">
        <v>47</v>
      </c>
      <c r="C18" s="26" t="s">
        <v>230</v>
      </c>
      <c r="D18" s="27" t="s">
        <v>48</v>
      </c>
      <c r="E18" s="30">
        <v>9.69</v>
      </c>
      <c r="F18" s="29">
        <v>150</v>
      </c>
      <c r="G18" s="30">
        <f t="shared" ref="G18:G27" si="6">E18*F18</f>
        <v>1453.5</v>
      </c>
      <c r="H18" s="31"/>
      <c r="I18" s="72">
        <f t="shared" ref="I18:I27" si="7">+ROUND(E18*(1-H18),2)</f>
        <v>9.69</v>
      </c>
      <c r="J18" s="72">
        <f t="shared" ref="J18:J27" si="8">+I18*0.13</f>
        <v>1.2597</v>
      </c>
      <c r="K18" s="72">
        <f t="shared" ref="K18:K27" si="9">+I18*0.06</f>
        <v>0.58139999999999992</v>
      </c>
      <c r="L18" s="30">
        <f t="shared" ref="L18:L27" si="10">+F18*(I18+J18+K18)</f>
        <v>1729.665</v>
      </c>
    </row>
    <row r="19" spans="1:12" x14ac:dyDescent="0.25">
      <c r="A19" s="24" t="s">
        <v>49</v>
      </c>
      <c r="B19" s="25" t="s">
        <v>50</v>
      </c>
      <c r="C19" s="26" t="s">
        <v>230</v>
      </c>
      <c r="D19" s="27" t="s">
        <v>51</v>
      </c>
      <c r="E19" s="30">
        <v>11.05</v>
      </c>
      <c r="F19" s="29">
        <v>100</v>
      </c>
      <c r="G19" s="30">
        <f t="shared" si="6"/>
        <v>1105</v>
      </c>
      <c r="H19" s="31"/>
      <c r="I19" s="72">
        <f t="shared" si="7"/>
        <v>11.05</v>
      </c>
      <c r="J19" s="72">
        <f t="shared" si="8"/>
        <v>1.4365000000000001</v>
      </c>
      <c r="K19" s="72">
        <f t="shared" si="9"/>
        <v>0.66300000000000003</v>
      </c>
      <c r="L19" s="30">
        <f t="shared" si="10"/>
        <v>1314.95</v>
      </c>
    </row>
    <row r="20" spans="1:12" x14ac:dyDescent="0.25">
      <c r="A20" s="24" t="s">
        <v>52</v>
      </c>
      <c r="B20" s="25" t="s">
        <v>53</v>
      </c>
      <c r="C20" s="26" t="s">
        <v>230</v>
      </c>
      <c r="D20" s="27" t="s">
        <v>54</v>
      </c>
      <c r="E20" s="30">
        <v>11.53</v>
      </c>
      <c r="F20" s="29">
        <v>150</v>
      </c>
      <c r="G20" s="30">
        <f t="shared" si="6"/>
        <v>1729.5</v>
      </c>
      <c r="H20" s="31"/>
      <c r="I20" s="72">
        <f t="shared" si="7"/>
        <v>11.53</v>
      </c>
      <c r="J20" s="72">
        <f t="shared" si="8"/>
        <v>1.4988999999999999</v>
      </c>
      <c r="K20" s="72">
        <f t="shared" si="9"/>
        <v>0.69179999999999997</v>
      </c>
      <c r="L20" s="30">
        <f t="shared" si="10"/>
        <v>2058.105</v>
      </c>
    </row>
    <row r="21" spans="1:12" x14ac:dyDescent="0.25">
      <c r="A21" s="24" t="s">
        <v>55</v>
      </c>
      <c r="B21" s="25" t="s">
        <v>56</v>
      </c>
      <c r="C21" s="26" t="s">
        <v>230</v>
      </c>
      <c r="D21" s="27" t="s">
        <v>57</v>
      </c>
      <c r="E21" s="30">
        <v>12.85</v>
      </c>
      <c r="F21" s="29">
        <v>100</v>
      </c>
      <c r="G21" s="30">
        <f t="shared" si="6"/>
        <v>1285</v>
      </c>
      <c r="H21" s="31"/>
      <c r="I21" s="72">
        <f t="shared" si="7"/>
        <v>12.85</v>
      </c>
      <c r="J21" s="72">
        <f t="shared" si="8"/>
        <v>1.6705000000000001</v>
      </c>
      <c r="K21" s="72">
        <f t="shared" si="9"/>
        <v>0.77099999999999991</v>
      </c>
      <c r="L21" s="30">
        <f t="shared" si="10"/>
        <v>1529.1499999999999</v>
      </c>
    </row>
    <row r="22" spans="1:12" x14ac:dyDescent="0.25">
      <c r="A22" s="24" t="s">
        <v>58</v>
      </c>
      <c r="B22" s="25" t="s">
        <v>59</v>
      </c>
      <c r="C22" s="26" t="s">
        <v>230</v>
      </c>
      <c r="D22" s="27" t="s">
        <v>60</v>
      </c>
      <c r="E22" s="30">
        <v>11.12</v>
      </c>
      <c r="F22" s="29">
        <v>1050</v>
      </c>
      <c r="G22" s="30">
        <f t="shared" si="6"/>
        <v>11676</v>
      </c>
      <c r="H22" s="31"/>
      <c r="I22" s="72">
        <f t="shared" si="7"/>
        <v>11.12</v>
      </c>
      <c r="J22" s="72">
        <f t="shared" si="8"/>
        <v>1.4456</v>
      </c>
      <c r="K22" s="72">
        <f t="shared" si="9"/>
        <v>0.6671999999999999</v>
      </c>
      <c r="L22" s="30">
        <f t="shared" si="10"/>
        <v>13894.439999999999</v>
      </c>
    </row>
    <row r="23" spans="1:12" x14ac:dyDescent="0.25">
      <c r="A23" s="24" t="s">
        <v>61</v>
      </c>
      <c r="B23" s="25" t="s">
        <v>62</v>
      </c>
      <c r="C23" s="26" t="s">
        <v>230</v>
      </c>
      <c r="D23" s="27" t="s">
        <v>63</v>
      </c>
      <c r="E23" s="30">
        <v>9.64</v>
      </c>
      <c r="F23" s="29">
        <v>175</v>
      </c>
      <c r="G23" s="30">
        <f t="shared" si="6"/>
        <v>1687</v>
      </c>
      <c r="H23" s="31"/>
      <c r="I23" s="72">
        <f t="shared" si="7"/>
        <v>9.64</v>
      </c>
      <c r="J23" s="72">
        <f t="shared" si="8"/>
        <v>1.2532000000000001</v>
      </c>
      <c r="K23" s="72">
        <f t="shared" si="9"/>
        <v>0.57840000000000003</v>
      </c>
      <c r="L23" s="30">
        <f t="shared" si="10"/>
        <v>2007.53</v>
      </c>
    </row>
    <row r="24" spans="1:12" x14ac:dyDescent="0.25">
      <c r="A24" s="24" t="s">
        <v>64</v>
      </c>
      <c r="B24" s="25" t="s">
        <v>65</v>
      </c>
      <c r="C24" s="26" t="s">
        <v>230</v>
      </c>
      <c r="D24" s="27" t="s">
        <v>66</v>
      </c>
      <c r="E24" s="38">
        <v>7.64</v>
      </c>
      <c r="F24" s="29">
        <v>100</v>
      </c>
      <c r="G24" s="30">
        <f t="shared" si="6"/>
        <v>764</v>
      </c>
      <c r="H24" s="31"/>
      <c r="I24" s="72">
        <f t="shared" si="7"/>
        <v>7.64</v>
      </c>
      <c r="J24" s="72">
        <f t="shared" si="8"/>
        <v>0.99319999999999997</v>
      </c>
      <c r="K24" s="72">
        <f t="shared" si="9"/>
        <v>0.45839999999999997</v>
      </c>
      <c r="L24" s="30">
        <f t="shared" si="10"/>
        <v>909.16</v>
      </c>
    </row>
    <row r="25" spans="1:12" x14ac:dyDescent="0.25">
      <c r="A25" s="24" t="s">
        <v>67</v>
      </c>
      <c r="B25" s="25" t="s">
        <v>68</v>
      </c>
      <c r="C25" s="39" t="s">
        <v>120</v>
      </c>
      <c r="D25" s="27" t="s">
        <v>69</v>
      </c>
      <c r="E25" s="38">
        <v>3.46</v>
      </c>
      <c r="F25" s="29">
        <v>400</v>
      </c>
      <c r="G25" s="30">
        <f t="shared" si="6"/>
        <v>1384</v>
      </c>
      <c r="H25" s="31"/>
      <c r="I25" s="72">
        <f t="shared" si="7"/>
        <v>3.46</v>
      </c>
      <c r="J25" s="72">
        <f t="shared" si="8"/>
        <v>0.44980000000000003</v>
      </c>
      <c r="K25" s="72">
        <f t="shared" si="9"/>
        <v>0.20759999999999998</v>
      </c>
      <c r="L25" s="30">
        <f t="shared" si="10"/>
        <v>1646.96</v>
      </c>
    </row>
    <row r="26" spans="1:12" x14ac:dyDescent="0.25">
      <c r="A26" s="24" t="s">
        <v>70</v>
      </c>
      <c r="B26" s="25" t="s">
        <v>71</v>
      </c>
      <c r="C26" s="39" t="s">
        <v>72</v>
      </c>
      <c r="D26" s="27" t="s">
        <v>73</v>
      </c>
      <c r="E26" s="38">
        <v>0.5</v>
      </c>
      <c r="F26" s="29">
        <v>500</v>
      </c>
      <c r="G26" s="30">
        <f t="shared" si="6"/>
        <v>250</v>
      </c>
      <c r="H26" s="31"/>
      <c r="I26" s="72">
        <f t="shared" si="7"/>
        <v>0.5</v>
      </c>
      <c r="J26" s="72">
        <f t="shared" si="8"/>
        <v>6.5000000000000002E-2</v>
      </c>
      <c r="K26" s="72">
        <f t="shared" si="9"/>
        <v>0.03</v>
      </c>
      <c r="L26" s="30">
        <f t="shared" si="10"/>
        <v>297.5</v>
      </c>
    </row>
    <row r="27" spans="1:12" x14ac:dyDescent="0.25">
      <c r="A27" s="24" t="s">
        <v>74</v>
      </c>
      <c r="B27" s="25" t="s">
        <v>75</v>
      </c>
      <c r="C27" s="26" t="s">
        <v>230</v>
      </c>
      <c r="D27" s="27" t="s">
        <v>76</v>
      </c>
      <c r="E27" s="38">
        <v>9.84</v>
      </c>
      <c r="F27" s="29">
        <v>100</v>
      </c>
      <c r="G27" s="30">
        <f t="shared" si="6"/>
        <v>984</v>
      </c>
      <c r="H27" s="31"/>
      <c r="I27" s="72">
        <f t="shared" si="7"/>
        <v>9.84</v>
      </c>
      <c r="J27" s="72">
        <f t="shared" si="8"/>
        <v>1.2792000000000001</v>
      </c>
      <c r="K27" s="72">
        <f t="shared" si="9"/>
        <v>0.59039999999999992</v>
      </c>
      <c r="L27" s="30">
        <f t="shared" si="10"/>
        <v>1170.96</v>
      </c>
    </row>
    <row r="28" spans="1:12" x14ac:dyDescent="0.25">
      <c r="A28" s="32" t="s">
        <v>77</v>
      </c>
      <c r="B28" s="40"/>
      <c r="C28" s="40"/>
      <c r="D28" s="41" t="s">
        <v>78</v>
      </c>
      <c r="E28" s="34"/>
      <c r="F28" s="35"/>
      <c r="G28" s="36"/>
      <c r="H28" s="1"/>
      <c r="I28" s="72"/>
      <c r="J28" s="72"/>
      <c r="K28" s="72"/>
      <c r="L28" s="88"/>
    </row>
    <row r="29" spans="1:12" x14ac:dyDescent="0.25">
      <c r="A29" s="24" t="s">
        <v>79</v>
      </c>
      <c r="B29" s="25" t="s">
        <v>80</v>
      </c>
      <c r="C29" s="26" t="s">
        <v>230</v>
      </c>
      <c r="D29" s="27" t="s">
        <v>81</v>
      </c>
      <c r="E29" s="38">
        <v>6.11</v>
      </c>
      <c r="F29" s="42">
        <v>400</v>
      </c>
      <c r="G29" s="30">
        <f>E29*F29</f>
        <v>2444</v>
      </c>
      <c r="H29" s="31"/>
      <c r="I29" s="72">
        <f>+ROUND(E29*(1-H29),2)</f>
        <v>6.11</v>
      </c>
      <c r="J29" s="72">
        <f t="shared" ref="J29:J30" si="11">+I29*0.13</f>
        <v>0.79430000000000012</v>
      </c>
      <c r="K29" s="72">
        <f t="shared" ref="K29:K30" si="12">+I29*0.06</f>
        <v>0.36659999999999998</v>
      </c>
      <c r="L29" s="30">
        <f t="shared" ref="L29:L30" si="13">+F29*(I29+J29+K29)</f>
        <v>2908.36</v>
      </c>
    </row>
    <row r="30" spans="1:12" x14ac:dyDescent="0.25">
      <c r="A30" s="24" t="s">
        <v>82</v>
      </c>
      <c r="B30" s="25" t="s">
        <v>83</v>
      </c>
      <c r="C30" s="26" t="s">
        <v>230</v>
      </c>
      <c r="D30" s="27" t="s">
        <v>84</v>
      </c>
      <c r="E30" s="38">
        <v>7.23</v>
      </c>
      <c r="F30" s="29">
        <v>200</v>
      </c>
      <c r="G30" s="30">
        <f>E30*F30</f>
        <v>1446</v>
      </c>
      <c r="H30" s="31"/>
      <c r="I30" s="72">
        <f>+ROUND(E30*(1-H30),2)</f>
        <v>7.23</v>
      </c>
      <c r="J30" s="72">
        <f t="shared" si="11"/>
        <v>0.93990000000000007</v>
      </c>
      <c r="K30" s="72">
        <f t="shared" si="12"/>
        <v>0.43380000000000002</v>
      </c>
      <c r="L30" s="30">
        <f t="shared" si="13"/>
        <v>1720.74</v>
      </c>
    </row>
    <row r="31" spans="1:12" x14ac:dyDescent="0.25">
      <c r="A31" s="32" t="s">
        <v>85</v>
      </c>
      <c r="B31" s="40"/>
      <c r="C31" s="40"/>
      <c r="D31" s="33" t="s">
        <v>86</v>
      </c>
      <c r="E31" s="34"/>
      <c r="F31" s="35"/>
      <c r="G31" s="36"/>
      <c r="H31" s="1"/>
      <c r="I31" s="72"/>
      <c r="J31" s="72"/>
      <c r="K31" s="72"/>
      <c r="L31" s="88"/>
    </row>
    <row r="32" spans="1:12" x14ac:dyDescent="0.25">
      <c r="A32" s="24" t="s">
        <v>87</v>
      </c>
      <c r="B32" s="25" t="s">
        <v>88</v>
      </c>
      <c r="C32" s="26" t="s">
        <v>230</v>
      </c>
      <c r="D32" s="27" t="s">
        <v>89</v>
      </c>
      <c r="E32" s="38">
        <v>7.14</v>
      </c>
      <c r="F32" s="29">
        <v>300</v>
      </c>
      <c r="G32" s="30">
        <f>E32*F32</f>
        <v>2142</v>
      </c>
      <c r="H32" s="31"/>
      <c r="I32" s="72">
        <f>+ROUND(E32*(1-H32),2)</f>
        <v>7.14</v>
      </c>
      <c r="J32" s="72">
        <f t="shared" ref="J32:J35" si="14">+I32*0.13</f>
        <v>0.92820000000000003</v>
      </c>
      <c r="K32" s="72">
        <f t="shared" ref="K32:K35" si="15">+I32*0.06</f>
        <v>0.42839999999999995</v>
      </c>
      <c r="L32" s="30">
        <f t="shared" ref="L32:L35" si="16">+F32*(I32+J32+K32)</f>
        <v>2548.9799999999996</v>
      </c>
    </row>
    <row r="33" spans="1:12" x14ac:dyDescent="0.25">
      <c r="A33" s="24" t="s">
        <v>90</v>
      </c>
      <c r="B33" s="25" t="s">
        <v>83</v>
      </c>
      <c r="C33" s="26" t="s">
        <v>230</v>
      </c>
      <c r="D33" s="27" t="s">
        <v>91</v>
      </c>
      <c r="E33" s="38">
        <v>10</v>
      </c>
      <c r="F33" s="29">
        <v>100</v>
      </c>
      <c r="G33" s="30">
        <f>E33*F33</f>
        <v>1000</v>
      </c>
      <c r="H33" s="31"/>
      <c r="I33" s="72">
        <f>+ROUND(E33*(1-H33),2)</f>
        <v>10</v>
      </c>
      <c r="J33" s="72">
        <f t="shared" si="14"/>
        <v>1.3</v>
      </c>
      <c r="K33" s="72">
        <f t="shared" si="15"/>
        <v>0.6</v>
      </c>
      <c r="L33" s="30">
        <f t="shared" si="16"/>
        <v>1190</v>
      </c>
    </row>
    <row r="34" spans="1:12" x14ac:dyDescent="0.25">
      <c r="A34" s="24" t="s">
        <v>92</v>
      </c>
      <c r="B34" s="25" t="s">
        <v>93</v>
      </c>
      <c r="C34" s="26" t="s">
        <v>230</v>
      </c>
      <c r="D34" s="27" t="s">
        <v>94</v>
      </c>
      <c r="E34" s="38">
        <v>8.58</v>
      </c>
      <c r="F34" s="29">
        <v>20</v>
      </c>
      <c r="G34" s="30">
        <f>E34*F34</f>
        <v>171.6</v>
      </c>
      <c r="H34" s="31"/>
      <c r="I34" s="72">
        <f>+ROUND(E34*(1-H34),2)</f>
        <v>8.58</v>
      </c>
      <c r="J34" s="72">
        <f t="shared" si="14"/>
        <v>1.1153999999999999</v>
      </c>
      <c r="K34" s="72">
        <f t="shared" si="15"/>
        <v>0.51480000000000004</v>
      </c>
      <c r="L34" s="30">
        <f t="shared" si="16"/>
        <v>204.20399999999998</v>
      </c>
    </row>
    <row r="35" spans="1:12" x14ac:dyDescent="0.25">
      <c r="A35" s="24" t="s">
        <v>95</v>
      </c>
      <c r="B35" s="25" t="s">
        <v>96</v>
      </c>
      <c r="C35" s="26" t="s">
        <v>230</v>
      </c>
      <c r="D35" s="27" t="s">
        <v>97</v>
      </c>
      <c r="E35" s="38">
        <v>8.57</v>
      </c>
      <c r="F35" s="29">
        <v>20</v>
      </c>
      <c r="G35" s="30">
        <f>E35*F35</f>
        <v>171.4</v>
      </c>
      <c r="H35" s="31"/>
      <c r="I35" s="72">
        <f>+ROUND(E35*(1-H35),2)</f>
        <v>8.57</v>
      </c>
      <c r="J35" s="72">
        <f t="shared" si="14"/>
        <v>1.1141000000000001</v>
      </c>
      <c r="K35" s="72">
        <f t="shared" si="15"/>
        <v>0.51419999999999999</v>
      </c>
      <c r="L35" s="30">
        <f t="shared" si="16"/>
        <v>203.96600000000004</v>
      </c>
    </row>
    <row r="36" spans="1:12" x14ac:dyDescent="0.25">
      <c r="A36" s="32" t="s">
        <v>98</v>
      </c>
      <c r="B36" s="40"/>
      <c r="C36" s="40"/>
      <c r="D36" s="33" t="s">
        <v>99</v>
      </c>
      <c r="E36" s="34"/>
      <c r="F36" s="35"/>
      <c r="G36" s="36"/>
      <c r="H36" s="1"/>
      <c r="I36" s="72"/>
      <c r="J36" s="72"/>
      <c r="K36" s="72"/>
      <c r="L36" s="88"/>
    </row>
    <row r="37" spans="1:12" x14ac:dyDescent="0.25">
      <c r="A37" s="24" t="s">
        <v>100</v>
      </c>
      <c r="B37" s="25" t="s">
        <v>101</v>
      </c>
      <c r="C37" s="26" t="s">
        <v>230</v>
      </c>
      <c r="D37" s="27" t="s">
        <v>102</v>
      </c>
      <c r="E37" s="38">
        <v>25.96</v>
      </c>
      <c r="F37" s="29">
        <v>300</v>
      </c>
      <c r="G37" s="30">
        <f t="shared" ref="G37:G45" si="17">E37*F37</f>
        <v>7788</v>
      </c>
      <c r="H37" s="31"/>
      <c r="I37" s="72">
        <f t="shared" ref="I37:I45" si="18">+ROUND(E37*(1-H37),2)</f>
        <v>25.96</v>
      </c>
      <c r="J37" s="72">
        <f t="shared" ref="J37:J45" si="19">+I37*0.13</f>
        <v>3.3748</v>
      </c>
      <c r="K37" s="72">
        <f t="shared" ref="K37:K45" si="20">+I37*0.06</f>
        <v>1.5576000000000001</v>
      </c>
      <c r="L37" s="30">
        <f t="shared" ref="L37:L45" si="21">+F37*(I37+J37+K37)</f>
        <v>9267.7200000000012</v>
      </c>
    </row>
    <row r="38" spans="1:12" x14ac:dyDescent="0.25">
      <c r="A38" s="24" t="s">
        <v>103</v>
      </c>
      <c r="B38" s="25" t="s">
        <v>104</v>
      </c>
      <c r="C38" s="26" t="s">
        <v>230</v>
      </c>
      <c r="D38" s="27" t="s">
        <v>105</v>
      </c>
      <c r="E38" s="38">
        <v>5.69</v>
      </c>
      <c r="F38" s="29">
        <v>20</v>
      </c>
      <c r="G38" s="30">
        <f t="shared" si="17"/>
        <v>113.80000000000001</v>
      </c>
      <c r="H38" s="31"/>
      <c r="I38" s="72">
        <f t="shared" si="18"/>
        <v>5.69</v>
      </c>
      <c r="J38" s="72">
        <f t="shared" si="19"/>
        <v>0.73970000000000002</v>
      </c>
      <c r="K38" s="72">
        <f t="shared" si="20"/>
        <v>0.34140000000000004</v>
      </c>
      <c r="L38" s="30">
        <f t="shared" si="21"/>
        <v>135.42200000000003</v>
      </c>
    </row>
    <row r="39" spans="1:12" x14ac:dyDescent="0.25">
      <c r="A39" s="24" t="s">
        <v>106</v>
      </c>
      <c r="B39" s="25" t="s">
        <v>107</v>
      </c>
      <c r="C39" s="26" t="s">
        <v>230</v>
      </c>
      <c r="D39" s="27" t="s">
        <v>108</v>
      </c>
      <c r="E39" s="38">
        <v>9.5500000000000007</v>
      </c>
      <c r="F39" s="29">
        <v>20</v>
      </c>
      <c r="G39" s="30">
        <f t="shared" si="17"/>
        <v>191</v>
      </c>
      <c r="H39" s="31"/>
      <c r="I39" s="72">
        <f t="shared" si="18"/>
        <v>9.5500000000000007</v>
      </c>
      <c r="J39" s="72">
        <f t="shared" si="19"/>
        <v>1.2415</v>
      </c>
      <c r="K39" s="72">
        <f t="shared" si="20"/>
        <v>0.57300000000000006</v>
      </c>
      <c r="L39" s="30">
        <f t="shared" si="21"/>
        <v>227.29000000000002</v>
      </c>
    </row>
    <row r="40" spans="1:12" x14ac:dyDescent="0.25">
      <c r="A40" s="24" t="s">
        <v>109</v>
      </c>
      <c r="B40" s="25" t="s">
        <v>110</v>
      </c>
      <c r="C40" s="26" t="s">
        <v>230</v>
      </c>
      <c r="D40" s="27" t="s">
        <v>111</v>
      </c>
      <c r="E40" s="38">
        <v>4.37</v>
      </c>
      <c r="F40" s="29">
        <v>20</v>
      </c>
      <c r="G40" s="30">
        <f t="shared" si="17"/>
        <v>87.4</v>
      </c>
      <c r="H40" s="31"/>
      <c r="I40" s="72">
        <f t="shared" si="18"/>
        <v>4.37</v>
      </c>
      <c r="J40" s="72">
        <f t="shared" si="19"/>
        <v>0.56810000000000005</v>
      </c>
      <c r="K40" s="72">
        <f t="shared" si="20"/>
        <v>0.26219999999999999</v>
      </c>
      <c r="L40" s="30">
        <f t="shared" si="21"/>
        <v>104.006</v>
      </c>
    </row>
    <row r="41" spans="1:12" x14ac:dyDescent="0.25">
      <c r="A41" s="24" t="s">
        <v>112</v>
      </c>
      <c r="B41" s="25" t="s">
        <v>113</v>
      </c>
      <c r="C41" s="26" t="s">
        <v>230</v>
      </c>
      <c r="D41" s="27" t="s">
        <v>114</v>
      </c>
      <c r="E41" s="38">
        <v>7.44</v>
      </c>
      <c r="F41" s="29">
        <v>100</v>
      </c>
      <c r="G41" s="30">
        <f t="shared" si="17"/>
        <v>744</v>
      </c>
      <c r="H41" s="31"/>
      <c r="I41" s="72">
        <f t="shared" si="18"/>
        <v>7.44</v>
      </c>
      <c r="J41" s="72">
        <f t="shared" si="19"/>
        <v>0.96720000000000006</v>
      </c>
      <c r="K41" s="72">
        <f t="shared" si="20"/>
        <v>0.44640000000000002</v>
      </c>
      <c r="L41" s="30">
        <f t="shared" si="21"/>
        <v>885.36</v>
      </c>
    </row>
    <row r="42" spans="1:12" x14ac:dyDescent="0.25">
      <c r="A42" s="24" t="s">
        <v>115</v>
      </c>
      <c r="B42" s="25" t="s">
        <v>116</v>
      </c>
      <c r="C42" s="26" t="s">
        <v>230</v>
      </c>
      <c r="D42" s="27" t="s">
        <v>117</v>
      </c>
      <c r="E42" s="38">
        <v>9.94</v>
      </c>
      <c r="F42" s="29">
        <v>30</v>
      </c>
      <c r="G42" s="30">
        <f t="shared" si="17"/>
        <v>298.2</v>
      </c>
      <c r="H42" s="31"/>
      <c r="I42" s="72">
        <f t="shared" si="18"/>
        <v>9.94</v>
      </c>
      <c r="J42" s="72">
        <f t="shared" si="19"/>
        <v>1.2922</v>
      </c>
      <c r="K42" s="72">
        <f t="shared" si="20"/>
        <v>0.59639999999999993</v>
      </c>
      <c r="L42" s="30">
        <f t="shared" si="21"/>
        <v>354.85799999999995</v>
      </c>
    </row>
    <row r="43" spans="1:12" x14ac:dyDescent="0.25">
      <c r="A43" s="24" t="s">
        <v>118</v>
      </c>
      <c r="B43" s="25" t="s">
        <v>119</v>
      </c>
      <c r="C43" s="39" t="s">
        <v>120</v>
      </c>
      <c r="D43" s="27" t="s">
        <v>121</v>
      </c>
      <c r="E43" s="38">
        <v>1.18</v>
      </c>
      <c r="F43" s="29">
        <v>30</v>
      </c>
      <c r="G43" s="30">
        <f t="shared" si="17"/>
        <v>35.4</v>
      </c>
      <c r="H43" s="31"/>
      <c r="I43" s="72">
        <f t="shared" si="18"/>
        <v>1.18</v>
      </c>
      <c r="J43" s="72">
        <f t="shared" si="19"/>
        <v>0.15340000000000001</v>
      </c>
      <c r="K43" s="72">
        <f t="shared" si="20"/>
        <v>7.0799999999999988E-2</v>
      </c>
      <c r="L43" s="30">
        <f t="shared" si="21"/>
        <v>42.125999999999998</v>
      </c>
    </row>
    <row r="44" spans="1:12" x14ac:dyDescent="0.25">
      <c r="A44" s="24" t="s">
        <v>122</v>
      </c>
      <c r="B44" s="25" t="s">
        <v>123</v>
      </c>
      <c r="C44" s="26" t="s">
        <v>230</v>
      </c>
      <c r="D44" s="27" t="s">
        <v>124</v>
      </c>
      <c r="E44" s="43">
        <v>3.96</v>
      </c>
      <c r="F44" s="29">
        <v>200</v>
      </c>
      <c r="G44" s="30">
        <f t="shared" si="17"/>
        <v>792</v>
      </c>
      <c r="H44" s="31"/>
      <c r="I44" s="72">
        <f t="shared" si="18"/>
        <v>3.96</v>
      </c>
      <c r="J44" s="72">
        <f t="shared" si="19"/>
        <v>0.51480000000000004</v>
      </c>
      <c r="K44" s="72">
        <f t="shared" si="20"/>
        <v>0.23759999999999998</v>
      </c>
      <c r="L44" s="30">
        <f t="shared" si="21"/>
        <v>942.4799999999999</v>
      </c>
    </row>
    <row r="45" spans="1:12" x14ac:dyDescent="0.25">
      <c r="A45" s="24" t="s">
        <v>125</v>
      </c>
      <c r="B45" s="25" t="s">
        <v>126</v>
      </c>
      <c r="C45" s="26" t="s">
        <v>230</v>
      </c>
      <c r="D45" s="27" t="s">
        <v>127</v>
      </c>
      <c r="E45" s="43">
        <v>8.41</v>
      </c>
      <c r="F45" s="29">
        <v>300</v>
      </c>
      <c r="G45" s="30">
        <f t="shared" si="17"/>
        <v>2523</v>
      </c>
      <c r="H45" s="31"/>
      <c r="I45" s="72">
        <f t="shared" si="18"/>
        <v>8.41</v>
      </c>
      <c r="J45" s="72">
        <f t="shared" si="19"/>
        <v>1.0933000000000002</v>
      </c>
      <c r="K45" s="72">
        <f t="shared" si="20"/>
        <v>0.50459999999999994</v>
      </c>
      <c r="L45" s="30">
        <f t="shared" si="21"/>
        <v>3002.37</v>
      </c>
    </row>
    <row r="46" spans="1:12" x14ac:dyDescent="0.25">
      <c r="A46" s="44" t="s">
        <v>128</v>
      </c>
      <c r="B46" s="45"/>
      <c r="C46" s="46"/>
      <c r="D46" s="47" t="s">
        <v>129</v>
      </c>
      <c r="E46" s="45"/>
      <c r="F46" s="45"/>
      <c r="G46" s="45"/>
      <c r="H46" s="1"/>
      <c r="I46" s="72"/>
      <c r="J46" s="72"/>
      <c r="K46" s="72"/>
      <c r="L46" s="88"/>
    </row>
    <row r="47" spans="1:12" x14ac:dyDescent="0.25">
      <c r="A47" s="48" t="s">
        <v>130</v>
      </c>
      <c r="B47" s="49"/>
      <c r="C47" s="50"/>
      <c r="D47" s="51" t="s">
        <v>26</v>
      </c>
      <c r="E47" s="52"/>
      <c r="F47" s="53"/>
      <c r="G47" s="54"/>
      <c r="H47" s="1"/>
      <c r="I47" s="72"/>
      <c r="J47" s="72"/>
      <c r="K47" s="72"/>
      <c r="L47" s="88"/>
    </row>
    <row r="48" spans="1:12" x14ac:dyDescent="0.25">
      <c r="A48" s="24" t="s">
        <v>131</v>
      </c>
      <c r="B48" s="25" t="s">
        <v>132</v>
      </c>
      <c r="C48" s="26" t="s">
        <v>230</v>
      </c>
      <c r="D48" s="27" t="s">
        <v>133</v>
      </c>
      <c r="E48" s="30">
        <v>16.489999999999998</v>
      </c>
      <c r="F48" s="29">
        <v>150</v>
      </c>
      <c r="G48" s="30">
        <f>E48*F48</f>
        <v>2473.4999999999995</v>
      </c>
      <c r="H48" s="31"/>
      <c r="I48" s="72">
        <f>+ROUND(E48*(1-H48),2)</f>
        <v>16.489999999999998</v>
      </c>
      <c r="J48" s="72">
        <f t="shared" ref="J48:J52" si="22">+I48*0.13</f>
        <v>2.1436999999999999</v>
      </c>
      <c r="K48" s="72">
        <f t="shared" ref="K48:K52" si="23">+I48*0.06</f>
        <v>0.98939999999999984</v>
      </c>
      <c r="L48" s="30">
        <f t="shared" ref="L48:L52" si="24">+F48*(I48+J48+K48)</f>
        <v>2943.4649999999997</v>
      </c>
    </row>
    <row r="49" spans="1:12" x14ac:dyDescent="0.25">
      <c r="A49" s="24" t="s">
        <v>134</v>
      </c>
      <c r="B49" s="25" t="s">
        <v>135</v>
      </c>
      <c r="C49" s="26" t="s">
        <v>230</v>
      </c>
      <c r="D49" s="27" t="s">
        <v>136</v>
      </c>
      <c r="E49" s="30">
        <v>19.57</v>
      </c>
      <c r="F49" s="29">
        <v>150</v>
      </c>
      <c r="G49" s="30">
        <f>E49*F49</f>
        <v>2935.5</v>
      </c>
      <c r="H49" s="31"/>
      <c r="I49" s="72">
        <f>+ROUND(E49*(1-H49),2)</f>
        <v>19.57</v>
      </c>
      <c r="J49" s="72">
        <f t="shared" si="22"/>
        <v>2.5441000000000003</v>
      </c>
      <c r="K49" s="72">
        <f t="shared" si="23"/>
        <v>1.1741999999999999</v>
      </c>
      <c r="L49" s="30">
        <f t="shared" si="24"/>
        <v>3493.2449999999999</v>
      </c>
    </row>
    <row r="50" spans="1:12" x14ac:dyDescent="0.25">
      <c r="A50" s="24" t="s">
        <v>137</v>
      </c>
      <c r="B50" s="25" t="s">
        <v>138</v>
      </c>
      <c r="C50" s="26" t="s">
        <v>230</v>
      </c>
      <c r="D50" s="27" t="s">
        <v>139</v>
      </c>
      <c r="E50" s="30">
        <v>12.76</v>
      </c>
      <c r="F50" s="29">
        <v>150</v>
      </c>
      <c r="G50" s="30">
        <f>E50*F50</f>
        <v>1914</v>
      </c>
      <c r="H50" s="31"/>
      <c r="I50" s="72">
        <f>+ROUND(E50*(1-H50),2)</f>
        <v>12.76</v>
      </c>
      <c r="J50" s="72">
        <f t="shared" si="22"/>
        <v>1.6588000000000001</v>
      </c>
      <c r="K50" s="72">
        <f t="shared" si="23"/>
        <v>0.76559999999999995</v>
      </c>
      <c r="L50" s="30">
        <f t="shared" si="24"/>
        <v>2277.66</v>
      </c>
    </row>
    <row r="51" spans="1:12" x14ac:dyDescent="0.25">
      <c r="A51" s="24" t="s">
        <v>140</v>
      </c>
      <c r="B51" s="25" t="s">
        <v>141</v>
      </c>
      <c r="C51" s="26" t="s">
        <v>230</v>
      </c>
      <c r="D51" s="27" t="s">
        <v>142</v>
      </c>
      <c r="E51" s="30">
        <v>13.79</v>
      </c>
      <c r="F51" s="29">
        <v>150</v>
      </c>
      <c r="G51" s="30">
        <f>E51*F51</f>
        <v>2068.5</v>
      </c>
      <c r="H51" s="31"/>
      <c r="I51" s="72">
        <f>+ROUND(E51*(1-H51),2)</f>
        <v>13.79</v>
      </c>
      <c r="J51" s="72">
        <f t="shared" si="22"/>
        <v>1.7927</v>
      </c>
      <c r="K51" s="72">
        <f t="shared" si="23"/>
        <v>0.82739999999999991</v>
      </c>
      <c r="L51" s="30">
        <f t="shared" si="24"/>
        <v>2461.5149999999999</v>
      </c>
    </row>
    <row r="52" spans="1:12" x14ac:dyDescent="0.25">
      <c r="A52" s="55" t="s">
        <v>143</v>
      </c>
      <c r="B52" s="56" t="s">
        <v>144</v>
      </c>
      <c r="C52" s="26" t="s">
        <v>230</v>
      </c>
      <c r="D52" s="57" t="s">
        <v>145</v>
      </c>
      <c r="E52" s="58">
        <v>26.19</v>
      </c>
      <c r="F52" s="59">
        <v>1500</v>
      </c>
      <c r="G52" s="60">
        <f>E52*F52</f>
        <v>39285</v>
      </c>
      <c r="H52" s="31"/>
      <c r="I52" s="72">
        <f>+ROUND(E52*(1-H52),2)</f>
        <v>26.19</v>
      </c>
      <c r="J52" s="72">
        <f t="shared" si="22"/>
        <v>3.4047000000000005</v>
      </c>
      <c r="K52" s="72">
        <f t="shared" si="23"/>
        <v>1.5713999999999999</v>
      </c>
      <c r="L52" s="30">
        <f t="shared" si="24"/>
        <v>46749.150000000009</v>
      </c>
    </row>
    <row r="53" spans="1:12" x14ac:dyDescent="0.25">
      <c r="A53" s="61" t="s">
        <v>146</v>
      </c>
      <c r="B53" s="62"/>
      <c r="C53" s="62"/>
      <c r="D53" s="63" t="s">
        <v>45</v>
      </c>
      <c r="E53" s="52"/>
      <c r="F53" s="53"/>
      <c r="G53" s="54"/>
      <c r="H53" s="1"/>
      <c r="I53" s="72"/>
      <c r="J53" s="72"/>
      <c r="K53" s="72"/>
      <c r="L53" s="88"/>
    </row>
    <row r="54" spans="1:12" x14ac:dyDescent="0.25">
      <c r="A54" s="24" t="s">
        <v>147</v>
      </c>
      <c r="B54" s="25" t="s">
        <v>148</v>
      </c>
      <c r="C54" s="26" t="s">
        <v>230</v>
      </c>
      <c r="D54" s="27" t="s">
        <v>48</v>
      </c>
      <c r="E54" s="30">
        <v>9.69</v>
      </c>
      <c r="F54" s="29">
        <v>20</v>
      </c>
      <c r="G54" s="30">
        <f t="shared" ref="G54:G67" si="25">E54*F54</f>
        <v>193.79999999999998</v>
      </c>
      <c r="H54" s="31"/>
      <c r="I54" s="72">
        <f t="shared" ref="I54:I67" si="26">+ROUND(E54*(1-H54),2)</f>
        <v>9.69</v>
      </c>
      <c r="J54" s="72">
        <f t="shared" ref="J54:J67" si="27">+I54*0.13</f>
        <v>1.2597</v>
      </c>
      <c r="K54" s="72">
        <f t="shared" ref="K54:K67" si="28">+I54*0.06</f>
        <v>0.58139999999999992</v>
      </c>
      <c r="L54" s="30">
        <f t="shared" ref="L54:L67" si="29">+F54*(I54+J54+K54)</f>
        <v>230.62200000000001</v>
      </c>
    </row>
    <row r="55" spans="1:12" x14ac:dyDescent="0.25">
      <c r="A55" s="24" t="s">
        <v>149</v>
      </c>
      <c r="B55" s="25" t="s">
        <v>150</v>
      </c>
      <c r="C55" s="26" t="s">
        <v>230</v>
      </c>
      <c r="D55" s="27" t="s">
        <v>51</v>
      </c>
      <c r="E55" s="30">
        <v>11.05</v>
      </c>
      <c r="F55" s="29">
        <v>50</v>
      </c>
      <c r="G55" s="30">
        <f t="shared" si="25"/>
        <v>552.5</v>
      </c>
      <c r="H55" s="31"/>
      <c r="I55" s="72">
        <f t="shared" si="26"/>
        <v>11.05</v>
      </c>
      <c r="J55" s="72">
        <f t="shared" si="27"/>
        <v>1.4365000000000001</v>
      </c>
      <c r="K55" s="72">
        <f t="shared" si="28"/>
        <v>0.66300000000000003</v>
      </c>
      <c r="L55" s="30">
        <f t="shared" si="29"/>
        <v>657.47500000000002</v>
      </c>
    </row>
    <row r="56" spans="1:12" x14ac:dyDescent="0.25">
      <c r="A56" s="24" t="s">
        <v>151</v>
      </c>
      <c r="B56" s="25" t="s">
        <v>152</v>
      </c>
      <c r="C56" s="26" t="s">
        <v>230</v>
      </c>
      <c r="D56" s="27" t="s">
        <v>54</v>
      </c>
      <c r="E56" s="30">
        <v>11.53</v>
      </c>
      <c r="F56" s="29">
        <v>300</v>
      </c>
      <c r="G56" s="30">
        <f t="shared" si="25"/>
        <v>3459</v>
      </c>
      <c r="H56" s="31"/>
      <c r="I56" s="72">
        <f t="shared" si="26"/>
        <v>11.53</v>
      </c>
      <c r="J56" s="72">
        <f t="shared" si="27"/>
        <v>1.4988999999999999</v>
      </c>
      <c r="K56" s="72">
        <f t="shared" si="28"/>
        <v>0.69179999999999997</v>
      </c>
      <c r="L56" s="30">
        <f t="shared" si="29"/>
        <v>4116.21</v>
      </c>
    </row>
    <row r="57" spans="1:12" x14ac:dyDescent="0.25">
      <c r="A57" s="24" t="s">
        <v>153</v>
      </c>
      <c r="B57" s="25" t="s">
        <v>154</v>
      </c>
      <c r="C57" s="26" t="s">
        <v>230</v>
      </c>
      <c r="D57" s="27" t="s">
        <v>155</v>
      </c>
      <c r="E57" s="30">
        <v>12.85</v>
      </c>
      <c r="F57" s="29">
        <v>500</v>
      </c>
      <c r="G57" s="30">
        <f t="shared" si="25"/>
        <v>6425</v>
      </c>
      <c r="H57" s="31"/>
      <c r="I57" s="72">
        <f t="shared" si="26"/>
        <v>12.85</v>
      </c>
      <c r="J57" s="72">
        <f t="shared" si="27"/>
        <v>1.6705000000000001</v>
      </c>
      <c r="K57" s="72">
        <f t="shared" si="28"/>
        <v>0.77099999999999991</v>
      </c>
      <c r="L57" s="30">
        <f t="shared" si="29"/>
        <v>7645.75</v>
      </c>
    </row>
    <row r="58" spans="1:12" x14ac:dyDescent="0.25">
      <c r="A58" s="24" t="s">
        <v>156</v>
      </c>
      <c r="B58" s="25" t="s">
        <v>157</v>
      </c>
      <c r="C58" s="26" t="s">
        <v>230</v>
      </c>
      <c r="D58" s="27" t="s">
        <v>158</v>
      </c>
      <c r="E58" s="30">
        <v>15.51</v>
      </c>
      <c r="F58" s="29">
        <v>150</v>
      </c>
      <c r="G58" s="30">
        <f t="shared" si="25"/>
        <v>2326.5</v>
      </c>
      <c r="H58" s="31"/>
      <c r="I58" s="72">
        <f t="shared" si="26"/>
        <v>15.51</v>
      </c>
      <c r="J58" s="72">
        <f t="shared" si="27"/>
        <v>2.0163000000000002</v>
      </c>
      <c r="K58" s="72">
        <f t="shared" si="28"/>
        <v>0.93059999999999998</v>
      </c>
      <c r="L58" s="30">
        <f t="shared" si="29"/>
        <v>2768.5349999999994</v>
      </c>
    </row>
    <row r="59" spans="1:12" x14ac:dyDescent="0.25">
      <c r="A59" s="24" t="s">
        <v>159</v>
      </c>
      <c r="B59" s="25" t="s">
        <v>160</v>
      </c>
      <c r="C59" s="24" t="s">
        <v>120</v>
      </c>
      <c r="D59" s="27" t="s">
        <v>161</v>
      </c>
      <c r="E59" s="30">
        <v>1.71</v>
      </c>
      <c r="F59" s="29">
        <v>50</v>
      </c>
      <c r="G59" s="30">
        <f t="shared" si="25"/>
        <v>85.5</v>
      </c>
      <c r="H59" s="31"/>
      <c r="I59" s="72">
        <f t="shared" si="26"/>
        <v>1.71</v>
      </c>
      <c r="J59" s="72">
        <f t="shared" si="27"/>
        <v>0.2223</v>
      </c>
      <c r="K59" s="72">
        <f t="shared" si="28"/>
        <v>0.1026</v>
      </c>
      <c r="L59" s="30">
        <f t="shared" si="29"/>
        <v>101.74499999999999</v>
      </c>
    </row>
    <row r="60" spans="1:12" x14ac:dyDescent="0.25">
      <c r="A60" s="24" t="s">
        <v>162</v>
      </c>
      <c r="B60" s="25" t="s">
        <v>163</v>
      </c>
      <c r="C60" s="24" t="s">
        <v>120</v>
      </c>
      <c r="D60" s="27" t="s">
        <v>164</v>
      </c>
      <c r="E60" s="30">
        <v>2.33</v>
      </c>
      <c r="F60" s="29">
        <v>50</v>
      </c>
      <c r="G60" s="30">
        <f t="shared" si="25"/>
        <v>116.5</v>
      </c>
      <c r="H60" s="31"/>
      <c r="I60" s="72">
        <f t="shared" si="26"/>
        <v>2.33</v>
      </c>
      <c r="J60" s="72">
        <f t="shared" si="27"/>
        <v>0.3029</v>
      </c>
      <c r="K60" s="72">
        <f t="shared" si="28"/>
        <v>0.13980000000000001</v>
      </c>
      <c r="L60" s="30">
        <f t="shared" si="29"/>
        <v>138.63500000000002</v>
      </c>
    </row>
    <row r="61" spans="1:12" x14ac:dyDescent="0.25">
      <c r="A61" s="24" t="s">
        <v>165</v>
      </c>
      <c r="B61" s="25" t="s">
        <v>166</v>
      </c>
      <c r="C61" s="26" t="s">
        <v>230</v>
      </c>
      <c r="D61" s="27" t="s">
        <v>167</v>
      </c>
      <c r="E61" s="64">
        <v>12.2</v>
      </c>
      <c r="F61" s="29">
        <v>0</v>
      </c>
      <c r="G61" s="30">
        <f t="shared" si="25"/>
        <v>0</v>
      </c>
      <c r="H61" s="31"/>
      <c r="I61" s="72">
        <f t="shared" si="26"/>
        <v>12.2</v>
      </c>
      <c r="J61" s="72">
        <f t="shared" si="27"/>
        <v>1.5859999999999999</v>
      </c>
      <c r="K61" s="72">
        <f t="shared" si="28"/>
        <v>0.73199999999999998</v>
      </c>
      <c r="L61" s="30">
        <f t="shared" si="29"/>
        <v>0</v>
      </c>
    </row>
    <row r="62" spans="1:12" x14ac:dyDescent="0.25">
      <c r="A62" s="24" t="s">
        <v>168</v>
      </c>
      <c r="B62" s="25" t="s">
        <v>169</v>
      </c>
      <c r="C62" s="24" t="s">
        <v>120</v>
      </c>
      <c r="D62" s="27" t="s">
        <v>170</v>
      </c>
      <c r="E62" s="64">
        <v>3.91</v>
      </c>
      <c r="F62" s="29">
        <v>0</v>
      </c>
      <c r="G62" s="30">
        <f t="shared" si="25"/>
        <v>0</v>
      </c>
      <c r="H62" s="31"/>
      <c r="I62" s="72">
        <f t="shared" si="26"/>
        <v>3.91</v>
      </c>
      <c r="J62" s="72">
        <f t="shared" si="27"/>
        <v>0.50830000000000009</v>
      </c>
      <c r="K62" s="72">
        <f t="shared" si="28"/>
        <v>0.2346</v>
      </c>
      <c r="L62" s="30">
        <f t="shared" si="29"/>
        <v>0</v>
      </c>
    </row>
    <row r="63" spans="1:12" x14ac:dyDescent="0.25">
      <c r="A63" s="24" t="s">
        <v>171</v>
      </c>
      <c r="B63" s="25" t="s">
        <v>172</v>
      </c>
      <c r="C63" s="24" t="s">
        <v>120</v>
      </c>
      <c r="D63" s="27" t="s">
        <v>173</v>
      </c>
      <c r="E63" s="30">
        <v>14.02</v>
      </c>
      <c r="F63" s="29">
        <v>1500</v>
      </c>
      <c r="G63" s="30">
        <f t="shared" si="25"/>
        <v>21030</v>
      </c>
      <c r="H63" s="31"/>
      <c r="I63" s="72">
        <f t="shared" si="26"/>
        <v>14.02</v>
      </c>
      <c r="J63" s="72">
        <f t="shared" si="27"/>
        <v>1.8226</v>
      </c>
      <c r="K63" s="72">
        <f t="shared" si="28"/>
        <v>0.84119999999999995</v>
      </c>
      <c r="L63" s="30">
        <f t="shared" si="29"/>
        <v>25025.699999999997</v>
      </c>
    </row>
    <row r="64" spans="1:12" x14ac:dyDescent="0.25">
      <c r="A64" s="24" t="s">
        <v>174</v>
      </c>
      <c r="B64" s="25" t="s">
        <v>175</v>
      </c>
      <c r="C64" s="26" t="s">
        <v>230</v>
      </c>
      <c r="D64" s="27" t="s">
        <v>176</v>
      </c>
      <c r="E64" s="30">
        <v>16.670000000000002</v>
      </c>
      <c r="F64" s="29">
        <v>250</v>
      </c>
      <c r="G64" s="30">
        <f t="shared" si="25"/>
        <v>4167.5</v>
      </c>
      <c r="H64" s="31"/>
      <c r="I64" s="72">
        <f t="shared" si="26"/>
        <v>16.670000000000002</v>
      </c>
      <c r="J64" s="72">
        <f t="shared" si="27"/>
        <v>2.1671000000000005</v>
      </c>
      <c r="K64" s="72">
        <f t="shared" si="28"/>
        <v>1.0002</v>
      </c>
      <c r="L64" s="30">
        <f t="shared" si="29"/>
        <v>4959.3250000000007</v>
      </c>
    </row>
    <row r="65" spans="1:12" x14ac:dyDescent="0.25">
      <c r="A65" s="24" t="s">
        <v>177</v>
      </c>
      <c r="B65" s="25" t="s">
        <v>178</v>
      </c>
      <c r="C65" s="26" t="s">
        <v>230</v>
      </c>
      <c r="D65" s="27" t="s">
        <v>179</v>
      </c>
      <c r="E65" s="30">
        <v>3.97</v>
      </c>
      <c r="F65" s="29">
        <v>1000</v>
      </c>
      <c r="G65" s="30">
        <f t="shared" si="25"/>
        <v>3970</v>
      </c>
      <c r="H65" s="31"/>
      <c r="I65" s="72">
        <f t="shared" si="26"/>
        <v>3.97</v>
      </c>
      <c r="J65" s="72">
        <f t="shared" si="27"/>
        <v>0.5161</v>
      </c>
      <c r="K65" s="72">
        <f t="shared" si="28"/>
        <v>0.2382</v>
      </c>
      <c r="L65" s="30">
        <f t="shared" si="29"/>
        <v>4724.3</v>
      </c>
    </row>
    <row r="66" spans="1:12" x14ac:dyDescent="0.25">
      <c r="A66" s="24" t="s">
        <v>180</v>
      </c>
      <c r="B66" s="25" t="s">
        <v>181</v>
      </c>
      <c r="C66" s="24" t="s">
        <v>120</v>
      </c>
      <c r="D66" s="27" t="s">
        <v>182</v>
      </c>
      <c r="E66" s="30">
        <v>2.13</v>
      </c>
      <c r="F66" s="29">
        <v>60</v>
      </c>
      <c r="G66" s="30">
        <f t="shared" si="25"/>
        <v>127.8</v>
      </c>
      <c r="H66" s="31"/>
      <c r="I66" s="72">
        <f t="shared" si="26"/>
        <v>2.13</v>
      </c>
      <c r="J66" s="72">
        <f t="shared" si="27"/>
        <v>0.27689999999999998</v>
      </c>
      <c r="K66" s="72">
        <f t="shared" si="28"/>
        <v>0.1278</v>
      </c>
      <c r="L66" s="30">
        <f t="shared" si="29"/>
        <v>152.08199999999999</v>
      </c>
    </row>
    <row r="67" spans="1:12" x14ac:dyDescent="0.25">
      <c r="A67" s="24" t="s">
        <v>183</v>
      </c>
      <c r="B67" s="25" t="s">
        <v>184</v>
      </c>
      <c r="C67" s="24" t="s">
        <v>120</v>
      </c>
      <c r="D67" s="27" t="s">
        <v>185</v>
      </c>
      <c r="E67" s="30">
        <v>3.27</v>
      </c>
      <c r="F67" s="29">
        <v>60</v>
      </c>
      <c r="G67" s="30">
        <f t="shared" si="25"/>
        <v>196.2</v>
      </c>
      <c r="H67" s="31"/>
      <c r="I67" s="72">
        <f t="shared" si="26"/>
        <v>3.27</v>
      </c>
      <c r="J67" s="72">
        <f t="shared" si="27"/>
        <v>0.42510000000000003</v>
      </c>
      <c r="K67" s="72">
        <f t="shared" si="28"/>
        <v>0.19619999999999999</v>
      </c>
      <c r="L67" s="30">
        <f t="shared" si="29"/>
        <v>233.47800000000001</v>
      </c>
    </row>
    <row r="68" spans="1:12" x14ac:dyDescent="0.25">
      <c r="A68" s="61" t="s">
        <v>186</v>
      </c>
      <c r="B68" s="61"/>
      <c r="C68" s="61"/>
      <c r="D68" s="63" t="s">
        <v>187</v>
      </c>
      <c r="E68" s="52"/>
      <c r="F68" s="53"/>
      <c r="G68" s="54"/>
      <c r="H68" s="1"/>
      <c r="I68" s="72"/>
      <c r="J68" s="72"/>
      <c r="K68" s="72"/>
      <c r="L68" s="88"/>
    </row>
    <row r="69" spans="1:12" x14ac:dyDescent="0.25">
      <c r="A69" s="24" t="s">
        <v>188</v>
      </c>
      <c r="B69" s="25" t="s">
        <v>189</v>
      </c>
      <c r="C69" s="26" t="s">
        <v>230</v>
      </c>
      <c r="D69" s="27" t="s">
        <v>190</v>
      </c>
      <c r="E69" s="30">
        <v>27.55</v>
      </c>
      <c r="F69" s="29">
        <v>20</v>
      </c>
      <c r="G69" s="30">
        <f>E69*F69</f>
        <v>551</v>
      </c>
      <c r="H69" s="31"/>
      <c r="I69" s="72">
        <f>+ROUND(E69*(1-H69),2)</f>
        <v>27.55</v>
      </c>
      <c r="J69" s="72">
        <f t="shared" ref="J69:J71" si="30">+I69*0.13</f>
        <v>3.5815000000000001</v>
      </c>
      <c r="K69" s="72">
        <f t="shared" ref="K69:K71" si="31">+I69*0.06</f>
        <v>1.653</v>
      </c>
      <c r="L69" s="30">
        <f t="shared" ref="L69:L71" si="32">+F69*(I69+J69+K69)</f>
        <v>655.69</v>
      </c>
    </row>
    <row r="70" spans="1:12" x14ac:dyDescent="0.25">
      <c r="A70" s="24" t="s">
        <v>191</v>
      </c>
      <c r="B70" s="25" t="s">
        <v>192</v>
      </c>
      <c r="C70" s="26" t="s">
        <v>230</v>
      </c>
      <c r="D70" s="27" t="s">
        <v>193</v>
      </c>
      <c r="E70" s="30">
        <v>54.35</v>
      </c>
      <c r="F70" s="29">
        <v>20</v>
      </c>
      <c r="G70" s="30">
        <f>E70*F70</f>
        <v>1087</v>
      </c>
      <c r="H70" s="31"/>
      <c r="I70" s="72">
        <f>+ROUND(E70*(1-H70),2)</f>
        <v>54.35</v>
      </c>
      <c r="J70" s="72">
        <f t="shared" si="30"/>
        <v>7.0655000000000001</v>
      </c>
      <c r="K70" s="72">
        <f t="shared" si="31"/>
        <v>3.2610000000000001</v>
      </c>
      <c r="L70" s="30">
        <f t="shared" si="32"/>
        <v>1293.5300000000002</v>
      </c>
    </row>
    <row r="71" spans="1:12" x14ac:dyDescent="0.25">
      <c r="A71" s="24" t="s">
        <v>194</v>
      </c>
      <c r="B71" s="25" t="s">
        <v>195</v>
      </c>
      <c r="C71" s="26" t="s">
        <v>230</v>
      </c>
      <c r="D71" s="27" t="s">
        <v>196</v>
      </c>
      <c r="E71" s="30">
        <v>46.03</v>
      </c>
      <c r="F71" s="29">
        <v>20</v>
      </c>
      <c r="G71" s="30">
        <f>E71*F71</f>
        <v>920.6</v>
      </c>
      <c r="H71" s="31"/>
      <c r="I71" s="72">
        <f>+ROUND(E71*(1-H71),2)</f>
        <v>46.03</v>
      </c>
      <c r="J71" s="72">
        <f t="shared" si="30"/>
        <v>5.9839000000000002</v>
      </c>
      <c r="K71" s="72">
        <f t="shared" si="31"/>
        <v>2.7618</v>
      </c>
      <c r="L71" s="30">
        <f t="shared" si="32"/>
        <v>1095.5140000000001</v>
      </c>
    </row>
    <row r="72" spans="1:12" x14ac:dyDescent="0.25">
      <c r="A72" s="61" t="s">
        <v>197</v>
      </c>
      <c r="B72" s="61"/>
      <c r="C72" s="61"/>
      <c r="D72" s="63" t="s">
        <v>198</v>
      </c>
      <c r="E72" s="52"/>
      <c r="F72" s="53"/>
      <c r="G72" s="54"/>
      <c r="H72" s="1"/>
      <c r="I72" s="72"/>
      <c r="J72" s="72"/>
      <c r="K72" s="72"/>
      <c r="L72" s="88"/>
    </row>
    <row r="73" spans="1:12" x14ac:dyDescent="0.25">
      <c r="A73" s="55" t="s">
        <v>199</v>
      </c>
      <c r="B73" s="25" t="s">
        <v>189</v>
      </c>
      <c r="C73" s="26" t="s">
        <v>230</v>
      </c>
      <c r="D73" s="27" t="s">
        <v>200</v>
      </c>
      <c r="E73" s="30">
        <v>4.97</v>
      </c>
      <c r="F73" s="42">
        <v>2500</v>
      </c>
      <c r="G73" s="30">
        <f>E73*F73</f>
        <v>12425</v>
      </c>
      <c r="H73" s="31"/>
      <c r="I73" s="72">
        <f>+ROUND(E73*(1-H73),2)</f>
        <v>4.97</v>
      </c>
      <c r="J73" s="72">
        <f t="shared" ref="J73:J76" si="33">+I73*0.13</f>
        <v>0.64610000000000001</v>
      </c>
      <c r="K73" s="72">
        <f t="shared" ref="K73:K76" si="34">+I73*0.06</f>
        <v>0.29819999999999997</v>
      </c>
      <c r="L73" s="30">
        <f t="shared" ref="L73:L76" si="35">+F73*(I73+J73+K73)</f>
        <v>14785.749999999998</v>
      </c>
    </row>
    <row r="74" spans="1:12" x14ac:dyDescent="0.25">
      <c r="A74" s="24" t="s">
        <v>201</v>
      </c>
      <c r="B74" s="25" t="s">
        <v>192</v>
      </c>
      <c r="C74" s="24" t="s">
        <v>120</v>
      </c>
      <c r="D74" s="27" t="s">
        <v>202</v>
      </c>
      <c r="E74" s="30">
        <v>2.5099999999999998</v>
      </c>
      <c r="F74" s="29">
        <v>290</v>
      </c>
      <c r="G74" s="30">
        <f>E74*F74</f>
        <v>727.9</v>
      </c>
      <c r="H74" s="31"/>
      <c r="I74" s="72">
        <f>+ROUND(E74*(1-H74),2)</f>
        <v>2.5099999999999998</v>
      </c>
      <c r="J74" s="72">
        <f t="shared" si="33"/>
        <v>0.32629999999999998</v>
      </c>
      <c r="K74" s="72">
        <f t="shared" si="34"/>
        <v>0.15059999999999998</v>
      </c>
      <c r="L74" s="30">
        <f t="shared" si="35"/>
        <v>866.20099999999979</v>
      </c>
    </row>
    <row r="75" spans="1:12" x14ac:dyDescent="0.25">
      <c r="A75" s="24" t="s">
        <v>203</v>
      </c>
      <c r="B75" s="25" t="s">
        <v>204</v>
      </c>
      <c r="C75" s="26" t="s">
        <v>230</v>
      </c>
      <c r="D75" s="27" t="s">
        <v>205</v>
      </c>
      <c r="E75" s="30">
        <v>3.56</v>
      </c>
      <c r="F75" s="29">
        <v>2500</v>
      </c>
      <c r="G75" s="30">
        <f>E75*F75</f>
        <v>8900</v>
      </c>
      <c r="H75" s="31"/>
      <c r="I75" s="72">
        <f>+ROUND(E75*(1-H75),2)</f>
        <v>3.56</v>
      </c>
      <c r="J75" s="72">
        <f t="shared" si="33"/>
        <v>0.46280000000000004</v>
      </c>
      <c r="K75" s="72">
        <f t="shared" si="34"/>
        <v>0.21359999999999998</v>
      </c>
      <c r="L75" s="30">
        <f t="shared" si="35"/>
        <v>10591</v>
      </c>
    </row>
    <row r="76" spans="1:12" x14ac:dyDescent="0.25">
      <c r="A76" s="24" t="s">
        <v>206</v>
      </c>
      <c r="B76" s="25" t="s">
        <v>207</v>
      </c>
      <c r="C76" s="26" t="s">
        <v>230</v>
      </c>
      <c r="D76" s="27" t="s">
        <v>208</v>
      </c>
      <c r="E76" s="30">
        <v>10.4</v>
      </c>
      <c r="F76" s="29">
        <v>50</v>
      </c>
      <c r="G76" s="30">
        <f>E76*F76</f>
        <v>520</v>
      </c>
      <c r="H76" s="31"/>
      <c r="I76" s="72">
        <f>+ROUND(E76*(1-H76),2)</f>
        <v>10.4</v>
      </c>
      <c r="J76" s="72">
        <f t="shared" si="33"/>
        <v>1.3520000000000001</v>
      </c>
      <c r="K76" s="72">
        <f t="shared" si="34"/>
        <v>0.624</v>
      </c>
      <c r="L76" s="30">
        <f t="shared" si="35"/>
        <v>618.80000000000007</v>
      </c>
    </row>
    <row r="77" spans="1:12" x14ac:dyDescent="0.25">
      <c r="A77" s="61" t="s">
        <v>209</v>
      </c>
      <c r="B77" s="61"/>
      <c r="C77" s="61"/>
      <c r="D77" s="63" t="s">
        <v>99</v>
      </c>
      <c r="E77" s="52"/>
      <c r="F77" s="53"/>
      <c r="G77" s="54"/>
      <c r="H77" s="1"/>
      <c r="I77" s="72"/>
      <c r="J77" s="72"/>
      <c r="K77" s="72"/>
      <c r="L77" s="88"/>
    </row>
    <row r="78" spans="1:12" x14ac:dyDescent="0.25">
      <c r="A78" s="24" t="s">
        <v>210</v>
      </c>
      <c r="B78" s="25" t="s">
        <v>211</v>
      </c>
      <c r="C78" s="26" t="s">
        <v>230</v>
      </c>
      <c r="D78" s="27" t="s">
        <v>212</v>
      </c>
      <c r="E78" s="30">
        <v>20.27</v>
      </c>
      <c r="F78" s="29">
        <v>300</v>
      </c>
      <c r="G78" s="30">
        <f>E78*F78</f>
        <v>6081</v>
      </c>
      <c r="H78" s="31"/>
      <c r="I78" s="72">
        <f>+ROUND(E78*(1-H78),2)</f>
        <v>20.27</v>
      </c>
      <c r="J78" s="72">
        <f t="shared" ref="J78:J81" si="36">+I78*0.13</f>
        <v>2.6351</v>
      </c>
      <c r="K78" s="72">
        <f t="shared" ref="K78:K81" si="37">+I78*0.06</f>
        <v>1.2161999999999999</v>
      </c>
      <c r="L78" s="30">
        <f t="shared" ref="L78:L81" si="38">+F78*(I78+J78+K78)</f>
        <v>7236.39</v>
      </c>
    </row>
    <row r="79" spans="1:12" x14ac:dyDescent="0.25">
      <c r="A79" s="24" t="s">
        <v>213</v>
      </c>
      <c r="B79" s="25" t="s">
        <v>214</v>
      </c>
      <c r="C79" s="24" t="s">
        <v>120</v>
      </c>
      <c r="D79" s="27" t="s">
        <v>215</v>
      </c>
      <c r="E79" s="30">
        <v>3.45</v>
      </c>
      <c r="F79" s="29">
        <v>50</v>
      </c>
      <c r="G79" s="30">
        <f>E79*F79</f>
        <v>172.5</v>
      </c>
      <c r="H79" s="31"/>
      <c r="I79" s="72">
        <f>+ROUND(E79*(1-H79),2)</f>
        <v>3.45</v>
      </c>
      <c r="J79" s="72">
        <f t="shared" si="36"/>
        <v>0.44850000000000007</v>
      </c>
      <c r="K79" s="72">
        <f t="shared" si="37"/>
        <v>0.20699999999999999</v>
      </c>
      <c r="L79" s="30">
        <f t="shared" si="38"/>
        <v>205.27500000000001</v>
      </c>
    </row>
    <row r="80" spans="1:12" x14ac:dyDescent="0.25">
      <c r="A80" s="24" t="s">
        <v>216</v>
      </c>
      <c r="B80" s="25" t="s">
        <v>217</v>
      </c>
      <c r="C80" s="24" t="s">
        <v>7</v>
      </c>
      <c r="D80" s="27" t="s">
        <v>218</v>
      </c>
      <c r="E80" s="30">
        <v>15.59</v>
      </c>
      <c r="F80" s="29">
        <v>50</v>
      </c>
      <c r="G80" s="30">
        <f>E80*F80</f>
        <v>779.5</v>
      </c>
      <c r="H80" s="31"/>
      <c r="I80" s="72">
        <f>+ROUND(E80*(1-H80),2)</f>
        <v>15.59</v>
      </c>
      <c r="J80" s="72">
        <f t="shared" si="36"/>
        <v>2.0266999999999999</v>
      </c>
      <c r="K80" s="72">
        <f t="shared" si="37"/>
        <v>0.93540000000000001</v>
      </c>
      <c r="L80" s="30">
        <f t="shared" si="38"/>
        <v>927.60500000000013</v>
      </c>
    </row>
    <row r="81" spans="1:12" x14ac:dyDescent="0.25">
      <c r="A81" s="24" t="s">
        <v>219</v>
      </c>
      <c r="B81" s="25" t="s">
        <v>220</v>
      </c>
      <c r="C81" s="26" t="s">
        <v>230</v>
      </c>
      <c r="D81" s="27" t="s">
        <v>221</v>
      </c>
      <c r="E81" s="30">
        <v>28.6</v>
      </c>
      <c r="F81" s="29">
        <v>150</v>
      </c>
      <c r="G81" s="30">
        <f>E81*F81</f>
        <v>4290</v>
      </c>
      <c r="H81" s="31"/>
      <c r="I81" s="72">
        <f>+ROUND(E81*(1-H81),2)</f>
        <v>28.6</v>
      </c>
      <c r="J81" s="72">
        <f t="shared" si="36"/>
        <v>3.7180000000000004</v>
      </c>
      <c r="K81" s="72">
        <f t="shared" si="37"/>
        <v>1.716</v>
      </c>
      <c r="L81" s="30">
        <f t="shared" si="38"/>
        <v>5105.1000000000013</v>
      </c>
    </row>
    <row r="82" spans="1:12" x14ac:dyDescent="0.25">
      <c r="A82" s="24"/>
      <c r="B82" s="25"/>
      <c r="C82" s="25"/>
      <c r="D82" s="27"/>
      <c r="E82" s="30"/>
      <c r="F82" s="29"/>
      <c r="G82" s="30"/>
      <c r="H82" s="1"/>
      <c r="I82" s="1"/>
      <c r="J82" s="1"/>
      <c r="K82" s="1"/>
      <c r="L82" s="1"/>
    </row>
    <row r="83" spans="1:12" x14ac:dyDescent="0.25">
      <c r="A83" s="80" t="s">
        <v>222</v>
      </c>
      <c r="B83" s="81"/>
      <c r="C83" s="81"/>
      <c r="D83" s="82"/>
      <c r="E83" s="82"/>
      <c r="F83" s="65"/>
      <c r="G83" s="66">
        <f>SUM(G7:G82)</f>
        <v>179286.95</v>
      </c>
      <c r="H83" s="1"/>
      <c r="I83" s="1"/>
      <c r="J83" s="1"/>
      <c r="K83" s="1"/>
      <c r="L83" s="86">
        <f>SUM(L7:L82)</f>
        <v>213351.47050000002</v>
      </c>
    </row>
    <row r="84" spans="1:12" x14ac:dyDescent="0.25">
      <c r="A84" s="67"/>
      <c r="B84" s="68"/>
      <c r="C84" s="68"/>
      <c r="D84" s="74" t="s">
        <v>229</v>
      </c>
      <c r="E84" s="83"/>
      <c r="F84" s="29"/>
      <c r="G84" s="30">
        <f>G83*0.13</f>
        <v>23307.303500000002</v>
      </c>
      <c r="H84" s="69"/>
    </row>
    <row r="85" spans="1:12" x14ac:dyDescent="0.25">
      <c r="A85" s="70"/>
      <c r="B85" s="70"/>
      <c r="C85" s="71"/>
      <c r="D85" s="74" t="s">
        <v>223</v>
      </c>
      <c r="E85" s="83"/>
      <c r="F85" s="29"/>
      <c r="G85" s="30">
        <f>G83*0.06</f>
        <v>10757.217000000001</v>
      </c>
      <c r="H85" s="69"/>
    </row>
    <row r="86" spans="1:12" x14ac:dyDescent="0.25">
      <c r="A86" s="72"/>
      <c r="B86" s="72"/>
      <c r="C86" s="72"/>
      <c r="D86" s="74" t="s">
        <v>232</v>
      </c>
      <c r="E86" s="75"/>
      <c r="F86" s="25"/>
      <c r="G86" s="73">
        <f>SUM(G83:G85)</f>
        <v>213351.47050000002</v>
      </c>
      <c r="H86" s="69"/>
    </row>
    <row r="87" spans="1:12" x14ac:dyDescent="0.25">
      <c r="A87" s="1"/>
      <c r="B87" s="1"/>
      <c r="C87" s="1"/>
      <c r="D87" s="1"/>
      <c r="E87" s="1"/>
      <c r="F87" s="1"/>
      <c r="G87" s="1"/>
      <c r="H87" s="1"/>
    </row>
  </sheetData>
  <mergeCells count="6">
    <mergeCell ref="D86:E86"/>
    <mergeCell ref="A1:G1"/>
    <mergeCell ref="F2:G2"/>
    <mergeCell ref="A83:E83"/>
    <mergeCell ref="D84:E84"/>
    <mergeCell ref="D85:E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Lote 1</vt:lpstr>
      <vt:lpstr>Lote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Nieves Olivar Cayuela</dc:creator>
  <cp:lastModifiedBy>Encarnación López Herrera</cp:lastModifiedBy>
  <dcterms:created xsi:type="dcterms:W3CDTF">2024-10-17T11:15:57Z</dcterms:created>
  <dcterms:modified xsi:type="dcterms:W3CDTF">2024-10-23T12:04:35Z</dcterms:modified>
</cp:coreProperties>
</file>