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\\se00\ah\02003\CONTRAADMINIS_490\EXPEDIENTES\Servicios\2024\82-2024 PA SERVICIO DE LIMPIEZA HUVM\TRAMITACION PEN\PPT Y ANEXOS\"/>
    </mc:Choice>
  </mc:AlternateContent>
  <bookViews>
    <workbookView xWindow="-105" yWindow="-105" windowWidth="23250" windowHeight="12450" activeTab="1"/>
  </bookViews>
  <sheets>
    <sheet name="Centros" sheetId="2" r:id="rId1"/>
    <sheet name="GENERAL" sheetId="10" r:id="rId2"/>
  </sheets>
  <definedNames>
    <definedName name="_xlnm.Print_Area" localSheetId="1">GENERAL!$A$1:$S$32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" i="10" l="1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E26" i="10"/>
  <c r="S25" i="10"/>
  <c r="N25" i="10"/>
  <c r="S24" i="10" l="1"/>
  <c r="S23" i="10"/>
  <c r="N23" i="10"/>
  <c r="Q12" i="10" l="1"/>
  <c r="Q13" i="10"/>
  <c r="Q14" i="10"/>
  <c r="F27" i="10"/>
  <c r="F22" i="10"/>
  <c r="F19" i="10"/>
  <c r="F17" i="10"/>
  <c r="F16" i="10"/>
  <c r="F14" i="10"/>
  <c r="K30" i="10" l="1"/>
  <c r="L30" i="10"/>
  <c r="M30" i="10"/>
  <c r="P30" i="10"/>
  <c r="H30" i="10"/>
  <c r="F28" i="10"/>
  <c r="G28" i="10"/>
  <c r="H28" i="10"/>
  <c r="I28" i="10"/>
  <c r="J28" i="10"/>
  <c r="K28" i="10"/>
  <c r="L28" i="10"/>
  <c r="M28" i="10"/>
  <c r="O28" i="10"/>
  <c r="P28" i="10"/>
  <c r="Q28" i="10"/>
  <c r="R28" i="10"/>
  <c r="P24" i="10"/>
  <c r="Q24" i="10"/>
  <c r="R24" i="10"/>
  <c r="O24" i="10"/>
  <c r="M24" i="10"/>
  <c r="F24" i="10"/>
  <c r="G24" i="10"/>
  <c r="H24" i="10"/>
  <c r="I24" i="10"/>
  <c r="J24" i="10"/>
  <c r="K24" i="10"/>
  <c r="L24" i="10"/>
  <c r="L20" i="10"/>
  <c r="M20" i="10"/>
  <c r="G20" i="10"/>
  <c r="H20" i="10"/>
  <c r="Q29" i="10" l="1"/>
  <c r="Q30" i="10" s="1"/>
  <c r="O29" i="10"/>
  <c r="N29" i="10"/>
  <c r="N30" i="10" s="1"/>
  <c r="J30" i="10"/>
  <c r="F29" i="10"/>
  <c r="N27" i="10"/>
  <c r="E28" i="10"/>
  <c r="N22" i="10"/>
  <c r="S22" i="10" s="1"/>
  <c r="N21" i="10"/>
  <c r="E24" i="10"/>
  <c r="Q19" i="10"/>
  <c r="N19" i="10"/>
  <c r="N18" i="10"/>
  <c r="K18" i="10"/>
  <c r="Q18" i="10" s="1"/>
  <c r="Q17" i="10"/>
  <c r="N17" i="10"/>
  <c r="Q16" i="10"/>
  <c r="N16" i="10"/>
  <c r="N15" i="10"/>
  <c r="S15" i="10" s="1"/>
  <c r="E15" i="10"/>
  <c r="N14" i="10"/>
  <c r="S14" i="10" s="1"/>
  <c r="N13" i="10"/>
  <c r="S13" i="10" s="1"/>
  <c r="F12" i="10"/>
  <c r="N12" i="10" s="1"/>
  <c r="P11" i="10"/>
  <c r="O11" i="10"/>
  <c r="N11" i="10"/>
  <c r="K11" i="10"/>
  <c r="Q11" i="10" s="1"/>
  <c r="R10" i="10"/>
  <c r="O10" i="10"/>
  <c r="K10" i="10"/>
  <c r="Q10" i="10" s="1"/>
  <c r="E10" i="10"/>
  <c r="F10" i="10" s="1"/>
  <c r="N10" i="10" s="1"/>
  <c r="R9" i="10"/>
  <c r="Q9" i="10"/>
  <c r="O9" i="10"/>
  <c r="J9" i="10"/>
  <c r="E9" i="10"/>
  <c r="F9" i="10" s="1"/>
  <c r="N9" i="10" s="1"/>
  <c r="R8" i="10"/>
  <c r="Q8" i="10"/>
  <c r="O8" i="10"/>
  <c r="J8" i="10"/>
  <c r="E8" i="10"/>
  <c r="F8" i="10" s="1"/>
  <c r="N8" i="10" s="1"/>
  <c r="R7" i="10"/>
  <c r="O7" i="10"/>
  <c r="K7" i="10"/>
  <c r="Q7" i="10" s="1"/>
  <c r="E7" i="10"/>
  <c r="F7" i="10" s="1"/>
  <c r="N7" i="10" s="1"/>
  <c r="R6" i="10"/>
  <c r="Q6" i="10"/>
  <c r="O6" i="10"/>
  <c r="J6" i="10"/>
  <c r="E6" i="10"/>
  <c r="F6" i="10" s="1"/>
  <c r="N6" i="10" s="1"/>
  <c r="R5" i="10"/>
  <c r="O5" i="10"/>
  <c r="J5" i="10"/>
  <c r="E5" i="10"/>
  <c r="S16" i="10" l="1"/>
  <c r="S12" i="10"/>
  <c r="S19" i="10"/>
  <c r="N24" i="10"/>
  <c r="S27" i="10"/>
  <c r="S28" i="10" s="1"/>
  <c r="N28" i="10"/>
  <c r="F5" i="10"/>
  <c r="E20" i="10"/>
  <c r="R11" i="10"/>
  <c r="S11" i="10" s="1"/>
  <c r="P20" i="10"/>
  <c r="R29" i="10"/>
  <c r="R30" i="10" s="1"/>
  <c r="O30" i="10"/>
  <c r="S10" i="10"/>
  <c r="K5" i="10"/>
  <c r="J20" i="10"/>
  <c r="O20" i="10"/>
  <c r="S29" i="10"/>
  <c r="S30" i="10" s="1"/>
  <c r="S17" i="10"/>
  <c r="S9" i="10"/>
  <c r="S6" i="10"/>
  <c r="S8" i="10"/>
  <c r="S21" i="10"/>
  <c r="S7" i="10"/>
  <c r="S18" i="10"/>
  <c r="R20" i="10" l="1"/>
  <c r="Q5" i="10"/>
  <c r="K20" i="10"/>
  <c r="N5" i="10"/>
  <c r="N20" i="10" s="1"/>
  <c r="F20" i="10"/>
  <c r="Q20" i="10" l="1"/>
  <c r="S5" i="10"/>
  <c r="S20" i="10" s="1"/>
</calcChain>
</file>

<file path=xl/sharedStrings.xml><?xml version="1.0" encoding="utf-8"?>
<sst xmlns="http://schemas.openxmlformats.org/spreadsheetml/2006/main" count="105" uniqueCount="76">
  <si>
    <t>CENTROS</t>
  </si>
  <si>
    <t>LUNES-VIERNES (no festivos)</t>
  </si>
  <si>
    <t>SÁBADOS, DOMINGOS Y FESTIVOS</t>
  </si>
  <si>
    <t>L-V (no festivos)</t>
  </si>
  <si>
    <t>FESTIVOS, SABADOS Y DOMINGOS</t>
  </si>
  <si>
    <t>TOTAL HORAS/AÑO</t>
  </si>
  <si>
    <t>CANTIDAD EFECTIVOS</t>
  </si>
  <si>
    <t>HORARIO</t>
  </si>
  <si>
    <t>HORAS DIURNAS</t>
  </si>
  <si>
    <t>HORAS NOCTURNAS</t>
  </si>
  <si>
    <t>TOTAL HORAS JORNADA</t>
  </si>
  <si>
    <t>NUM. DÍAS/AÑO</t>
  </si>
  <si>
    <t>H. Virgen Macarena</t>
  </si>
  <si>
    <t>TM 08:00 a 14:00  TT 14:00 a 20.30 h   TN 20:30 A 06:30 H.</t>
  </si>
  <si>
    <t>C.P.E.Esperanza Macarena</t>
  </si>
  <si>
    <t>C.P.E.San Jerónimo</t>
  </si>
  <si>
    <t xml:space="preserve">Almacén General </t>
  </si>
  <si>
    <t>2 TM 07:30 a 15:00                           1 TM 07:30 a 13:30 h</t>
  </si>
  <si>
    <t>URA Calle Albaida</t>
  </si>
  <si>
    <t>TT 14:00 a 19:00 h</t>
  </si>
  <si>
    <t xml:space="preserve">TOTAL </t>
  </si>
  <si>
    <t>ÁREA/ DISTRITO/ HOSPITAL</t>
  </si>
  <si>
    <t>DIRECCIÓN</t>
  </si>
  <si>
    <t>H.U.VIRGEN MACARENA</t>
  </si>
  <si>
    <t xml:space="preserve">Avda. Dr. Fedriani nº 3; 41009 Sevilla </t>
  </si>
  <si>
    <t>H. San Lázaro</t>
  </si>
  <si>
    <t>Calle Dr. Fedriani, 56, 41009 Sevilla</t>
  </si>
  <si>
    <t>Calle María Auxiliadora, 4, 41003 Sevilla</t>
  </si>
  <si>
    <t>Calle Medina y Galnares, 129, 41015 Sevilla</t>
  </si>
  <si>
    <t>CP Diálisis</t>
  </si>
  <si>
    <t>Ronda de Capuchinos,13, 41008 Sevilla</t>
  </si>
  <si>
    <t>Comunidad Terapéutica</t>
  </si>
  <si>
    <t>Calle Jesús del Gran Poder, 88, 41001 Sevilla</t>
  </si>
  <si>
    <t>URSMental</t>
  </si>
  <si>
    <t>Calle Albaida, Sevilla</t>
  </si>
  <si>
    <t>Carretera de la Esclusa, s/n; 41011, Sevilla</t>
  </si>
  <si>
    <t>ESPECIALISTA</t>
  </si>
  <si>
    <t>TM 06:30 a 14:00  TT 14:00 a 21.30 h</t>
  </si>
  <si>
    <t>ENCARGADO DE GRUPO</t>
  </si>
  <si>
    <t>TM 07:00 a 14:00 h.  TT 15:00 a 20.30 h  .</t>
  </si>
  <si>
    <t>1 TM 08:00 14:30                5 TT 13:30 a 21:00 h.</t>
  </si>
  <si>
    <t>TM 07:00 a 14:00                          TT 14:00 A 21:30 H</t>
  </si>
  <si>
    <t xml:space="preserve">TM 07:00 a 14:00 h.  TT 15:00 a 20.30 h    </t>
  </si>
  <si>
    <t>H. Virgen Macarena. RECOGIDA DE ROPA (Domingos y festivos)</t>
  </si>
  <si>
    <t xml:space="preserve"> TM   07:00 14:00 H </t>
  </si>
  <si>
    <t>TM 06:30 a 13:30  TT 14:00 a 21.00 h   TN 20:30 A 06:30 H.</t>
  </si>
  <si>
    <t xml:space="preserve">TM 12:00 a 13:00      TT 18:00 a 20.00 h   </t>
  </si>
  <si>
    <t xml:space="preserve">TM 08:30 a 10:30        TT 17:00 a 19.00 h  </t>
  </si>
  <si>
    <t xml:space="preserve">TM 10:00 a 13:00      TT 16:00 a 19.00 h   </t>
  </si>
  <si>
    <t xml:space="preserve">TM 07:00 a 14:00     TT 15:00 a 22.00 h   </t>
  </si>
  <si>
    <t>TM 12:00 a 14:00                          TT 19:00 A 21:00 H</t>
  </si>
  <si>
    <t>LIMPIADOR</t>
  </si>
  <si>
    <t>RESPONSABLE</t>
  </si>
  <si>
    <t>CATEGORÍAS/CENTROS</t>
  </si>
  <si>
    <t>Almacenes Generales ZAL</t>
  </si>
  <si>
    <t>TM 07:30 a 14:00                          TT 14:00 A 21:30</t>
  </si>
  <si>
    <t xml:space="preserve">TM 06:30 a 13:30  </t>
  </si>
  <si>
    <t>TM 06:30 a 14:00              TT 14:00 21:30</t>
  </si>
  <si>
    <t>Módulo prefabricado Policlínico</t>
  </si>
  <si>
    <t>Módulo prefabricado Urgencias</t>
  </si>
  <si>
    <t>Nuevo Servicio Oncología Sótano</t>
  </si>
  <si>
    <t>Nuevo Edificio de Urgencias</t>
  </si>
  <si>
    <t>Servicio Alimentación S. Lázaro</t>
  </si>
  <si>
    <t>Recogida Residuos S. Lázaro (S,D,F)</t>
  </si>
  <si>
    <t>Centro Periférico Diálisis</t>
  </si>
  <si>
    <t>H. Virgen Macarena. RECOGIDA DE ROPA (De lunes a Sábados)</t>
  </si>
  <si>
    <t>TM 08:00 a 10:00h</t>
  </si>
  <si>
    <t>TM 07:30 a 14:30 H</t>
  </si>
  <si>
    <t xml:space="preserve">TM 08:00 a 15:00                         </t>
  </si>
  <si>
    <t>1TM 08:0 a 14:00                          2TT 14:00 A 21:00</t>
  </si>
  <si>
    <t>TT 12:00 A 20:00</t>
  </si>
  <si>
    <t>TÉCNICO SUPERIOR ESPECIALISTA</t>
  </si>
  <si>
    <t>08:00h A 15:00h</t>
  </si>
  <si>
    <t>1TM 07:30 a 14:00                          4 TT 12:00 a 20:00</t>
  </si>
  <si>
    <t>TOTAL HORAS/ JORNADA</t>
  </si>
  <si>
    <t>ANEXO VIII : COMPOSICION DEL SERVICIO Y DISTRIBUCIÓN DE RECURSOS HUMANOS POR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</si>
</sst>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8"/>
      <name val="Calibri"/>
      <family val="2"/>
      <charset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indexed="17"/>
      <name val="Calibri"/>
      <family val="2"/>
    </font>
    <font>
      <sz val="8"/>
      <color indexed="8"/>
      <name val="Arial"/>
      <family val="2"/>
      <charset val="1"/>
    </font>
    <font>
      <sz val="10"/>
      <name val="Arial"/>
      <family val="2"/>
      <charset val="1"/>
    </font>
    <font>
      <sz val="8"/>
      <name val="Verdana"/>
      <family val="2"/>
    </font>
    <font>
      <b/>
      <sz val="8"/>
      <name val="Verdana"/>
      <family val="2"/>
    </font>
    <font>
      <sz val="8"/>
      <color theme="1"/>
      <name val="Verdana"/>
      <family val="2"/>
    </font>
    <font>
      <sz val="8"/>
      <color indexed="8"/>
      <name val="Verdana"/>
      <family val="2"/>
    </font>
    <font>
      <sz val="8"/>
      <color indexed="8"/>
      <name val="Arial"/>
      <family val="2"/>
    </font>
    <font>
      <b/>
      <sz val="8"/>
      <color theme="1"/>
      <name val="Verdana"/>
      <family val="2"/>
    </font>
    <font>
      <b/>
      <sz val="12"/>
      <name val="Verdana"/>
      <family val="2"/>
    </font>
  </fonts>
  <fills count="28">
    <fill>
      <patternFill patternType="none"/>
    </fill>
    <fill>
      <patternFill patternType="gray125"/>
    </fill>
    <fill>
      <patternFill patternType="solid">
        <fgColor indexed="24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50"/>
      </patternFill>
    </fill>
    <fill>
      <patternFill patternType="solid">
        <fgColor indexed="44"/>
        <bgColor indexed="22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13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50"/>
      </patternFill>
    </fill>
    <fill>
      <patternFill patternType="solid">
        <fgColor indexed="41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0" fillId="7" borderId="1" applyNumberFormat="0" applyAlignment="0" applyProtection="0"/>
    <xf numFmtId="0" fontId="11" fillId="3" borderId="0" applyNumberFormat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" fillId="23" borderId="4" applyNumberFormat="0" applyAlignment="0" applyProtection="0"/>
    <xf numFmtId="0" fontId="14" fillId="16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3" fillId="4" borderId="0" applyNumberFormat="0" applyBorder="0" applyAlignment="0" applyProtection="0"/>
  </cellStyleXfs>
  <cellXfs count="92">
    <xf numFmtId="0" fontId="0" fillId="0" borderId="0" xfId="0"/>
    <xf numFmtId="0" fontId="22" fillId="16" borderId="19" xfId="1" applyFont="1" applyFill="1" applyBorder="1" applyAlignment="1">
      <alignment horizontal="center" vertical="center"/>
    </xf>
    <xf numFmtId="0" fontId="22" fillId="16" borderId="18" xfId="1" applyFont="1" applyFill="1" applyBorder="1" applyAlignment="1">
      <alignment horizontal="center" vertical="center"/>
    </xf>
    <xf numFmtId="0" fontId="21" fillId="0" borderId="11" xfId="1" applyFont="1" applyBorder="1" applyAlignment="1">
      <alignment vertical="center"/>
    </xf>
    <xf numFmtId="0" fontId="21" fillId="0" borderId="10" xfId="1" applyFont="1" applyBorder="1" applyAlignment="1">
      <alignment vertical="center"/>
    </xf>
    <xf numFmtId="0" fontId="0" fillId="0" borderId="0" xfId="0" applyAlignment="1">
      <alignment vertical="center"/>
    </xf>
    <xf numFmtId="0" fontId="25" fillId="4" borderId="12" xfId="1" applyFont="1" applyFill="1" applyBorder="1" applyAlignment="1">
      <alignment vertical="center"/>
    </xf>
    <xf numFmtId="0" fontId="25" fillId="4" borderId="13" xfId="1" applyFont="1" applyFill="1" applyBorder="1" applyAlignment="1">
      <alignment vertical="center"/>
    </xf>
    <xf numFmtId="0" fontId="25" fillId="4" borderId="11" xfId="1" applyFont="1" applyFill="1" applyBorder="1" applyAlignment="1">
      <alignment vertical="center"/>
    </xf>
    <xf numFmtId="0" fontId="25" fillId="4" borderId="14" xfId="1" applyFont="1" applyFill="1" applyBorder="1" applyAlignment="1">
      <alignment vertical="center"/>
    </xf>
    <xf numFmtId="0" fontId="25" fillId="4" borderId="15" xfId="1" applyFont="1" applyFill="1" applyBorder="1" applyAlignment="1">
      <alignment vertical="center"/>
    </xf>
    <xf numFmtId="0" fontId="25" fillId="4" borderId="16" xfId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2" fillId="16" borderId="18" xfId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8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26" fillId="0" borderId="17" xfId="1" applyFont="1" applyBorder="1" applyAlignment="1">
      <alignment horizontal="center" vertical="center"/>
    </xf>
    <xf numFmtId="0" fontId="26" fillId="22" borderId="17" xfId="1" applyFont="1" applyFill="1" applyBorder="1" applyAlignment="1">
      <alignment horizontal="center" vertical="center" wrapText="1"/>
    </xf>
    <xf numFmtId="0" fontId="26" fillId="22" borderId="17" xfId="1" applyFont="1" applyFill="1" applyBorder="1" applyAlignment="1">
      <alignment horizontal="center" vertical="center"/>
    </xf>
    <xf numFmtId="0" fontId="26" fillId="0" borderId="17" xfId="1" applyFont="1" applyBorder="1" applyAlignment="1">
      <alignment vertical="center" wrapText="1"/>
    </xf>
    <xf numFmtId="0" fontId="26" fillId="0" borderId="17" xfId="1" applyFont="1" applyBorder="1" applyAlignment="1">
      <alignment horizontal="center" vertical="center" wrapText="1"/>
    </xf>
    <xf numFmtId="0" fontId="26" fillId="6" borderId="17" xfId="1" applyFont="1" applyFill="1" applyBorder="1" applyAlignment="1">
      <alignment horizontal="center" vertical="center"/>
    </xf>
    <xf numFmtId="3" fontId="29" fillId="22" borderId="17" xfId="1" applyNumberFormat="1" applyFont="1" applyFill="1" applyBorder="1" applyAlignment="1">
      <alignment horizontal="center" vertical="center"/>
    </xf>
    <xf numFmtId="3" fontId="29" fillId="0" borderId="17" xfId="1" applyNumberFormat="1" applyFont="1" applyBorder="1" applyAlignment="1">
      <alignment horizontal="center" vertical="center"/>
    </xf>
    <xf numFmtId="3" fontId="29" fillId="6" borderId="17" xfId="1" applyNumberFormat="1" applyFont="1" applyFill="1" applyBorder="1" applyAlignment="1">
      <alignment horizontal="center" vertical="center"/>
    </xf>
    <xf numFmtId="3" fontId="26" fillId="0" borderId="26" xfId="1" applyNumberFormat="1" applyFont="1" applyBorder="1" applyAlignment="1">
      <alignment horizontal="center" vertical="center"/>
    </xf>
    <xf numFmtId="0" fontId="29" fillId="6" borderId="17" xfId="1" applyFont="1" applyFill="1" applyBorder="1" applyAlignment="1">
      <alignment horizontal="center" vertical="center"/>
    </xf>
    <xf numFmtId="0" fontId="27" fillId="16" borderId="17" xfId="1" applyFont="1" applyFill="1" applyBorder="1" applyAlignment="1">
      <alignment vertical="center" wrapText="1"/>
    </xf>
    <xf numFmtId="0" fontId="27" fillId="16" borderId="17" xfId="1" applyFont="1" applyFill="1" applyBorder="1" applyAlignment="1">
      <alignment vertical="center"/>
    </xf>
    <xf numFmtId="3" fontId="27" fillId="16" borderId="17" xfId="1" applyNumberFormat="1" applyFont="1" applyFill="1" applyBorder="1" applyAlignment="1">
      <alignment horizontal="center" vertical="center"/>
    </xf>
    <xf numFmtId="3" fontId="27" fillId="16" borderId="26" xfId="1" applyNumberFormat="1" applyFont="1" applyFill="1" applyBorder="1" applyAlignment="1">
      <alignment horizontal="center" vertical="center"/>
    </xf>
    <xf numFmtId="0" fontId="21" fillId="0" borderId="17" xfId="1" applyFont="1" applyBorder="1" applyAlignment="1">
      <alignment horizontal="center" vertical="center"/>
    </xf>
    <xf numFmtId="0" fontId="21" fillId="0" borderId="17" xfId="1" applyFont="1" applyBorder="1" applyAlignment="1">
      <alignment horizontal="center" vertical="center" wrapText="1"/>
    </xf>
    <xf numFmtId="0" fontId="21" fillId="22" borderId="17" xfId="1" applyFont="1" applyFill="1" applyBorder="1" applyAlignment="1">
      <alignment horizontal="center" vertical="center"/>
    </xf>
    <xf numFmtId="0" fontId="21" fillId="6" borderId="17" xfId="1" applyFont="1" applyFill="1" applyBorder="1" applyAlignment="1">
      <alignment horizontal="center" vertical="center"/>
    </xf>
    <xf numFmtId="3" fontId="30" fillId="22" borderId="17" xfId="1" applyNumberFormat="1" applyFont="1" applyFill="1" applyBorder="1" applyAlignment="1">
      <alignment horizontal="center" vertical="center"/>
    </xf>
    <xf numFmtId="3" fontId="30" fillId="0" borderId="17" xfId="1" applyNumberFormat="1" applyFont="1" applyBorder="1" applyAlignment="1">
      <alignment horizontal="center" vertical="center"/>
    </xf>
    <xf numFmtId="3" fontId="30" fillId="6" borderId="17" xfId="1" applyNumberFormat="1" applyFont="1" applyFill="1" applyBorder="1" applyAlignment="1">
      <alignment horizontal="center" vertical="center"/>
    </xf>
    <xf numFmtId="3" fontId="21" fillId="0" borderId="26" xfId="0" applyNumberFormat="1" applyFont="1" applyBorder="1" applyAlignment="1">
      <alignment horizontal="center" vertical="center" wrapText="1"/>
    </xf>
    <xf numFmtId="3" fontId="30" fillId="0" borderId="26" xfId="1" applyNumberFormat="1" applyFont="1" applyBorder="1" applyAlignment="1">
      <alignment horizontal="center" vertical="center"/>
    </xf>
    <xf numFmtId="0" fontId="4" fillId="16" borderId="17" xfId="1" applyFont="1" applyFill="1" applyBorder="1" applyAlignment="1">
      <alignment horizontal="left" vertical="center"/>
    </xf>
    <xf numFmtId="0" fontId="21" fillId="16" borderId="17" xfId="1" applyFont="1" applyFill="1" applyBorder="1" applyAlignment="1">
      <alignment vertical="center"/>
    </xf>
    <xf numFmtId="3" fontId="4" fillId="16" borderId="17" xfId="1" applyNumberFormat="1" applyFont="1" applyFill="1" applyBorder="1" applyAlignment="1">
      <alignment horizontal="center" vertical="center"/>
    </xf>
    <xf numFmtId="3" fontId="4" fillId="16" borderId="26" xfId="1" applyNumberFormat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 wrapText="1"/>
    </xf>
    <xf numFmtId="0" fontId="3" fillId="25" borderId="17" xfId="0" applyFont="1" applyFill="1" applyBorder="1" applyAlignment="1">
      <alignment horizontal="center" vertical="center" wrapText="1"/>
    </xf>
    <xf numFmtId="3" fontId="24" fillId="22" borderId="17" xfId="1" applyNumberFormat="1" applyFont="1" applyFill="1" applyBorder="1" applyAlignment="1">
      <alignment horizontal="center" vertical="center"/>
    </xf>
    <xf numFmtId="3" fontId="24" fillId="0" borderId="17" xfId="1" applyNumberFormat="1" applyFont="1" applyBorder="1" applyAlignment="1">
      <alignment horizontal="center" vertical="center"/>
    </xf>
    <xf numFmtId="3" fontId="3" fillId="25" borderId="17" xfId="0" applyNumberFormat="1" applyFont="1" applyFill="1" applyBorder="1" applyAlignment="1">
      <alignment horizontal="center" vertical="center" wrapText="1"/>
    </xf>
    <xf numFmtId="3" fontId="24" fillId="0" borderId="26" xfId="1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22" borderId="17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3" fontId="24" fillId="22" borderId="17" xfId="0" applyNumberFormat="1" applyFont="1" applyFill="1" applyBorder="1" applyAlignment="1">
      <alignment horizontal="center" vertical="center"/>
    </xf>
    <xf numFmtId="3" fontId="24" fillId="0" borderId="17" xfId="0" applyNumberFormat="1" applyFont="1" applyBorder="1" applyAlignment="1">
      <alignment horizontal="center" vertical="center"/>
    </xf>
    <xf numFmtId="3" fontId="24" fillId="6" borderId="17" xfId="0" applyNumberFormat="1" applyFont="1" applyFill="1" applyBorder="1" applyAlignment="1">
      <alignment horizontal="center" vertical="center"/>
    </xf>
    <xf numFmtId="3" fontId="24" fillId="0" borderId="26" xfId="0" applyNumberFormat="1" applyFont="1" applyBorder="1" applyAlignment="1">
      <alignment horizontal="center" vertical="center"/>
    </xf>
    <xf numFmtId="0" fontId="4" fillId="16" borderId="28" xfId="1" applyFont="1" applyFill="1" applyBorder="1" applyAlignment="1">
      <alignment horizontal="left" vertical="center"/>
    </xf>
    <xf numFmtId="0" fontId="21" fillId="16" borderId="28" xfId="1" applyFont="1" applyFill="1" applyBorder="1" applyAlignment="1">
      <alignment vertical="center"/>
    </xf>
    <xf numFmtId="3" fontId="4" fillId="16" borderId="28" xfId="1" applyNumberFormat="1" applyFont="1" applyFill="1" applyBorder="1" applyAlignment="1">
      <alignment horizontal="center" vertical="center"/>
    </xf>
    <xf numFmtId="3" fontId="4" fillId="16" borderId="29" xfId="1" applyNumberFormat="1" applyFont="1" applyFill="1" applyBorder="1" applyAlignment="1">
      <alignment horizontal="center" vertical="center"/>
    </xf>
    <xf numFmtId="3" fontId="31" fillId="0" borderId="0" xfId="0" applyNumberFormat="1" applyFont="1" applyAlignment="1">
      <alignment horizontal="center" vertical="center"/>
    </xf>
    <xf numFmtId="0" fontId="26" fillId="26" borderId="17" xfId="1" applyFont="1" applyFill="1" applyBorder="1" applyAlignment="1">
      <alignment horizontal="center" vertical="center"/>
    </xf>
    <xf numFmtId="0" fontId="21" fillId="27" borderId="17" xfId="1" applyFont="1" applyFill="1" applyBorder="1" applyAlignment="1">
      <alignment vertical="center"/>
    </xf>
    <xf numFmtId="3" fontId="28" fillId="0" borderId="0" xfId="0" applyNumberFormat="1" applyFont="1" applyAlignment="1">
      <alignment vertical="center"/>
    </xf>
    <xf numFmtId="0" fontId="27" fillId="22" borderId="17" xfId="1" applyFont="1" applyFill="1" applyBorder="1" applyAlignment="1">
      <alignment horizontal="center" vertical="center" wrapText="1"/>
    </xf>
    <xf numFmtId="0" fontId="27" fillId="22" borderId="17" xfId="1" applyFont="1" applyFill="1" applyBorder="1" applyAlignment="1">
      <alignment horizontal="center" vertical="center"/>
    </xf>
    <xf numFmtId="0" fontId="27" fillId="6" borderId="17" xfId="1" applyFont="1" applyFill="1" applyBorder="1" applyAlignment="1">
      <alignment horizontal="center" vertical="center" wrapText="1"/>
    </xf>
    <xf numFmtId="0" fontId="2" fillId="4" borderId="12" xfId="1" applyFont="1" applyFill="1" applyBorder="1" applyAlignment="1">
      <alignment horizontal="left" vertical="center" wrapText="1"/>
    </xf>
    <xf numFmtId="0" fontId="2" fillId="4" borderId="20" xfId="1" applyFont="1" applyFill="1" applyBorder="1" applyAlignment="1">
      <alignment horizontal="left" vertical="center" wrapText="1"/>
    </xf>
    <xf numFmtId="0" fontId="2" fillId="4" borderId="21" xfId="1" applyFont="1" applyFill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27" fillId="0" borderId="22" xfId="1" applyFont="1" applyBorder="1" applyAlignment="1">
      <alignment horizontal="center" vertical="center"/>
    </xf>
    <xf numFmtId="0" fontId="27" fillId="0" borderId="23" xfId="1" applyFont="1" applyBorder="1" applyAlignment="1">
      <alignment horizontal="center" vertical="center"/>
    </xf>
    <xf numFmtId="0" fontId="27" fillId="24" borderId="25" xfId="1" applyFont="1" applyFill="1" applyBorder="1" applyAlignment="1">
      <alignment horizontal="center" vertical="center"/>
    </xf>
    <xf numFmtId="0" fontId="27" fillId="0" borderId="17" xfId="1" applyFont="1" applyBorder="1" applyAlignment="1">
      <alignment horizontal="center" vertical="center"/>
    </xf>
    <xf numFmtId="0" fontId="32" fillId="16" borderId="23" xfId="1" applyFont="1" applyFill="1" applyBorder="1" applyAlignment="1">
      <alignment horizontal="center" vertical="center"/>
    </xf>
    <xf numFmtId="0" fontId="32" fillId="16" borderId="24" xfId="1" applyFont="1" applyFill="1" applyBorder="1" applyAlignment="1">
      <alignment horizontal="center" vertical="center"/>
    </xf>
    <xf numFmtId="0" fontId="26" fillId="16" borderId="17" xfId="1" applyFont="1" applyFill="1" applyBorder="1" applyAlignment="1">
      <alignment horizontal="center" vertical="center"/>
    </xf>
    <xf numFmtId="0" fontId="26" fillId="16" borderId="26" xfId="1" applyFont="1" applyFill="1" applyBorder="1" applyAlignment="1">
      <alignment horizontal="center" vertical="center"/>
    </xf>
    <xf numFmtId="0" fontId="27" fillId="22" borderId="17" xfId="1" applyFont="1" applyFill="1" applyBorder="1" applyAlignment="1">
      <alignment horizontal="center" vertical="center"/>
    </xf>
    <xf numFmtId="0" fontId="27" fillId="6" borderId="17" xfId="1" applyFont="1" applyFill="1" applyBorder="1" applyAlignment="1">
      <alignment horizontal="center" vertical="center"/>
    </xf>
    <xf numFmtId="0" fontId="27" fillId="6" borderId="17" xfId="1" applyFont="1" applyFill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0" fontId="27" fillId="0" borderId="25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</cellXfs>
  <cellStyles count="44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Bueno 2" xfId="43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Neutral 1" xfId="32"/>
    <cellStyle name="Normal" xfId="0" builtinId="0"/>
    <cellStyle name="Normal 2" xfId="33"/>
    <cellStyle name="Normal 3" xfId="1"/>
    <cellStyle name="Notas 2" xfId="34"/>
    <cellStyle name="Salida 2" xfId="35"/>
    <cellStyle name="Texto de advertencia 2" xfId="36"/>
    <cellStyle name="Texto explicativo 2" xfId="37"/>
    <cellStyle name="Título 1 2" xfId="38"/>
    <cellStyle name="Título 2 2" xfId="39"/>
    <cellStyle name="Título 3 2" xfId="40"/>
    <cellStyle name="Título 4" xfId="41"/>
    <cellStyle name="Total 2" xfId="42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9"/>
  <sheetViews>
    <sheetView workbookViewId="0"/>
  </sheetViews>
  <sheetFormatPr baseColWidth="10" defaultColWidth="11.42578125" defaultRowHeight="15" x14ac:dyDescent="0.25"/>
  <cols>
    <col min="1" max="1" width="32.5703125" style="15" customWidth="1"/>
    <col min="2" max="2" width="56.85546875" style="5" customWidth="1"/>
    <col min="3" max="3" width="69.5703125" style="5" customWidth="1"/>
    <col min="4" max="16384" width="11.42578125" style="5"/>
  </cols>
  <sheetData>
    <row r="1" spans="1:254" ht="35.25" customHeight="1" thickBot="1" x14ac:dyDescent="0.3">
      <c r="A1" s="14" t="s">
        <v>21</v>
      </c>
      <c r="B1" s="2" t="s">
        <v>0</v>
      </c>
      <c r="C1" s="1" t="s">
        <v>22</v>
      </c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</row>
    <row r="2" spans="1:254" ht="15.75" customHeight="1" thickBot="1" x14ac:dyDescent="0.3">
      <c r="A2" s="72" t="s">
        <v>23</v>
      </c>
      <c r="B2" s="6" t="s">
        <v>12</v>
      </c>
      <c r="C2" s="7" t="s">
        <v>24</v>
      </c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</row>
    <row r="3" spans="1:254" ht="15.75" thickBot="1" x14ac:dyDescent="0.3">
      <c r="A3" s="73"/>
      <c r="B3" s="8" t="s">
        <v>25</v>
      </c>
      <c r="C3" s="9" t="s">
        <v>26</v>
      </c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15.75" thickBot="1" x14ac:dyDescent="0.3">
      <c r="A4" s="73"/>
      <c r="B4" s="8" t="s">
        <v>14</v>
      </c>
      <c r="C4" s="9" t="s">
        <v>27</v>
      </c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</row>
    <row r="5" spans="1:254" ht="15.75" thickBot="1" x14ac:dyDescent="0.3">
      <c r="A5" s="73"/>
      <c r="B5" s="8" t="s">
        <v>15</v>
      </c>
      <c r="C5" s="9" t="s">
        <v>28</v>
      </c>
      <c r="D5" s="4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</row>
    <row r="6" spans="1:254" ht="15.75" thickBot="1" x14ac:dyDescent="0.3">
      <c r="A6" s="73"/>
      <c r="B6" s="8" t="s">
        <v>29</v>
      </c>
      <c r="C6" s="9" t="s">
        <v>30</v>
      </c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</row>
    <row r="7" spans="1:254" ht="15.75" thickBot="1" x14ac:dyDescent="0.3">
      <c r="A7" s="73"/>
      <c r="B7" s="8" t="s">
        <v>31</v>
      </c>
      <c r="C7" s="9" t="s">
        <v>32</v>
      </c>
      <c r="D7" s="4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</row>
    <row r="8" spans="1:254" ht="15.75" thickBot="1" x14ac:dyDescent="0.3">
      <c r="A8" s="73"/>
      <c r="B8" s="8" t="s">
        <v>33</v>
      </c>
      <c r="C8" s="9" t="s">
        <v>34</v>
      </c>
      <c r="D8" s="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</row>
    <row r="9" spans="1:254" ht="15.75" thickBot="1" x14ac:dyDescent="0.3">
      <c r="A9" s="74"/>
      <c r="B9" s="10" t="s">
        <v>16</v>
      </c>
      <c r="C9" s="11" t="s">
        <v>35</v>
      </c>
      <c r="D9" s="4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</row>
  </sheetData>
  <mergeCells count="1">
    <mergeCell ref="A2:A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topLeftCell="C1" zoomScaleNormal="100" workbookViewId="0">
      <selection activeCell="C2" sqref="C2:L2"/>
    </sheetView>
  </sheetViews>
  <sheetFormatPr baseColWidth="10" defaultColWidth="11.42578125" defaultRowHeight="10.5" x14ac:dyDescent="0.25"/>
  <cols>
    <col min="1" max="1" width="30.28515625" style="13" customWidth="1"/>
    <col min="2" max="2" width="34" style="16" customWidth="1"/>
    <col min="3" max="3" width="11.7109375" style="12" customWidth="1"/>
    <col min="4" max="4" width="17.140625" style="12" customWidth="1"/>
    <col min="5" max="7" width="11.42578125" style="12"/>
    <col min="8" max="8" width="12.28515625" style="12" customWidth="1"/>
    <col min="9" max="9" width="17.140625" style="12" customWidth="1"/>
    <col min="10" max="16384" width="11.42578125" style="12"/>
  </cols>
  <sheetData>
    <row r="1" spans="1:19" ht="31.5" customHeight="1" thickTop="1" x14ac:dyDescent="0.25">
      <c r="A1" s="77" t="s">
        <v>53</v>
      </c>
      <c r="B1" s="78"/>
      <c r="C1" s="81" t="s">
        <v>75</v>
      </c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2"/>
    </row>
    <row r="2" spans="1:19" ht="18" customHeight="1" x14ac:dyDescent="0.25">
      <c r="A2" s="79"/>
      <c r="B2" s="80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4"/>
    </row>
    <row r="3" spans="1:19" s="17" customFormat="1" ht="28.5" customHeight="1" x14ac:dyDescent="0.25">
      <c r="A3" s="79"/>
      <c r="B3" s="80"/>
      <c r="C3" s="85" t="s">
        <v>1</v>
      </c>
      <c r="D3" s="85"/>
      <c r="E3" s="85"/>
      <c r="F3" s="85"/>
      <c r="G3" s="85"/>
      <c r="H3" s="86" t="s">
        <v>2</v>
      </c>
      <c r="I3" s="86"/>
      <c r="J3" s="86"/>
      <c r="K3" s="86"/>
      <c r="L3" s="86"/>
      <c r="M3" s="85" t="s">
        <v>3</v>
      </c>
      <c r="N3" s="85" t="s">
        <v>3</v>
      </c>
      <c r="O3" s="85"/>
      <c r="P3" s="87" t="s">
        <v>4</v>
      </c>
      <c r="Q3" s="87" t="s">
        <v>4</v>
      </c>
      <c r="R3" s="87"/>
      <c r="S3" s="88" t="s">
        <v>5</v>
      </c>
    </row>
    <row r="4" spans="1:19" s="17" customFormat="1" ht="31.5" x14ac:dyDescent="0.25">
      <c r="A4" s="79"/>
      <c r="B4" s="80"/>
      <c r="C4" s="69" t="s">
        <v>6</v>
      </c>
      <c r="D4" s="70" t="s">
        <v>7</v>
      </c>
      <c r="E4" s="69" t="s">
        <v>74</v>
      </c>
      <c r="F4" s="69" t="s">
        <v>8</v>
      </c>
      <c r="G4" s="69" t="s">
        <v>9</v>
      </c>
      <c r="H4" s="71" t="s">
        <v>6</v>
      </c>
      <c r="I4" s="71" t="s">
        <v>7</v>
      </c>
      <c r="J4" s="71" t="s">
        <v>10</v>
      </c>
      <c r="K4" s="71" t="s">
        <v>8</v>
      </c>
      <c r="L4" s="71" t="s">
        <v>9</v>
      </c>
      <c r="M4" s="69" t="s">
        <v>11</v>
      </c>
      <c r="N4" s="69" t="s">
        <v>8</v>
      </c>
      <c r="O4" s="69" t="s">
        <v>9</v>
      </c>
      <c r="P4" s="71" t="s">
        <v>11</v>
      </c>
      <c r="Q4" s="71" t="s">
        <v>8</v>
      </c>
      <c r="R4" s="71" t="s">
        <v>9</v>
      </c>
      <c r="S4" s="88"/>
    </row>
    <row r="5" spans="1:19" ht="42" x14ac:dyDescent="0.25">
      <c r="A5" s="89" t="s">
        <v>51</v>
      </c>
      <c r="B5" s="21" t="s">
        <v>12</v>
      </c>
      <c r="C5" s="18">
        <v>101</v>
      </c>
      <c r="D5" s="22" t="s">
        <v>45</v>
      </c>
      <c r="E5" s="20">
        <f>C5*7</f>
        <v>707</v>
      </c>
      <c r="F5" s="20">
        <f>E5-40</f>
        <v>667</v>
      </c>
      <c r="G5" s="20">
        <v>40</v>
      </c>
      <c r="H5" s="66">
        <v>40</v>
      </c>
      <c r="I5" s="22" t="s">
        <v>13</v>
      </c>
      <c r="J5" s="23">
        <f>H5*7</f>
        <v>280</v>
      </c>
      <c r="K5" s="23">
        <f>J5-40</f>
        <v>240</v>
      </c>
      <c r="L5" s="23">
        <v>40</v>
      </c>
      <c r="M5" s="18">
        <v>247</v>
      </c>
      <c r="N5" s="24">
        <f t="shared" ref="N5:N19" si="0">M5*F5</f>
        <v>164749</v>
      </c>
      <c r="O5" s="24">
        <f>M5*G5</f>
        <v>9880</v>
      </c>
      <c r="P5" s="25">
        <v>118</v>
      </c>
      <c r="Q5" s="26">
        <f>P5*K5</f>
        <v>28320</v>
      </c>
      <c r="R5" s="26">
        <f>P5*L5</f>
        <v>4720</v>
      </c>
      <c r="S5" s="27">
        <f>Q5+N5+R5+O5</f>
        <v>207669</v>
      </c>
    </row>
    <row r="6" spans="1:19" ht="28.9" customHeight="1" x14ac:dyDescent="0.25">
      <c r="A6" s="89"/>
      <c r="B6" s="21" t="s">
        <v>58</v>
      </c>
      <c r="C6" s="18">
        <v>1</v>
      </c>
      <c r="D6" s="22" t="s">
        <v>46</v>
      </c>
      <c r="E6" s="20">
        <f>C6*3</f>
        <v>3</v>
      </c>
      <c r="F6" s="20">
        <f>E6</f>
        <v>3</v>
      </c>
      <c r="G6" s="20">
        <v>0</v>
      </c>
      <c r="H6" s="18">
        <v>0</v>
      </c>
      <c r="I6" s="22"/>
      <c r="J6" s="23">
        <f t="shared" ref="J6:J9" si="1">H6*7</f>
        <v>0</v>
      </c>
      <c r="K6" s="23">
        <v>0</v>
      </c>
      <c r="L6" s="23">
        <v>0</v>
      </c>
      <c r="M6" s="18">
        <v>247</v>
      </c>
      <c r="N6" s="24">
        <f>M6*F6</f>
        <v>741</v>
      </c>
      <c r="O6" s="24">
        <f t="shared" ref="O6:O9" si="2">M6*G6</f>
        <v>0</v>
      </c>
      <c r="P6" s="25">
        <v>118</v>
      </c>
      <c r="Q6" s="26">
        <f t="shared" ref="Q6:Q9" si="3">P6*K6</f>
        <v>0</v>
      </c>
      <c r="R6" s="26">
        <f t="shared" ref="R6:R9" si="4">P6*L6</f>
        <v>0</v>
      </c>
      <c r="S6" s="27">
        <f t="shared" ref="S6:S9" si="5">N6+O6+Q6+R6</f>
        <v>741</v>
      </c>
    </row>
    <row r="7" spans="1:19" ht="21" x14ac:dyDescent="0.25">
      <c r="A7" s="89"/>
      <c r="B7" s="21" t="s">
        <v>59</v>
      </c>
      <c r="C7" s="18">
        <v>1</v>
      </c>
      <c r="D7" s="22" t="s">
        <v>47</v>
      </c>
      <c r="E7" s="20">
        <f>C7*4</f>
        <v>4</v>
      </c>
      <c r="F7" s="20">
        <f>E7</f>
        <v>4</v>
      </c>
      <c r="G7" s="20">
        <v>0</v>
      </c>
      <c r="H7" s="18">
        <v>1</v>
      </c>
      <c r="I7" s="22" t="s">
        <v>47</v>
      </c>
      <c r="J7" s="23">
        <v>4</v>
      </c>
      <c r="K7" s="23">
        <f>J7</f>
        <v>4</v>
      </c>
      <c r="L7" s="23">
        <v>0</v>
      </c>
      <c r="M7" s="18">
        <v>247</v>
      </c>
      <c r="N7" s="24">
        <f t="shared" si="0"/>
        <v>988</v>
      </c>
      <c r="O7" s="24">
        <f t="shared" si="2"/>
        <v>0</v>
      </c>
      <c r="P7" s="25">
        <v>118</v>
      </c>
      <c r="Q7" s="26">
        <f t="shared" si="3"/>
        <v>472</v>
      </c>
      <c r="R7" s="26">
        <f t="shared" si="4"/>
        <v>0</v>
      </c>
      <c r="S7" s="27">
        <f t="shared" si="5"/>
        <v>1460</v>
      </c>
    </row>
    <row r="8" spans="1:19" ht="21" x14ac:dyDescent="0.25">
      <c r="A8" s="89"/>
      <c r="B8" s="21" t="s">
        <v>60</v>
      </c>
      <c r="C8" s="18">
        <v>1</v>
      </c>
      <c r="D8" s="22" t="s">
        <v>48</v>
      </c>
      <c r="E8" s="20">
        <f>C8*6</f>
        <v>6</v>
      </c>
      <c r="F8" s="20">
        <f>E8</f>
        <v>6</v>
      </c>
      <c r="G8" s="20">
        <v>0</v>
      </c>
      <c r="H8" s="18">
        <v>0</v>
      </c>
      <c r="I8" s="22"/>
      <c r="J8" s="23">
        <f t="shared" si="1"/>
        <v>0</v>
      </c>
      <c r="K8" s="23">
        <v>0</v>
      </c>
      <c r="L8" s="23">
        <v>0</v>
      </c>
      <c r="M8" s="18">
        <v>247</v>
      </c>
      <c r="N8" s="24">
        <f t="shared" si="0"/>
        <v>1482</v>
      </c>
      <c r="O8" s="24">
        <f>M8*G8</f>
        <v>0</v>
      </c>
      <c r="P8" s="25">
        <v>118</v>
      </c>
      <c r="Q8" s="26">
        <f t="shared" si="3"/>
        <v>0</v>
      </c>
      <c r="R8" s="26">
        <f t="shared" si="4"/>
        <v>0</v>
      </c>
      <c r="S8" s="27">
        <f t="shared" si="5"/>
        <v>1482</v>
      </c>
    </row>
    <row r="9" spans="1:19" ht="21" x14ac:dyDescent="0.25">
      <c r="A9" s="89"/>
      <c r="B9" s="21" t="s">
        <v>61</v>
      </c>
      <c r="C9" s="18">
        <v>2</v>
      </c>
      <c r="D9" s="22" t="s">
        <v>49</v>
      </c>
      <c r="E9" s="20">
        <f>C9*7</f>
        <v>14</v>
      </c>
      <c r="F9" s="20">
        <f>E9</f>
        <v>14</v>
      </c>
      <c r="G9" s="20">
        <v>0</v>
      </c>
      <c r="H9" s="66">
        <v>2</v>
      </c>
      <c r="I9" s="22" t="s">
        <v>49</v>
      </c>
      <c r="J9" s="23">
        <f t="shared" si="1"/>
        <v>14</v>
      </c>
      <c r="K9" s="23">
        <v>14</v>
      </c>
      <c r="L9" s="23">
        <v>0</v>
      </c>
      <c r="M9" s="18">
        <v>247</v>
      </c>
      <c r="N9" s="24">
        <f t="shared" si="0"/>
        <v>3458</v>
      </c>
      <c r="O9" s="24">
        <f t="shared" si="2"/>
        <v>0</v>
      </c>
      <c r="P9" s="25">
        <v>118</v>
      </c>
      <c r="Q9" s="26">
        <f t="shared" si="3"/>
        <v>1652</v>
      </c>
      <c r="R9" s="26">
        <f t="shared" si="4"/>
        <v>0</v>
      </c>
      <c r="S9" s="27">
        <f t="shared" si="5"/>
        <v>5110</v>
      </c>
    </row>
    <row r="10" spans="1:19" ht="32.450000000000003" customHeight="1" x14ac:dyDescent="0.25">
      <c r="A10" s="89"/>
      <c r="B10" s="21" t="s">
        <v>65</v>
      </c>
      <c r="C10" s="18">
        <v>2</v>
      </c>
      <c r="D10" s="22" t="s">
        <v>39</v>
      </c>
      <c r="E10" s="20">
        <f>2*12.5</f>
        <v>25</v>
      </c>
      <c r="F10" s="20">
        <f>E10</f>
        <v>25</v>
      </c>
      <c r="G10" s="20">
        <v>0</v>
      </c>
      <c r="H10" s="18">
        <v>2</v>
      </c>
      <c r="I10" s="22" t="s">
        <v>42</v>
      </c>
      <c r="J10" s="23">
        <v>25</v>
      </c>
      <c r="K10" s="23">
        <f>J10</f>
        <v>25</v>
      </c>
      <c r="L10" s="23">
        <v>0</v>
      </c>
      <c r="M10" s="18">
        <v>247</v>
      </c>
      <c r="N10" s="24">
        <f t="shared" si="0"/>
        <v>6175</v>
      </c>
      <c r="O10" s="24">
        <f>M10*G10</f>
        <v>0</v>
      </c>
      <c r="P10" s="25">
        <v>52</v>
      </c>
      <c r="Q10" s="26">
        <f>P10*K10</f>
        <v>1300</v>
      </c>
      <c r="R10" s="26">
        <f>P10*L10</f>
        <v>0</v>
      </c>
      <c r="S10" s="27">
        <f>Q10+N10+R10+O10</f>
        <v>7475</v>
      </c>
    </row>
    <row r="11" spans="1:19" ht="26.25" customHeight="1" x14ac:dyDescent="0.25">
      <c r="A11" s="89"/>
      <c r="B11" s="21" t="s">
        <v>43</v>
      </c>
      <c r="C11" s="18"/>
      <c r="D11" s="22"/>
      <c r="E11" s="20"/>
      <c r="F11" s="20"/>
      <c r="G11" s="20"/>
      <c r="H11" s="18">
        <v>1</v>
      </c>
      <c r="I11" s="22" t="s">
        <v>44</v>
      </c>
      <c r="J11" s="23">
        <v>7</v>
      </c>
      <c r="K11" s="23">
        <f>J11</f>
        <v>7</v>
      </c>
      <c r="L11" s="23">
        <v>0</v>
      </c>
      <c r="M11" s="18">
        <v>0</v>
      </c>
      <c r="N11" s="24">
        <f t="shared" si="0"/>
        <v>0</v>
      </c>
      <c r="O11" s="24">
        <f>M11*G11</f>
        <v>0</v>
      </c>
      <c r="P11" s="25">
        <f>52+14</f>
        <v>66</v>
      </c>
      <c r="Q11" s="26">
        <f>P11*K11</f>
        <v>462</v>
      </c>
      <c r="R11" s="26">
        <f>P11*L11</f>
        <v>0</v>
      </c>
      <c r="S11" s="27">
        <f>Q11+N11+R11+O11</f>
        <v>462</v>
      </c>
    </row>
    <row r="12" spans="1:19" ht="31.5" x14ac:dyDescent="0.25">
      <c r="A12" s="89"/>
      <c r="B12" s="21" t="s">
        <v>14</v>
      </c>
      <c r="C12" s="18">
        <v>6</v>
      </c>
      <c r="D12" s="22" t="s">
        <v>40</v>
      </c>
      <c r="E12" s="19">
        <v>43</v>
      </c>
      <c r="F12" s="20">
        <f>E12</f>
        <v>43</v>
      </c>
      <c r="G12" s="20">
        <v>0</v>
      </c>
      <c r="H12" s="18">
        <v>0</v>
      </c>
      <c r="I12" s="18">
        <v>0</v>
      </c>
      <c r="J12" s="23">
        <v>0</v>
      </c>
      <c r="K12" s="23">
        <v>0</v>
      </c>
      <c r="L12" s="23">
        <v>0</v>
      </c>
      <c r="M12" s="18">
        <v>247</v>
      </c>
      <c r="N12" s="24">
        <f t="shared" si="0"/>
        <v>10621</v>
      </c>
      <c r="O12" s="24">
        <v>0</v>
      </c>
      <c r="P12" s="25">
        <v>0</v>
      </c>
      <c r="Q12" s="26">
        <f t="shared" ref="Q12:Q14" si="6">P12*K12</f>
        <v>0</v>
      </c>
      <c r="R12" s="26">
        <v>0</v>
      </c>
      <c r="S12" s="27">
        <f t="shared" ref="S12:S19" si="7">N12+Q12</f>
        <v>10621</v>
      </c>
    </row>
    <row r="13" spans="1:19" ht="21" x14ac:dyDescent="0.25">
      <c r="A13" s="89"/>
      <c r="B13" s="21" t="s">
        <v>15</v>
      </c>
      <c r="C13" s="18">
        <v>5</v>
      </c>
      <c r="D13" s="22" t="s">
        <v>73</v>
      </c>
      <c r="E13" s="19">
        <v>38.5</v>
      </c>
      <c r="F13" s="20">
        <v>38.5</v>
      </c>
      <c r="G13" s="20">
        <v>0</v>
      </c>
      <c r="H13" s="18">
        <v>0</v>
      </c>
      <c r="I13" s="18">
        <v>0</v>
      </c>
      <c r="J13" s="23">
        <v>0</v>
      </c>
      <c r="K13" s="23">
        <v>0</v>
      </c>
      <c r="L13" s="23">
        <v>0</v>
      </c>
      <c r="M13" s="18">
        <v>247</v>
      </c>
      <c r="N13" s="24">
        <f t="shared" si="0"/>
        <v>9509.5</v>
      </c>
      <c r="O13" s="24">
        <v>0</v>
      </c>
      <c r="P13" s="25">
        <v>0</v>
      </c>
      <c r="Q13" s="26">
        <f t="shared" si="6"/>
        <v>0</v>
      </c>
      <c r="R13" s="26">
        <v>0</v>
      </c>
      <c r="S13" s="27">
        <f t="shared" si="7"/>
        <v>9509.5</v>
      </c>
    </row>
    <row r="14" spans="1:19" s="17" customFormat="1" ht="31.5" x14ac:dyDescent="0.25">
      <c r="A14" s="89"/>
      <c r="B14" s="21" t="s">
        <v>54</v>
      </c>
      <c r="C14" s="18">
        <v>3</v>
      </c>
      <c r="D14" s="22" t="s">
        <v>17</v>
      </c>
      <c r="E14" s="20">
        <v>27</v>
      </c>
      <c r="F14" s="20">
        <f>E14</f>
        <v>27</v>
      </c>
      <c r="G14" s="20">
        <v>0</v>
      </c>
      <c r="H14" s="18">
        <v>1</v>
      </c>
      <c r="I14" s="18" t="s">
        <v>66</v>
      </c>
      <c r="J14" s="23">
        <v>2</v>
      </c>
      <c r="K14" s="23">
        <v>2</v>
      </c>
      <c r="L14" s="23">
        <v>0</v>
      </c>
      <c r="M14" s="18">
        <v>247</v>
      </c>
      <c r="N14" s="24">
        <f t="shared" si="0"/>
        <v>6669</v>
      </c>
      <c r="O14" s="24">
        <v>0</v>
      </c>
      <c r="P14" s="25">
        <v>52</v>
      </c>
      <c r="Q14" s="26">
        <f t="shared" si="6"/>
        <v>104</v>
      </c>
      <c r="R14" s="26">
        <v>0</v>
      </c>
      <c r="S14" s="27">
        <f t="shared" si="7"/>
        <v>6773</v>
      </c>
    </row>
    <row r="15" spans="1:19" x14ac:dyDescent="0.25">
      <c r="A15" s="89"/>
      <c r="B15" s="21" t="s">
        <v>18</v>
      </c>
      <c r="C15" s="18">
        <v>1</v>
      </c>
      <c r="D15" s="22" t="s">
        <v>19</v>
      </c>
      <c r="E15" s="20">
        <f>1*5</f>
        <v>5</v>
      </c>
      <c r="F15" s="20">
        <v>5</v>
      </c>
      <c r="G15" s="20">
        <v>0</v>
      </c>
      <c r="H15" s="18">
        <v>0</v>
      </c>
      <c r="I15" s="18">
        <v>0</v>
      </c>
      <c r="J15" s="23">
        <v>0</v>
      </c>
      <c r="K15" s="23">
        <v>0</v>
      </c>
      <c r="L15" s="23">
        <v>0</v>
      </c>
      <c r="M15" s="18">
        <v>247</v>
      </c>
      <c r="N15" s="24">
        <f t="shared" si="0"/>
        <v>1235</v>
      </c>
      <c r="O15" s="24">
        <v>0</v>
      </c>
      <c r="P15" s="25">
        <v>0</v>
      </c>
      <c r="Q15" s="26">
        <v>0</v>
      </c>
      <c r="R15" s="26">
        <v>0</v>
      </c>
      <c r="S15" s="27">
        <f t="shared" si="7"/>
        <v>1235</v>
      </c>
    </row>
    <row r="16" spans="1:19" ht="21" x14ac:dyDescent="0.25">
      <c r="A16" s="89"/>
      <c r="B16" s="21" t="s">
        <v>31</v>
      </c>
      <c r="C16" s="18">
        <v>2</v>
      </c>
      <c r="D16" s="22" t="s">
        <v>55</v>
      </c>
      <c r="E16" s="20">
        <v>14</v>
      </c>
      <c r="F16" s="20">
        <f>E16</f>
        <v>14</v>
      </c>
      <c r="G16" s="20">
        <v>0</v>
      </c>
      <c r="H16" s="18">
        <v>1</v>
      </c>
      <c r="I16" s="22" t="s">
        <v>67</v>
      </c>
      <c r="J16" s="23">
        <v>7.5</v>
      </c>
      <c r="K16" s="23">
        <v>7.5</v>
      </c>
      <c r="L16" s="23">
        <v>0</v>
      </c>
      <c r="M16" s="18">
        <v>247</v>
      </c>
      <c r="N16" s="24">
        <f t="shared" si="0"/>
        <v>3458</v>
      </c>
      <c r="O16" s="24">
        <v>0</v>
      </c>
      <c r="P16" s="25">
        <v>118</v>
      </c>
      <c r="Q16" s="28">
        <f>P16*K16</f>
        <v>885</v>
      </c>
      <c r="R16" s="26">
        <v>0</v>
      </c>
      <c r="S16" s="27">
        <f t="shared" si="7"/>
        <v>4343</v>
      </c>
    </row>
    <row r="17" spans="1:19" ht="21" x14ac:dyDescent="0.25">
      <c r="A17" s="89"/>
      <c r="B17" s="21" t="s">
        <v>62</v>
      </c>
      <c r="C17" s="18">
        <v>2</v>
      </c>
      <c r="D17" s="22" t="s">
        <v>41</v>
      </c>
      <c r="E17" s="20">
        <v>14.5</v>
      </c>
      <c r="F17" s="20">
        <f>E17</f>
        <v>14.5</v>
      </c>
      <c r="G17" s="20">
        <v>0</v>
      </c>
      <c r="H17" s="18">
        <v>2</v>
      </c>
      <c r="I17" s="22" t="s">
        <v>41</v>
      </c>
      <c r="J17" s="23">
        <v>14.5</v>
      </c>
      <c r="K17" s="23">
        <v>14.5</v>
      </c>
      <c r="L17" s="23">
        <v>0</v>
      </c>
      <c r="M17" s="18">
        <v>247</v>
      </c>
      <c r="N17" s="24">
        <f>M17*F17</f>
        <v>3581.5</v>
      </c>
      <c r="O17" s="24">
        <v>0</v>
      </c>
      <c r="P17" s="25">
        <v>118</v>
      </c>
      <c r="Q17" s="28">
        <f>P17*K17</f>
        <v>1711</v>
      </c>
      <c r="R17" s="26">
        <v>0</v>
      </c>
      <c r="S17" s="27">
        <f t="shared" si="7"/>
        <v>5292.5</v>
      </c>
    </row>
    <row r="18" spans="1:19" ht="21" x14ac:dyDescent="0.25">
      <c r="A18" s="89"/>
      <c r="B18" s="21" t="s">
        <v>63</v>
      </c>
      <c r="C18" s="18"/>
      <c r="D18" s="22"/>
      <c r="E18" s="20"/>
      <c r="F18" s="20"/>
      <c r="G18" s="20"/>
      <c r="H18" s="18">
        <v>1</v>
      </c>
      <c r="I18" s="22" t="s">
        <v>50</v>
      </c>
      <c r="J18" s="23">
        <v>4</v>
      </c>
      <c r="K18" s="23">
        <f>J18</f>
        <v>4</v>
      </c>
      <c r="L18" s="23">
        <v>0</v>
      </c>
      <c r="M18" s="18">
        <v>247</v>
      </c>
      <c r="N18" s="24">
        <f>M18*F18</f>
        <v>0</v>
      </c>
      <c r="O18" s="24">
        <v>0</v>
      </c>
      <c r="P18" s="25">
        <v>118</v>
      </c>
      <c r="Q18" s="28">
        <f>P18*K18</f>
        <v>472</v>
      </c>
      <c r="R18" s="26">
        <v>0</v>
      </c>
      <c r="S18" s="27">
        <f>N18+Q18</f>
        <v>472</v>
      </c>
    </row>
    <row r="19" spans="1:19" ht="21" x14ac:dyDescent="0.25">
      <c r="A19" s="89"/>
      <c r="B19" s="21" t="s">
        <v>64</v>
      </c>
      <c r="C19" s="18">
        <v>3</v>
      </c>
      <c r="D19" s="22" t="s">
        <v>69</v>
      </c>
      <c r="E19" s="20">
        <v>20</v>
      </c>
      <c r="F19" s="20">
        <f>E19</f>
        <v>20</v>
      </c>
      <c r="G19" s="20">
        <v>0</v>
      </c>
      <c r="H19" s="18">
        <v>1</v>
      </c>
      <c r="I19" s="22" t="s">
        <v>68</v>
      </c>
      <c r="J19" s="23">
        <v>7</v>
      </c>
      <c r="K19" s="23">
        <v>7</v>
      </c>
      <c r="L19" s="23">
        <v>0</v>
      </c>
      <c r="M19" s="18">
        <v>247</v>
      </c>
      <c r="N19" s="24">
        <f t="shared" si="0"/>
        <v>4940</v>
      </c>
      <c r="O19" s="24">
        <v>0</v>
      </c>
      <c r="P19" s="25">
        <v>52</v>
      </c>
      <c r="Q19" s="26">
        <f>P19*K19</f>
        <v>364</v>
      </c>
      <c r="R19" s="26">
        <v>0</v>
      </c>
      <c r="S19" s="27">
        <f t="shared" si="7"/>
        <v>5304</v>
      </c>
    </row>
    <row r="20" spans="1:19" ht="15" customHeight="1" x14ac:dyDescent="0.25">
      <c r="A20" s="89"/>
      <c r="B20" s="29" t="s">
        <v>20</v>
      </c>
      <c r="C20" s="30"/>
      <c r="D20" s="30"/>
      <c r="E20" s="30">
        <f>SUM(E5:E19)</f>
        <v>921</v>
      </c>
      <c r="F20" s="30">
        <f>SUM(F5:F19)</f>
        <v>881</v>
      </c>
      <c r="G20" s="30">
        <f>SUM(G5:G19)</f>
        <v>40</v>
      </c>
      <c r="H20" s="30">
        <f>SUM(H5:H19)</f>
        <v>52</v>
      </c>
      <c r="I20" s="30"/>
      <c r="J20" s="31">
        <f t="shared" ref="J20:S20" si="8">SUM(J5:J19)</f>
        <v>365</v>
      </c>
      <c r="K20" s="31">
        <f t="shared" si="8"/>
        <v>325</v>
      </c>
      <c r="L20" s="31">
        <f t="shared" si="8"/>
        <v>40</v>
      </c>
      <c r="M20" s="31">
        <f t="shared" si="8"/>
        <v>3458</v>
      </c>
      <c r="N20" s="31">
        <f t="shared" si="8"/>
        <v>217607</v>
      </c>
      <c r="O20" s="31">
        <f t="shared" si="8"/>
        <v>9880</v>
      </c>
      <c r="P20" s="31">
        <f t="shared" si="8"/>
        <v>1166</v>
      </c>
      <c r="Q20" s="31">
        <f t="shared" si="8"/>
        <v>35742</v>
      </c>
      <c r="R20" s="31">
        <f t="shared" si="8"/>
        <v>4720</v>
      </c>
      <c r="S20" s="32">
        <f t="shared" si="8"/>
        <v>267949</v>
      </c>
    </row>
    <row r="21" spans="1:19" ht="17.25" customHeight="1" x14ac:dyDescent="0.25">
      <c r="A21" s="75" t="s">
        <v>36</v>
      </c>
      <c r="B21" s="21" t="s">
        <v>12</v>
      </c>
      <c r="C21" s="33">
        <v>4</v>
      </c>
      <c r="D21" s="34" t="s">
        <v>56</v>
      </c>
      <c r="E21" s="35">
        <v>28</v>
      </c>
      <c r="F21" s="35">
        <v>28</v>
      </c>
      <c r="G21" s="35">
        <v>0</v>
      </c>
      <c r="H21" s="33">
        <v>0</v>
      </c>
      <c r="I21" s="34">
        <v>0</v>
      </c>
      <c r="J21" s="36">
        <v>0</v>
      </c>
      <c r="K21" s="36">
        <v>0</v>
      </c>
      <c r="L21" s="36">
        <v>0</v>
      </c>
      <c r="M21" s="33">
        <v>247</v>
      </c>
      <c r="N21" s="37">
        <f>M21*F21</f>
        <v>6916</v>
      </c>
      <c r="O21" s="37">
        <v>0</v>
      </c>
      <c r="P21" s="38">
        <v>0</v>
      </c>
      <c r="Q21" s="39">
        <v>0</v>
      </c>
      <c r="R21" s="39">
        <v>0</v>
      </c>
      <c r="S21" s="40">
        <f>N21</f>
        <v>6916</v>
      </c>
    </row>
    <row r="22" spans="1:19" ht="22.5" x14ac:dyDescent="0.25">
      <c r="A22" s="75"/>
      <c r="B22" s="21" t="s">
        <v>25</v>
      </c>
      <c r="C22" s="33">
        <v>2</v>
      </c>
      <c r="D22" s="34" t="s">
        <v>37</v>
      </c>
      <c r="E22" s="35">
        <v>15</v>
      </c>
      <c r="F22" s="35">
        <f>E22</f>
        <v>15</v>
      </c>
      <c r="G22" s="35">
        <v>0</v>
      </c>
      <c r="H22" s="33">
        <v>0</v>
      </c>
      <c r="I22" s="33">
        <v>0</v>
      </c>
      <c r="J22" s="36">
        <v>0</v>
      </c>
      <c r="K22" s="36">
        <v>0</v>
      </c>
      <c r="L22" s="36">
        <v>0</v>
      </c>
      <c r="M22" s="33">
        <v>247</v>
      </c>
      <c r="N22" s="37">
        <f>M22*F22</f>
        <v>3705</v>
      </c>
      <c r="O22" s="37">
        <v>0</v>
      </c>
      <c r="P22" s="38">
        <v>0</v>
      </c>
      <c r="Q22" s="39">
        <v>0</v>
      </c>
      <c r="R22" s="39">
        <v>0</v>
      </c>
      <c r="S22" s="41">
        <f>N22</f>
        <v>3705</v>
      </c>
    </row>
    <row r="23" spans="1:19" ht="11.25" x14ac:dyDescent="0.25">
      <c r="A23" s="75"/>
      <c r="B23" s="21" t="s">
        <v>14</v>
      </c>
      <c r="C23" s="33">
        <v>1</v>
      </c>
      <c r="D23" s="34" t="s">
        <v>70</v>
      </c>
      <c r="E23" s="35">
        <v>8</v>
      </c>
      <c r="F23" s="35">
        <v>8</v>
      </c>
      <c r="G23" s="35">
        <v>0</v>
      </c>
      <c r="H23" s="33">
        <v>0</v>
      </c>
      <c r="I23" s="33">
        <v>0</v>
      </c>
      <c r="J23" s="36">
        <v>0</v>
      </c>
      <c r="K23" s="36">
        <v>0</v>
      </c>
      <c r="L23" s="36">
        <v>0</v>
      </c>
      <c r="M23" s="33">
        <v>247</v>
      </c>
      <c r="N23" s="37">
        <f>M23*F23</f>
        <v>1976</v>
      </c>
      <c r="O23" s="37">
        <v>0</v>
      </c>
      <c r="P23" s="38">
        <v>0</v>
      </c>
      <c r="Q23" s="39">
        <v>0</v>
      </c>
      <c r="R23" s="39">
        <v>0</v>
      </c>
      <c r="S23" s="41">
        <f>N23</f>
        <v>1976</v>
      </c>
    </row>
    <row r="24" spans="1:19" ht="11.25" x14ac:dyDescent="0.25">
      <c r="A24" s="75"/>
      <c r="B24" s="42" t="s">
        <v>20</v>
      </c>
      <c r="C24" s="43"/>
      <c r="D24" s="43"/>
      <c r="E24" s="44">
        <f>SUM(E21:E22)</f>
        <v>43</v>
      </c>
      <c r="F24" s="44">
        <f t="shared" ref="F24:L24" si="9">SUM(F21:F22)</f>
        <v>43</v>
      </c>
      <c r="G24" s="44">
        <f t="shared" si="9"/>
        <v>0</v>
      </c>
      <c r="H24" s="44">
        <f t="shared" si="9"/>
        <v>0</v>
      </c>
      <c r="I24" s="44">
        <f t="shared" si="9"/>
        <v>0</v>
      </c>
      <c r="J24" s="44">
        <f t="shared" si="9"/>
        <v>0</v>
      </c>
      <c r="K24" s="44">
        <f t="shared" si="9"/>
        <v>0</v>
      </c>
      <c r="L24" s="44">
        <f t="shared" si="9"/>
        <v>0</v>
      </c>
      <c r="M24" s="44">
        <f>SUM(M21:M22)</f>
        <v>494</v>
      </c>
      <c r="N24" s="44">
        <f>SUM(N21:N22)</f>
        <v>10621</v>
      </c>
      <c r="O24" s="44">
        <f t="shared" ref="O24" si="10">SUM(O21:O22)</f>
        <v>0</v>
      </c>
      <c r="P24" s="44">
        <f>SUM(P21:P22)</f>
        <v>0</v>
      </c>
      <c r="Q24" s="44">
        <f t="shared" ref="Q24" si="11">SUM(Q21:Q22)</f>
        <v>0</v>
      </c>
      <c r="R24" s="44">
        <f t="shared" ref="R24" si="12">SUM(R21:R22)</f>
        <v>0</v>
      </c>
      <c r="S24" s="45">
        <f>SUM(S21:S23)</f>
        <v>12597</v>
      </c>
    </row>
    <row r="25" spans="1:19" ht="11.25" x14ac:dyDescent="0.25">
      <c r="A25" s="90" t="s">
        <v>71</v>
      </c>
      <c r="B25" s="21" t="s">
        <v>12</v>
      </c>
      <c r="C25" s="67">
        <v>1</v>
      </c>
      <c r="D25" s="67" t="s">
        <v>72</v>
      </c>
      <c r="E25" s="35">
        <v>8</v>
      </c>
      <c r="F25" s="35">
        <v>8</v>
      </c>
      <c r="G25" s="35">
        <v>0</v>
      </c>
      <c r="H25" s="33">
        <v>0</v>
      </c>
      <c r="I25" s="33">
        <v>0</v>
      </c>
      <c r="J25" s="36">
        <v>0</v>
      </c>
      <c r="K25" s="36">
        <v>0</v>
      </c>
      <c r="L25" s="36">
        <v>0</v>
      </c>
      <c r="M25" s="33">
        <v>247</v>
      </c>
      <c r="N25" s="37">
        <f>M25*F25</f>
        <v>1976</v>
      </c>
      <c r="O25" s="37">
        <v>0</v>
      </c>
      <c r="P25" s="38">
        <v>0</v>
      </c>
      <c r="Q25" s="39">
        <v>0</v>
      </c>
      <c r="R25" s="39">
        <v>0</v>
      </c>
      <c r="S25" s="41">
        <f>N25</f>
        <v>1976</v>
      </c>
    </row>
    <row r="26" spans="1:19" ht="11.25" customHeight="1" x14ac:dyDescent="0.25">
      <c r="A26" s="91"/>
      <c r="B26" s="29" t="s">
        <v>20</v>
      </c>
      <c r="C26" s="30"/>
      <c r="D26" s="30"/>
      <c r="E26" s="44">
        <f>SUM(E25)</f>
        <v>8</v>
      </c>
      <c r="F26" s="44">
        <f t="shared" ref="F26:R26" si="13">SUM(F25)</f>
        <v>8</v>
      </c>
      <c r="G26" s="44">
        <f t="shared" si="13"/>
        <v>0</v>
      </c>
      <c r="H26" s="44">
        <f t="shared" si="13"/>
        <v>0</v>
      </c>
      <c r="I26" s="44">
        <f t="shared" si="13"/>
        <v>0</v>
      </c>
      <c r="J26" s="44">
        <f t="shared" si="13"/>
        <v>0</v>
      </c>
      <c r="K26" s="44">
        <f t="shared" si="13"/>
        <v>0</v>
      </c>
      <c r="L26" s="44">
        <f t="shared" si="13"/>
        <v>0</v>
      </c>
      <c r="M26" s="44">
        <f t="shared" si="13"/>
        <v>247</v>
      </c>
      <c r="N26" s="44">
        <f t="shared" si="13"/>
        <v>1976</v>
      </c>
      <c r="O26" s="44">
        <f t="shared" si="13"/>
        <v>0</v>
      </c>
      <c r="P26" s="44">
        <f t="shared" si="13"/>
        <v>0</v>
      </c>
      <c r="Q26" s="44">
        <f t="shared" si="13"/>
        <v>0</v>
      </c>
      <c r="R26" s="44">
        <f t="shared" si="13"/>
        <v>0</v>
      </c>
      <c r="S26" s="45">
        <f>SUM(S25)</f>
        <v>1976</v>
      </c>
    </row>
    <row r="27" spans="1:19" ht="22.5" x14ac:dyDescent="0.25">
      <c r="A27" s="75" t="s">
        <v>38</v>
      </c>
      <c r="B27" s="21" t="s">
        <v>12</v>
      </c>
      <c r="C27" s="46">
        <v>2</v>
      </c>
      <c r="D27" s="47" t="s">
        <v>57</v>
      </c>
      <c r="E27" s="35">
        <v>15</v>
      </c>
      <c r="F27" s="35">
        <f>E27</f>
        <v>15</v>
      </c>
      <c r="G27" s="35">
        <v>0</v>
      </c>
      <c r="H27" s="46">
        <v>0</v>
      </c>
      <c r="I27" s="47">
        <v>0</v>
      </c>
      <c r="J27" s="48">
        <v>0</v>
      </c>
      <c r="K27" s="48">
        <v>0</v>
      </c>
      <c r="L27" s="48">
        <v>0</v>
      </c>
      <c r="M27" s="46">
        <v>247</v>
      </c>
      <c r="N27" s="49">
        <f>M27*F27</f>
        <v>3705</v>
      </c>
      <c r="O27" s="49">
        <v>0</v>
      </c>
      <c r="P27" s="50">
        <v>0</v>
      </c>
      <c r="Q27" s="51">
        <v>0</v>
      </c>
      <c r="R27" s="51">
        <v>0</v>
      </c>
      <c r="S27" s="52">
        <f>N27</f>
        <v>3705</v>
      </c>
    </row>
    <row r="28" spans="1:19" ht="15" customHeight="1" x14ac:dyDescent="0.25">
      <c r="A28" s="75"/>
      <c r="B28" s="42" t="s">
        <v>20</v>
      </c>
      <c r="C28" s="43"/>
      <c r="D28" s="43"/>
      <c r="E28" s="44">
        <f>SUM(E27)</f>
        <v>15</v>
      </c>
      <c r="F28" s="44">
        <f t="shared" ref="F28:R28" si="14">SUM(F27)</f>
        <v>15</v>
      </c>
      <c r="G28" s="44">
        <f t="shared" si="14"/>
        <v>0</v>
      </c>
      <c r="H28" s="44">
        <f t="shared" si="14"/>
        <v>0</v>
      </c>
      <c r="I28" s="44">
        <f t="shared" si="14"/>
        <v>0</v>
      </c>
      <c r="J28" s="44">
        <f t="shared" si="14"/>
        <v>0</v>
      </c>
      <c r="K28" s="44">
        <f t="shared" si="14"/>
        <v>0</v>
      </c>
      <c r="L28" s="44">
        <f t="shared" si="14"/>
        <v>0</v>
      </c>
      <c r="M28" s="44">
        <f t="shared" si="14"/>
        <v>247</v>
      </c>
      <c r="N28" s="44">
        <f t="shared" si="14"/>
        <v>3705</v>
      </c>
      <c r="O28" s="44">
        <f t="shared" si="14"/>
        <v>0</v>
      </c>
      <c r="P28" s="44">
        <f t="shared" si="14"/>
        <v>0</v>
      </c>
      <c r="Q28" s="44">
        <f t="shared" si="14"/>
        <v>0</v>
      </c>
      <c r="R28" s="44">
        <f t="shared" si="14"/>
        <v>0</v>
      </c>
      <c r="S28" s="45">
        <f>SUM(S27)</f>
        <v>3705</v>
      </c>
    </row>
    <row r="29" spans="1:19" ht="22.5" x14ac:dyDescent="0.25">
      <c r="A29" s="75" t="s">
        <v>52</v>
      </c>
      <c r="B29" s="21" t="s">
        <v>12</v>
      </c>
      <c r="C29" s="53">
        <v>0</v>
      </c>
      <c r="D29" s="54">
        <v>0</v>
      </c>
      <c r="E29" s="55">
        <v>0</v>
      </c>
      <c r="F29" s="55">
        <f>E29</f>
        <v>0</v>
      </c>
      <c r="G29" s="55">
        <v>0</v>
      </c>
      <c r="H29" s="53">
        <v>2</v>
      </c>
      <c r="I29" s="54" t="s">
        <v>57</v>
      </c>
      <c r="J29" s="56">
        <v>15</v>
      </c>
      <c r="K29" s="56">
        <v>15</v>
      </c>
      <c r="L29" s="56">
        <v>0</v>
      </c>
      <c r="M29" s="53">
        <v>0</v>
      </c>
      <c r="N29" s="57">
        <f>E29*M29</f>
        <v>0</v>
      </c>
      <c r="O29" s="57">
        <f>G29</f>
        <v>0</v>
      </c>
      <c r="P29" s="58">
        <v>118</v>
      </c>
      <c r="Q29" s="59">
        <f>P29*K29</f>
        <v>1770</v>
      </c>
      <c r="R29" s="59">
        <f>O29</f>
        <v>0</v>
      </c>
      <c r="S29" s="60">
        <f>Q29</f>
        <v>1770</v>
      </c>
    </row>
    <row r="30" spans="1:19" ht="11.25" customHeight="1" thickBot="1" x14ac:dyDescent="0.3">
      <c r="A30" s="76"/>
      <c r="B30" s="61" t="s">
        <v>20</v>
      </c>
      <c r="C30" s="62"/>
      <c r="D30" s="62"/>
      <c r="E30" s="63"/>
      <c r="F30" s="63"/>
      <c r="G30" s="63"/>
      <c r="H30" s="62">
        <f>SUM(H29)</f>
        <v>2</v>
      </c>
      <c r="I30" s="62"/>
      <c r="J30" s="63">
        <f>SUM(J29)</f>
        <v>15</v>
      </c>
      <c r="K30" s="63">
        <f t="shared" ref="K30:R30" si="15">SUM(K29)</f>
        <v>15</v>
      </c>
      <c r="L30" s="63">
        <f t="shared" si="15"/>
        <v>0</v>
      </c>
      <c r="M30" s="63">
        <f t="shared" si="15"/>
        <v>0</v>
      </c>
      <c r="N30" s="63">
        <f t="shared" si="15"/>
        <v>0</v>
      </c>
      <c r="O30" s="63">
        <f t="shared" si="15"/>
        <v>0</v>
      </c>
      <c r="P30" s="63">
        <f t="shared" si="15"/>
        <v>118</v>
      </c>
      <c r="Q30" s="63">
        <f t="shared" si="15"/>
        <v>1770</v>
      </c>
      <c r="R30" s="63">
        <f t="shared" si="15"/>
        <v>0</v>
      </c>
      <c r="S30" s="64">
        <f>SUM(S29)</f>
        <v>1770</v>
      </c>
    </row>
    <row r="31" spans="1:19" ht="11.25" thickTop="1" x14ac:dyDescent="0.25">
      <c r="S31" s="65"/>
    </row>
    <row r="32" spans="1:19" x14ac:dyDescent="0.25">
      <c r="S32" s="68"/>
    </row>
  </sheetData>
  <mergeCells count="14">
    <mergeCell ref="A29:A30"/>
    <mergeCell ref="A1:B4"/>
    <mergeCell ref="C1:S1"/>
    <mergeCell ref="C2:L2"/>
    <mergeCell ref="M2:S2"/>
    <mergeCell ref="C3:G3"/>
    <mergeCell ref="H3:L3"/>
    <mergeCell ref="M3:O3"/>
    <mergeCell ref="P3:R3"/>
    <mergeCell ref="S3:S4"/>
    <mergeCell ref="A5:A20"/>
    <mergeCell ref="A21:A24"/>
    <mergeCell ref="A27:A28"/>
    <mergeCell ref="A25:A26"/>
  </mergeCells>
  <pageMargins left="0.7" right="0.7" top="0.75" bottom="0.75" header="0.3" footer="0.3"/>
  <pageSetup paperSize="8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Centros</vt:lpstr>
      <vt:lpstr>GENERAL</vt:lpstr>
      <vt:lpstr>GENERAL!Área_de_impresión</vt:lpstr>
    </vt:vector>
  </TitlesOfParts>
  <Company>Servicio Andaluz de Salud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fernandezrocio87x</dc:creator>
  <cp:lastModifiedBy>Cuevas Lorite, Maria Jose</cp:lastModifiedBy>
  <cp:lastPrinted>2024-05-02T09:33:55Z</cp:lastPrinted>
  <dcterms:created xsi:type="dcterms:W3CDTF">2020-11-19T12:24:12Z</dcterms:created>
  <dcterms:modified xsi:type="dcterms:W3CDTF">2024-06-21T05:53:31Z</dcterms:modified>
</cp:coreProperties>
</file>