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0 SEGUIMIENTO OBRAS\2025\21. Asfaltado carretera borreguiles\"/>
    </mc:Choice>
  </mc:AlternateContent>
  <xr:revisionPtr revIDLastSave="0" documentId="13_ncr:1_{990F6582-CA5A-4252-B961-3B1AA7EC0BF0}" xr6:coauthVersionLast="47" xr6:coauthVersionMax="47" xr10:uidLastSave="{00000000-0000-0000-0000-000000000000}"/>
  <bookViews>
    <workbookView xWindow="13755" yWindow="585" windowWidth="14085" windowHeight="14310" xr2:uid="{BA4DAD30-AED4-449E-BA07-A52B09F710B5}"/>
  </bookViews>
  <sheets>
    <sheet name="Presupuesto definitivo" sheetId="4" r:id="rId1"/>
  </sheets>
  <definedNames>
    <definedName name="_xlnm.Print_Area" localSheetId="0">'Presupuesto definitivo'!$D$6:$G$34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4" l="1"/>
  <c r="I17" i="4"/>
  <c r="I12" i="4"/>
  <c r="E33" i="4"/>
  <c r="E62" i="4"/>
  <c r="E60" i="4"/>
  <c r="E58" i="4"/>
  <c r="E56" i="4"/>
  <c r="G18" i="4"/>
  <c r="E22" i="4"/>
  <c r="E20" i="4"/>
  <c r="E26" i="4"/>
  <c r="G70" i="4" l="1"/>
  <c r="F81" i="4" s="1"/>
  <c r="G68" i="4"/>
  <c r="G64" i="4"/>
  <c r="G60" i="4"/>
  <c r="G58" i="4"/>
  <c r="G51" i="4"/>
  <c r="G49" i="4"/>
  <c r="E46" i="4"/>
  <c r="E47" i="4" s="1"/>
  <c r="G39" i="4"/>
  <c r="G37" i="4"/>
  <c r="E28" i="4"/>
  <c r="G20" i="4"/>
  <c r="E15" i="4"/>
  <c r="E17" i="4" s="1"/>
  <c r="G17" i="4" s="1"/>
  <c r="E12" i="4"/>
  <c r="G12" i="4" s="1"/>
  <c r="G34" i="4" l="1"/>
  <c r="F78" i="4" s="1"/>
  <c r="G46" i="4"/>
  <c r="G53" i="4" s="1"/>
  <c r="F79" i="4" s="1"/>
  <c r="G62" i="4"/>
  <c r="G65" i="4" s="1"/>
  <c r="F80" i="4" l="1"/>
  <c r="F83" i="4" s="1"/>
  <c r="G80" i="4" l="1"/>
  <c r="G79" i="4"/>
  <c r="G81" i="4"/>
  <c r="G78" i="4"/>
  <c r="F84" i="4"/>
  <c r="F85" i="4"/>
  <c r="F87" i="4" l="1"/>
  <c r="F8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Cruz Molina París</author>
  </authors>
  <commentList>
    <comment ref="F29" authorId="0" shapeId="0" xr:uid="{69F327EF-6B8E-4B94-8A27-811374E20D60}">
      <text>
        <r>
          <rPr>
            <b/>
            <sz val="9"/>
            <color indexed="81"/>
            <rFont val="Tahoma"/>
            <family val="2"/>
          </rPr>
          <t>María Cruz Molina París:</t>
        </r>
        <r>
          <rPr>
            <sz val="9"/>
            <color indexed="81"/>
            <rFont val="Tahoma"/>
            <family val="2"/>
          </rPr>
          <t xml:space="preserve">
EL PRECIO DE EDUARDO PASADO A TN
</t>
        </r>
      </text>
    </comment>
  </commentList>
</comments>
</file>

<file path=xl/sharedStrings.xml><?xml version="1.0" encoding="utf-8"?>
<sst xmlns="http://schemas.openxmlformats.org/spreadsheetml/2006/main" count="80" uniqueCount="78">
  <si>
    <t>Partidas</t>
  </si>
  <si>
    <t>Medición</t>
  </si>
  <si>
    <t>Precio Unitario</t>
  </si>
  <si>
    <t xml:space="preserve">Importe </t>
  </si>
  <si>
    <t>1. TRABAJOS PREVIOS Y AGLOMERADO</t>
  </si>
  <si>
    <t>Trabajos de acondicionamiento de carretera mediante barrido de superficie.</t>
  </si>
  <si>
    <t xml:space="preserve">Carretera desde cruce hasta Borreguiles </t>
  </si>
  <si>
    <t>Explanada frente a Telecabina Al-Andalus, incluyendo las calles de Taller  Remontes Borreguiles, Telecabina Alandalus y frontal Torreon</t>
  </si>
  <si>
    <t>Total barrido (m2)</t>
  </si>
  <si>
    <t>Aglomerado en caliente AC22 bin D incluido suministro, extendido y compactacion, incluso p.p. de betun, filler de aportacion, transporte y retirada de equipos.                          Mezcla bituminosa continua en caliente AC22 bin D para capa intermedia, de composición densa, con árido calizo de 22 mm de tamaño máximo y betún asfáltico de penetración según PG-3 Orden FOM/2523/2014, con terminación rugosa para garantizar alta adherencia, con árido ofitico con desgaste de los ángeles &lt;20, fabricada y puesta en obra, en mezcla densa, extendida y compactada, incluso filler de aportación y betún asfáltico de penetración 35/50. Árido con marcado CE según Reglamento (UE) 305/2011. Incluso p.p. de comprobación de la nivelación de la superficie soporte, replanteo del espesor del pavimento, extensión de la mezcla, compactación, ejecución de juntas de trabajo transversales y longitudinales en la capa de mezcla bituminosa y limpieza final.
Incluidos ensayos documentales y ensayos necesarios para buena ejecución</t>
  </si>
  <si>
    <t>1.1. - Fresado mecánico de pavimento exist. Hasta 4cm de profundidad con fresadora a=0,6m y retirada a punto intermedio (m2)</t>
  </si>
  <si>
    <t>Preparación de soporte existente con retirada de micro aglomerado asfáltico de hasta 4 cm de espesor, mediante fresado mecánico, con fresadora de pavimento de 0,60 m de ancho de trabajo, eliminando totalmente el pavimento existente deteriorado y dejando al descubierto el soporte inferior de hormigón, mediante pasadas de la fresadora, sin que quede ningún resto de material adherido, con p.p. de replanteo, delimitación y corte con disco de diamante de la zona a demoler.                                                    Incluso limpieza y recogida del polvo y de los restos generados mediante aspirado mecánico, acopio, retirada y carga sobre camión para retirada a punto intermedio.
Medida la superficie ejecutada.</t>
  </si>
  <si>
    <t>Total imprimacion (m2)</t>
  </si>
  <si>
    <t>1.5. - Demolicion y retirada de cuneta prefabricada de hormigon  (m)</t>
  </si>
  <si>
    <t>Demolicion de cuneta de drenaje con martillo neumatico o similar; incluyendo la carga y transporte de residuo sobre camion a vertedero autorizado.</t>
  </si>
  <si>
    <t>1.6. - Suministro y colocacion de nueva canaleta de drenaje prefabricada de hormigon en forma de U (50x60x41cm)</t>
  </si>
  <si>
    <t>Cuneta formada por piezas prefabricadas de hormigón de sección trapezoidal, de 50x60x41 cm, unidas mediante junta machihembrada, colocadas sobre solera de hormigón en masa HM-20/P/20/X0 de 15 cm de espesor.</t>
  </si>
  <si>
    <t>1.7. - Suministro y aplicación riego de adherencia C60B3  ADH  (m2)</t>
  </si>
  <si>
    <t>Aplicacion de riego de adherencia, con emulsión asfáltica catiónica de rotura lenta C60B3 ADH, empleada en riego de imprimación, en capas granulares, con una dotación de 0,5 kg/m;  incluso barrido y preparación de la superficie; incluyendo el transporte y retirada de los equipos. Totalmente terminado, según artículo 530 del PG-3.  Medida la superficie ejecutada. Incluidos ensayos documentales y ensayos necesarios para buena ejecución.</t>
  </si>
  <si>
    <t>Carretera desde cruce hasta Borreguiles (1,818km con anchura media 5,5m)</t>
  </si>
  <si>
    <t>1.9.- Suministro,  extendido y compactacion de MBC AC22 Surf 35/50 D  con árido ofitico en capa de rodadura de espesor  6 cm (Tn)</t>
  </si>
  <si>
    <t>Aglomerado en caliente  AC22 Surf 35/50D en capa de 6cm , incluido suministro, extendido y compactacion, incluso p.p. de betun, filler de aportacion y transporte y retirada de equipos.                                                                                                                                                                Mezcla Bituminosa en Caliente tipo AC-22 Surf 35/50 D en capa de rodadura de 6 cm según PG-3 Orden FOM/2523/2014, con terminación rugosa para garantizar alta adherencia, con árido ofitico con desgaste de los ángeles &lt;20, fabricada y puesta en
obra, en mezcla densa, extendida y compactada, incluso filler de aportación y betún asfáltico de penetración 35/50. Árido con marcado CE según Reglamento (UE) 305/2011. Incluso p.p. de comprobación de la nivelación de la superficie soporte, replanteo del espesor del pavimento, extensión de la mezcla, compactación, ejecución de juntas de trabajo transversales y longitudinales en la capa de mezcla bituminosa y limpieza final.
Medida la superficie ejecutada.
Incluidos ensayos documentales y ensayos necesarios para buena ejecución</t>
  </si>
  <si>
    <t xml:space="preserve">Explanada frente a Telecabina Al-Andalus, incluyendo las calles de Taller  Remontes Borreguiles, Telecabina Alandalus y escuelas esqui </t>
  </si>
  <si>
    <t>Total aglomerado (Tn)</t>
  </si>
  <si>
    <t>1. TOTAL TRABAJOS PREVIOS Y AGLOMERADO</t>
  </si>
  <si>
    <t>2. SEÑALIZACION</t>
  </si>
  <si>
    <t>2.1. Reductor modular de velocidad de goma amarillo y negro 5cm (m)</t>
  </si>
  <si>
    <t>Reductor de velocidad en vías urbanas con límite de velocidad &lt;40 km/h, formado por elementos modulares de goma natural de 5 cm de altura y resaltados mediante bandas amarillas y negras, perpendiculares a la dirección de la elastoplástica de elevada retroreflectancia y antideslizantes. La fijación al marcha. Las cintas amarillas serán encastradas y de lámina pavimento será mediante tornillos de expansión, completamente terminado.Incluye suministro, preparación de la superficie, anclaje, instalación y puesta en servicio. Medida de longitud ejecutada. Incluidos ensayos documentales y ensayos necesarios para buena ejecucion</t>
  </si>
  <si>
    <t>2.2. Barrera de seguridad tipo new jersey (m)</t>
  </si>
  <si>
    <t>Barrera de seguridad portátil tipo New Jersey de polietileno de alta densidad, de 1,20x0,60x0,40 m, con capacidad de lastrado de 150 l, color rojo o blanco, amortizable en 20 usos. Incluso agua utilizada para el lastrado de las piezas, mantenimiento en condiciones seguras durante todo el periodo de tiempo que se requiera y desmontaje.Replanteo. Colocación de las piezas. Unión de las piezas. Colocación del material de lastrado. Desmontaje posterior. Transporte hasta el lugar de almacenaje o retirada a contenedor.</t>
  </si>
  <si>
    <t>2.3. Señalizacion vertical (ud)</t>
  </si>
  <si>
    <t>Señal vertical de tráfico de acero galvanizado, circular, de 60 cm de diámetro, con retrorreflectancia nivel 1 (E.G.). Entre las que se incluyen:</t>
  </si>
  <si>
    <t>Velocidad maxima circulacion</t>
  </si>
  <si>
    <t>Prohibido adelantar</t>
  </si>
  <si>
    <t xml:space="preserve">Zona de estrechamiento de calzada </t>
  </si>
  <si>
    <t xml:space="preserve">Total Señalizacion vertical (Ud)  </t>
  </si>
  <si>
    <t>2.3. Poste para soporte de señalizacion vertical de trafico (ud)</t>
  </si>
  <si>
    <t>Poste de 3 m de altura, de tubo de acero galvanizado, de sección rectangular, de 80x40x2 mm, para soporte de señalización vertical de tráfico, hincado con medios mecánicos al terreno.</t>
  </si>
  <si>
    <t>2.2. Señal de advertencia y peligro zona de obras. Señal de poliestireno 420mm x 297mm</t>
  </si>
  <si>
    <t>2.2. Retirada y posterior reposición de elementos existentes (PA)</t>
  </si>
  <si>
    <t>3. GESTION DE RESIDUOS</t>
  </si>
  <si>
    <t>3.1.  Transporte a vertedero de RCD  (m3)</t>
  </si>
  <si>
    <t>Transporte a vertedero de RCD a cualquier distancia, sin incluir el canon de vertido</t>
  </si>
  <si>
    <t>3.2.  Canon de vertido residuo nivel II Petrea (m3)</t>
  </si>
  <si>
    <t>Canon de vertido por residuo nivel II. Naturaleza petrea sin incluir transporte.</t>
  </si>
  <si>
    <t>3.3.  Canon de vertido residuo nivel II No petrea (m3)</t>
  </si>
  <si>
    <t>Canon de vertido por residuo nivel II. Naturaleza no petrea sin incluir transporte.</t>
  </si>
  <si>
    <t>3.4.  Canon y transporte de vertido residuos contaminados gestor especializado (100km) (m3)</t>
  </si>
  <si>
    <t>Canon y transporte de vertido de residuo procedentes de excavacion a gestor especializado. Hasta 100km</t>
  </si>
  <si>
    <t>3.5.  Limpieza final de obra (ud). Retirada de restos de embalajes, etc..</t>
  </si>
  <si>
    <t>3. TOTAL GESTION DE RESIDUOS</t>
  </si>
  <si>
    <t>4. SEGURIDAD Y SALUD</t>
  </si>
  <si>
    <t>4.1. Seguridad y Salud</t>
  </si>
  <si>
    <t xml:space="preserve">Importe de Seguridad y salud </t>
  </si>
  <si>
    <t>4. TOTAL SEGURIDAD Y SALUD</t>
  </si>
  <si>
    <t>RESUMEN DE PRESUPUESTO</t>
  </si>
  <si>
    <t>REPARACIÓN Y ASFALTADO CARRETERA ACCESO A BORREGUILES</t>
  </si>
  <si>
    <t>CAPITULO</t>
  </si>
  <si>
    <t>RESUMEN</t>
  </si>
  <si>
    <t>IMPORTE</t>
  </si>
  <si>
    <t>%</t>
  </si>
  <si>
    <t>TRABAJOS PREVIOS Y AGLOMERADO</t>
  </si>
  <si>
    <t>SEÑALIZACION</t>
  </si>
  <si>
    <t>GESTION DE RESIDUOS</t>
  </si>
  <si>
    <t>SEGURIDAD Y SALUD</t>
  </si>
  <si>
    <t>PRESUPUESTO DE EJECUCION MATERIAL</t>
  </si>
  <si>
    <t>13,00    % Gastos Generales</t>
  </si>
  <si>
    <t xml:space="preserve">6,00    % Beneficio Industrial </t>
  </si>
  <si>
    <t>TOTAL  (sin iva)</t>
  </si>
  <si>
    <t xml:space="preserve">Zona borreguiles </t>
  </si>
  <si>
    <t>1. Total Sup. fresado (m2)</t>
  </si>
  <si>
    <t>1.2. Trabajo de acondicionamiento: Barrido  (m2)</t>
  </si>
  <si>
    <t xml:space="preserve">Baches de la carretera a borreguiles </t>
  </si>
  <si>
    <t>IVA (21%)</t>
  </si>
  <si>
    <t>TOTAL  (con IVA)</t>
  </si>
  <si>
    <t>Carretera desde cruce hasta Borreguiles (1,850km con anchura media 5,5m)</t>
  </si>
  <si>
    <t>1.3. - Suministro, extendido y compactacion de mezcla bituminosa en caliente tipo AC22 bin D con arido calizo 22mm tamaño maximo para regularizacion de baches  (espesor medio de 7cm) (Tn)</t>
  </si>
  <si>
    <t xml:space="preserve">PRESUPUESTO ASFALTADO CARRETERA A BORREGUILES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</si>
</sst>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31374A"/>
      <name val="Arial"/>
      <family val="2"/>
    </font>
    <font>
      <b/>
      <sz val="1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4"/>
      <color rgb="FF000000"/>
      <name val="Aptos Narrow"/>
      <family val="2"/>
    </font>
    <font>
      <sz val="11"/>
      <color theme="1"/>
      <name val="Calibri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4" fontId="0" fillId="0" borderId="12" xfId="0" applyNumberFormat="1" applyBorder="1" applyAlignment="1">
      <alignment vertical="center"/>
    </xf>
    <xf numFmtId="0" fontId="0" fillId="0" borderId="15" xfId="0" applyBorder="1" applyAlignment="1">
      <alignment vertical="center" wrapText="1"/>
    </xf>
    <xf numFmtId="4" fontId="0" fillId="0" borderId="16" xfId="0" applyNumberFormat="1" applyBorder="1" applyAlignment="1">
      <alignment vertical="center"/>
    </xf>
    <xf numFmtId="0" fontId="2" fillId="0" borderId="18" xfId="0" applyFont="1" applyBorder="1" applyAlignment="1">
      <alignment horizontal="right" vertical="center" wrapText="1"/>
    </xf>
    <xf numFmtId="4" fontId="5" fillId="0" borderId="12" xfId="0" applyNumberFormat="1" applyFont="1" applyBorder="1" applyAlignment="1">
      <alignment horizontal="center" vertical="center"/>
    </xf>
    <xf numFmtId="0" fontId="3" fillId="0" borderId="0" xfId="1"/>
    <xf numFmtId="0" fontId="0" fillId="0" borderId="0" xfId="0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0" fontId="6" fillId="0" borderId="0" xfId="0" applyFont="1"/>
    <xf numFmtId="4" fontId="0" fillId="0" borderId="12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4" fontId="0" fillId="0" borderId="19" xfId="0" applyNumberFormat="1" applyBorder="1" applyAlignment="1">
      <alignment horizontal="center" vertical="center"/>
    </xf>
    <xf numFmtId="0" fontId="8" fillId="0" borderId="0" xfId="1" applyFont="1" applyFill="1"/>
    <xf numFmtId="0" fontId="2" fillId="0" borderId="0" xfId="0" applyFont="1"/>
    <xf numFmtId="0" fontId="0" fillId="0" borderId="24" xfId="0" applyBorder="1" applyAlignment="1">
      <alignment vertical="center" wrapText="1"/>
    </xf>
    <xf numFmtId="0" fontId="0" fillId="0" borderId="0" xfId="0" applyAlignment="1">
      <alignment vertical="top"/>
    </xf>
    <xf numFmtId="4" fontId="0" fillId="0" borderId="25" xfId="0" applyNumberFormat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4" fontId="2" fillId="2" borderId="2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5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3" fontId="0" fillId="0" borderId="0" xfId="0" applyNumberFormat="1"/>
    <xf numFmtId="0" fontId="2" fillId="0" borderId="21" xfId="0" applyFont="1" applyBorder="1" applyAlignment="1">
      <alignment vertical="center" wrapText="1"/>
    </xf>
    <xf numFmtId="9" fontId="2" fillId="0" borderId="0" xfId="0" applyNumberFormat="1" applyFont="1" applyAlignment="1">
      <alignment horizontal="center"/>
    </xf>
    <xf numFmtId="0" fontId="0" fillId="0" borderId="30" xfId="0" applyBorder="1" applyAlignment="1">
      <alignment vertical="center" wrapText="1"/>
    </xf>
    <xf numFmtId="4" fontId="0" fillId="0" borderId="0" xfId="0" applyNumberFormat="1"/>
    <xf numFmtId="4" fontId="0" fillId="0" borderId="2" xfId="0" applyNumberFormat="1" applyBorder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3" fillId="0" borderId="25" xfId="0" applyFont="1" applyBorder="1" applyAlignment="1">
      <alignment vertical="center"/>
    </xf>
    <xf numFmtId="0" fontId="10" fillId="0" borderId="25" xfId="0" applyFont="1" applyBorder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8" fontId="13" fillId="0" borderId="6" xfId="0" applyNumberFormat="1" applyFont="1" applyBorder="1" applyAlignment="1">
      <alignment vertical="center"/>
    </xf>
    <xf numFmtId="10" fontId="13" fillId="0" borderId="0" xfId="0" applyNumberFormat="1" applyFont="1" applyAlignment="1">
      <alignment horizontal="right" vertical="center"/>
    </xf>
    <xf numFmtId="8" fontId="13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8" fontId="0" fillId="0" borderId="0" xfId="0" applyNumberFormat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8" fillId="0" borderId="18" xfId="0" applyFont="1" applyBorder="1" applyAlignment="1">
      <alignment horizontal="right" vertical="center" wrapText="1" indent="2"/>
    </xf>
    <xf numFmtId="0" fontId="0" fillId="0" borderId="35" xfId="0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9" fillId="0" borderId="0" xfId="0" applyFont="1"/>
    <xf numFmtId="0" fontId="2" fillId="3" borderId="34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4" fontId="2" fillId="0" borderId="33" xfId="0" applyNumberFormat="1" applyFont="1" applyBorder="1" applyAlignment="1">
      <alignment horizontal="center" vertical="center"/>
    </xf>
    <xf numFmtId="0" fontId="16" fillId="0" borderId="32" xfId="0" applyFont="1" applyBorder="1" applyAlignment="1">
      <alignment vertical="center" wrapText="1"/>
    </xf>
    <xf numFmtId="0" fontId="17" fillId="0" borderId="37" xfId="0" applyFont="1" applyBorder="1" applyAlignment="1">
      <alignment horizontal="center" vertical="center"/>
    </xf>
    <xf numFmtId="0" fontId="2" fillId="3" borderId="21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2" fillId="3" borderId="23" xfId="0" applyFont="1" applyFill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8" fontId="12" fillId="0" borderId="0" xfId="0" applyNumberFormat="1" applyFont="1" applyAlignment="1">
      <alignment vertical="center"/>
    </xf>
    <xf numFmtId="0" fontId="13" fillId="0" borderId="38" xfId="0" applyFont="1" applyBorder="1" applyAlignment="1">
      <alignment vertical="center"/>
    </xf>
    <xf numFmtId="0" fontId="0" fillId="0" borderId="38" xfId="0" applyBorder="1"/>
    <xf numFmtId="0" fontId="0" fillId="0" borderId="0" xfId="0" applyAlignment="1">
      <alignment vertical="center"/>
    </xf>
    <xf numFmtId="0" fontId="17" fillId="0" borderId="3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8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AB5F4-19FE-4D3C-8255-89B11E24B453}">
  <sheetPr>
    <pageSetUpPr fitToPage="1"/>
  </sheetPr>
  <dimension ref="B3:M93"/>
  <sheetViews>
    <sheetView tabSelected="1" topLeftCell="B65" zoomScale="90" zoomScaleNormal="90" workbookViewId="0">
      <selection activeCell="D93" sqref="D93"/>
    </sheetView>
  </sheetViews>
  <sheetFormatPr baseColWidth="10" defaultRowHeight="15" x14ac:dyDescent="0.25"/>
  <cols>
    <col min="1" max="1" width="10.140625" customWidth="1"/>
    <col min="2" max="2" width="4.85546875" customWidth="1"/>
    <col min="3" max="3" width="6.42578125" customWidth="1"/>
    <col min="4" max="4" width="62.5703125" customWidth="1"/>
    <col min="5" max="5" width="10.85546875" customWidth="1"/>
    <col min="6" max="6" width="12.7109375" customWidth="1"/>
    <col min="7" max="7" width="14" customWidth="1"/>
    <col min="8" max="8" width="10.42578125" customWidth="1"/>
    <col min="9" max="9" width="16.140625" customWidth="1"/>
    <col min="10" max="10" width="12.42578125" customWidth="1"/>
    <col min="13" max="13" width="17.42578125" customWidth="1"/>
  </cols>
  <sheetData>
    <row r="3" spans="4:9" ht="28.5" customHeight="1" x14ac:dyDescent="0.25">
      <c r="D3" s="1" t="s">
        <v>77</v>
      </c>
      <c r="E3" s="2"/>
    </row>
    <row r="5" spans="4:9" ht="15.75" thickBot="1" x14ac:dyDescent="0.3"/>
    <row r="6" spans="4:9" s="6" customFormat="1" ht="29.25" customHeight="1" thickBot="1" x14ac:dyDescent="0.3">
      <c r="D6" s="3" t="s">
        <v>0</v>
      </c>
      <c r="E6" s="4" t="s">
        <v>1</v>
      </c>
      <c r="F6" s="84" t="s">
        <v>2</v>
      </c>
      <c r="G6" s="5" t="s">
        <v>3</v>
      </c>
    </row>
    <row r="7" spans="4:9" ht="24" customHeight="1" thickBot="1" x14ac:dyDescent="0.3">
      <c r="D7" s="90" t="s">
        <v>4</v>
      </c>
      <c r="E7" s="91"/>
      <c r="F7" s="91"/>
      <c r="G7" s="92"/>
    </row>
    <row r="8" spans="4:9" ht="46.5" customHeight="1" thickBot="1" x14ac:dyDescent="0.3">
      <c r="D8" s="63" t="s">
        <v>10</v>
      </c>
      <c r="E8" s="57"/>
      <c r="F8" s="57"/>
      <c r="G8" s="58"/>
    </row>
    <row r="9" spans="4:9" ht="169.5" customHeight="1" x14ac:dyDescent="0.25">
      <c r="D9" s="60" t="s">
        <v>11</v>
      </c>
      <c r="E9" s="65"/>
      <c r="F9" s="93"/>
      <c r="G9" s="96"/>
    </row>
    <row r="10" spans="4:9" ht="24" customHeight="1" x14ac:dyDescent="0.25">
      <c r="D10" s="61" t="s">
        <v>72</v>
      </c>
      <c r="E10" s="82">
        <v>700</v>
      </c>
      <c r="F10" s="94"/>
      <c r="G10" s="97"/>
    </row>
    <row r="11" spans="4:9" ht="24" customHeight="1" x14ac:dyDescent="0.25">
      <c r="D11" s="68" t="s">
        <v>69</v>
      </c>
      <c r="E11" s="69">
        <v>150</v>
      </c>
      <c r="F11" s="95"/>
      <c r="G11" s="98"/>
    </row>
    <row r="12" spans="4:9" ht="24" customHeight="1" thickBot="1" x14ac:dyDescent="0.35">
      <c r="D12" s="59" t="s">
        <v>70</v>
      </c>
      <c r="E12" s="85">
        <f>E10+E11</f>
        <v>850</v>
      </c>
      <c r="F12" s="86">
        <v>4.4619999999999997</v>
      </c>
      <c r="G12" s="67">
        <f>E12*F12</f>
        <v>3792.7</v>
      </c>
      <c r="H12" s="62"/>
      <c r="I12" s="86">
        <f>1.15*3.88</f>
        <v>4.4619999999999997</v>
      </c>
    </row>
    <row r="13" spans="4:9" ht="30.75" customHeight="1" x14ac:dyDescent="0.25">
      <c r="D13" s="64" t="s">
        <v>71</v>
      </c>
      <c r="E13" s="99"/>
      <c r="F13" s="101"/>
      <c r="G13" s="104"/>
    </row>
    <row r="14" spans="4:9" ht="30" customHeight="1" x14ac:dyDescent="0.25">
      <c r="D14" s="7" t="s">
        <v>5</v>
      </c>
      <c r="E14" s="100"/>
      <c r="F14" s="102"/>
      <c r="G14" s="105"/>
    </row>
    <row r="15" spans="4:9" ht="30.75" customHeight="1" x14ac:dyDescent="0.25">
      <c r="D15" s="9" t="s">
        <v>6</v>
      </c>
      <c r="E15" s="10">
        <f>E26</f>
        <v>10175</v>
      </c>
      <c r="F15" s="102"/>
      <c r="G15" s="105"/>
    </row>
    <row r="16" spans="4:9" ht="33.75" customHeight="1" x14ac:dyDescent="0.25">
      <c r="D16" s="11" t="s">
        <v>7</v>
      </c>
      <c r="E16" s="12">
        <v>5800</v>
      </c>
      <c r="F16" s="103"/>
      <c r="G16" s="106"/>
    </row>
    <row r="17" spans="4:13" ht="32.25" customHeight="1" thickBot="1" x14ac:dyDescent="0.35">
      <c r="D17" s="13" t="s">
        <v>8</v>
      </c>
      <c r="E17" s="14">
        <f>SUM(E15:E16)</f>
        <v>15975</v>
      </c>
      <c r="F17" s="66">
        <v>0.17249999999999999</v>
      </c>
      <c r="G17" s="67">
        <f>E17*F17</f>
        <v>2755.6875</v>
      </c>
      <c r="H17" s="62"/>
      <c r="I17" s="66">
        <f>1.15*0.15</f>
        <v>0.17249999999999999</v>
      </c>
    </row>
    <row r="18" spans="4:13" ht="54" customHeight="1" thickBot="1" x14ac:dyDescent="0.3">
      <c r="D18" s="70" t="s">
        <v>76</v>
      </c>
      <c r="E18" s="99">
        <v>120</v>
      </c>
      <c r="F18" s="108">
        <v>66.078999999999994</v>
      </c>
      <c r="G18" s="104">
        <f>E18*F18</f>
        <v>7929.48</v>
      </c>
      <c r="H18" s="20"/>
    </row>
    <row r="19" spans="4:13" ht="248.25" customHeight="1" thickBot="1" x14ac:dyDescent="0.35">
      <c r="D19" s="17" t="s">
        <v>9</v>
      </c>
      <c r="E19" s="107"/>
      <c r="F19" s="109"/>
      <c r="G19" s="110"/>
      <c r="H19" s="62"/>
      <c r="I19" s="108">
        <f>1.15*57.46</f>
        <v>66.078999999999994</v>
      </c>
      <c r="J19" s="20"/>
    </row>
    <row r="20" spans="4:13" ht="43.5" customHeight="1" thickBot="1" x14ac:dyDescent="0.3">
      <c r="D20" s="23" t="s">
        <v>13</v>
      </c>
      <c r="E20" s="111">
        <f>23+15</f>
        <v>38</v>
      </c>
      <c r="F20" s="113">
        <v>14.43</v>
      </c>
      <c r="G20" s="104">
        <f>E20*F20</f>
        <v>548.34</v>
      </c>
      <c r="I20" s="109"/>
    </row>
    <row r="21" spans="4:13" ht="48.75" customHeight="1" thickBot="1" x14ac:dyDescent="0.3">
      <c r="D21" s="24" t="s">
        <v>14</v>
      </c>
      <c r="E21" s="112"/>
      <c r="F21" s="114"/>
      <c r="G21" s="110"/>
      <c r="H21" s="15"/>
    </row>
    <row r="22" spans="4:13" ht="51.75" customHeight="1" x14ac:dyDescent="0.25">
      <c r="D22" s="23" t="s">
        <v>15</v>
      </c>
      <c r="E22" s="111">
        <f>E20</f>
        <v>38</v>
      </c>
      <c r="F22" s="113">
        <v>63.27</v>
      </c>
      <c r="G22" s="104">
        <v>2404.11</v>
      </c>
      <c r="H22" s="26"/>
      <c r="I22" s="27"/>
    </row>
    <row r="23" spans="4:13" ht="60.75" customHeight="1" thickBot="1" x14ac:dyDescent="0.3">
      <c r="D23" s="24" t="s">
        <v>16</v>
      </c>
      <c r="E23" s="112"/>
      <c r="F23" s="114"/>
      <c r="G23" s="110"/>
    </row>
    <row r="24" spans="4:13" ht="40.5" customHeight="1" x14ac:dyDescent="0.25">
      <c r="D24" s="71" t="s">
        <v>17</v>
      </c>
      <c r="E24" s="115"/>
      <c r="F24" s="117"/>
      <c r="G24" s="104"/>
    </row>
    <row r="25" spans="4:13" ht="104.25" customHeight="1" x14ac:dyDescent="0.25">
      <c r="D25" s="9" t="s">
        <v>18</v>
      </c>
      <c r="E25" s="116"/>
      <c r="F25" s="118"/>
      <c r="G25" s="105"/>
    </row>
    <row r="26" spans="4:13" ht="32.25" customHeight="1" x14ac:dyDescent="0.25">
      <c r="D26" s="9" t="s">
        <v>19</v>
      </c>
      <c r="E26" s="21">
        <f>1850*5.5</f>
        <v>10175</v>
      </c>
      <c r="F26" s="118"/>
      <c r="G26" s="105"/>
    </row>
    <row r="27" spans="4:13" ht="35.25" customHeight="1" x14ac:dyDescent="0.25">
      <c r="D27" s="11" t="s">
        <v>7</v>
      </c>
      <c r="E27" s="22">
        <v>5800</v>
      </c>
      <c r="F27" s="119"/>
      <c r="G27" s="106"/>
    </row>
    <row r="28" spans="4:13" ht="40.5" customHeight="1" thickBot="1" x14ac:dyDescent="0.35">
      <c r="D28" s="13" t="s">
        <v>12</v>
      </c>
      <c r="E28" s="25">
        <f>E26+E27</f>
        <v>15975</v>
      </c>
      <c r="F28" s="25">
        <v>0.37</v>
      </c>
      <c r="G28" s="19">
        <v>5878.8</v>
      </c>
      <c r="H28" s="62"/>
    </row>
    <row r="29" spans="4:13" ht="41.25" customHeight="1" x14ac:dyDescent="0.25">
      <c r="D29" s="72" t="s">
        <v>20</v>
      </c>
      <c r="E29" s="111"/>
      <c r="F29" s="111"/>
      <c r="G29" s="104"/>
      <c r="I29" s="89"/>
    </row>
    <row r="30" spans="4:13" ht="259.5" customHeight="1" x14ac:dyDescent="0.25">
      <c r="D30" s="28" t="s">
        <v>21</v>
      </c>
      <c r="E30" s="120"/>
      <c r="F30" s="120"/>
      <c r="G30" s="105"/>
      <c r="I30" s="29"/>
      <c r="J30" s="16"/>
    </row>
    <row r="31" spans="4:13" ht="38.25" customHeight="1" x14ac:dyDescent="0.25">
      <c r="D31" s="9" t="s">
        <v>75</v>
      </c>
      <c r="E31" s="21">
        <v>1465.2</v>
      </c>
      <c r="F31" s="120"/>
      <c r="G31" s="105"/>
      <c r="H31" s="73"/>
      <c r="I31" s="74"/>
      <c r="J31" s="81"/>
    </row>
    <row r="32" spans="4:13" ht="47.25" customHeight="1" x14ac:dyDescent="0.25">
      <c r="D32" s="11" t="s">
        <v>22</v>
      </c>
      <c r="E32" s="22">
        <v>835.2</v>
      </c>
      <c r="F32" s="121"/>
      <c r="G32" s="106"/>
      <c r="H32" s="75"/>
      <c r="I32" s="76"/>
      <c r="J32" s="81"/>
      <c r="M32" s="76"/>
    </row>
    <row r="33" spans="4:11" ht="32.25" customHeight="1" thickBot="1" x14ac:dyDescent="0.35">
      <c r="D33" s="13" t="s">
        <v>23</v>
      </c>
      <c r="E33" s="25">
        <f>E31+E32</f>
        <v>2300.4</v>
      </c>
      <c r="F33" s="30">
        <v>76.680000000000007</v>
      </c>
      <c r="G33" s="19">
        <v>176399.27</v>
      </c>
      <c r="H33" s="62"/>
      <c r="I33" s="29"/>
    </row>
    <row r="34" spans="4:11" ht="26.25" customHeight="1" thickBot="1" x14ac:dyDescent="0.3">
      <c r="D34" s="31" t="s">
        <v>24</v>
      </c>
      <c r="E34" s="32"/>
      <c r="F34" s="32"/>
      <c r="G34" s="33">
        <f>SUM(G11:G33)</f>
        <v>199708.38749999998</v>
      </c>
      <c r="I34" s="29"/>
      <c r="K34" s="34"/>
    </row>
    <row r="35" spans="4:11" ht="15" customHeight="1" thickBot="1" x14ac:dyDescent="0.3">
      <c r="D35" s="122"/>
      <c r="E35" s="123"/>
      <c r="F35" s="123"/>
      <c r="G35" s="124"/>
      <c r="I35" s="15"/>
    </row>
    <row r="36" spans="4:11" ht="24" customHeight="1" thickBot="1" x14ac:dyDescent="0.3">
      <c r="D36" s="90" t="s">
        <v>25</v>
      </c>
      <c r="E36" s="91"/>
      <c r="F36" s="91"/>
      <c r="G36" s="92"/>
      <c r="I36" s="15"/>
    </row>
    <row r="37" spans="4:11" ht="24" customHeight="1" x14ac:dyDescent="0.25">
      <c r="D37" s="35" t="s">
        <v>26</v>
      </c>
      <c r="E37" s="99">
        <v>1</v>
      </c>
      <c r="F37" s="99">
        <v>394.8</v>
      </c>
      <c r="G37" s="104">
        <f>E37*F37</f>
        <v>394.8</v>
      </c>
    </row>
    <row r="38" spans="4:11" ht="150.75" customHeight="1" thickBot="1" x14ac:dyDescent="0.3">
      <c r="D38" s="24" t="s">
        <v>27</v>
      </c>
      <c r="E38" s="107"/>
      <c r="F38" s="107"/>
      <c r="G38" s="110"/>
      <c r="H38" s="77"/>
    </row>
    <row r="39" spans="4:11" ht="25.5" customHeight="1" x14ac:dyDescent="0.25">
      <c r="D39" s="35" t="s">
        <v>28</v>
      </c>
      <c r="E39" s="99">
        <v>10</v>
      </c>
      <c r="F39" s="111">
        <v>28.512</v>
      </c>
      <c r="G39" s="104">
        <f>E39*F39</f>
        <v>285.12</v>
      </c>
      <c r="H39" s="15"/>
    </row>
    <row r="40" spans="4:11" ht="123.75" customHeight="1" thickBot="1" x14ac:dyDescent="0.3">
      <c r="D40" s="9" t="s">
        <v>29</v>
      </c>
      <c r="E40" s="100"/>
      <c r="F40" s="112"/>
      <c r="G40" s="105"/>
    </row>
    <row r="41" spans="4:11" ht="29.25" customHeight="1" x14ac:dyDescent="0.25">
      <c r="D41" s="35" t="s">
        <v>30</v>
      </c>
      <c r="E41" s="99"/>
      <c r="F41" s="99"/>
      <c r="G41" s="104"/>
    </row>
    <row r="42" spans="4:11" ht="45" customHeight="1" x14ac:dyDescent="0.25">
      <c r="D42" s="9" t="s">
        <v>31</v>
      </c>
      <c r="E42" s="100"/>
      <c r="F42" s="100"/>
      <c r="G42" s="105"/>
    </row>
    <row r="43" spans="4:11" ht="21.75" customHeight="1" x14ac:dyDescent="0.25">
      <c r="D43" s="9" t="s">
        <v>32</v>
      </c>
      <c r="E43" s="8">
        <v>1</v>
      </c>
      <c r="F43" s="100"/>
      <c r="G43" s="105"/>
    </row>
    <row r="44" spans="4:11" ht="21.75" customHeight="1" x14ac:dyDescent="0.25">
      <c r="D44" s="9" t="s">
        <v>33</v>
      </c>
      <c r="E44" s="8">
        <v>1</v>
      </c>
      <c r="F44" s="100"/>
      <c r="G44" s="105"/>
    </row>
    <row r="45" spans="4:11" ht="21.75" customHeight="1" x14ac:dyDescent="0.25">
      <c r="D45" s="11" t="s">
        <v>34</v>
      </c>
      <c r="E45" s="36">
        <v>1</v>
      </c>
      <c r="F45" s="125"/>
      <c r="G45" s="106"/>
    </row>
    <row r="46" spans="4:11" ht="26.25" customHeight="1" thickBot="1" x14ac:dyDescent="0.3">
      <c r="D46" s="13" t="s">
        <v>35</v>
      </c>
      <c r="E46" s="18">
        <f>SUM(E43:E45)</f>
        <v>3</v>
      </c>
      <c r="F46" s="8">
        <v>89.748000000000005</v>
      </c>
      <c r="G46" s="37">
        <f>E46*F46</f>
        <v>269.24400000000003</v>
      </c>
    </row>
    <row r="47" spans="4:11" ht="27" customHeight="1" x14ac:dyDescent="0.25">
      <c r="D47" s="35" t="s">
        <v>36</v>
      </c>
      <c r="E47" s="99">
        <f>E46</f>
        <v>3</v>
      </c>
      <c r="F47" s="111">
        <v>35.89</v>
      </c>
      <c r="G47" s="126">
        <v>107.68</v>
      </c>
    </row>
    <row r="48" spans="4:11" ht="56.25" customHeight="1" thickBot="1" x14ac:dyDescent="0.3">
      <c r="D48" s="24" t="s">
        <v>37</v>
      </c>
      <c r="E48" s="107"/>
      <c r="F48" s="112"/>
      <c r="G48" s="127"/>
    </row>
    <row r="49" spans="4:13" ht="35.25" customHeight="1" x14ac:dyDescent="0.25">
      <c r="D49" s="38" t="s">
        <v>38</v>
      </c>
      <c r="E49" s="99">
        <v>2</v>
      </c>
      <c r="F49" s="111">
        <v>18</v>
      </c>
      <c r="G49" s="126">
        <f>E49*F49</f>
        <v>36</v>
      </c>
    </row>
    <row r="50" spans="4:13" ht="18.75" customHeight="1" thickBot="1" x14ac:dyDescent="0.3">
      <c r="D50" s="24"/>
      <c r="E50" s="107"/>
      <c r="F50" s="112"/>
      <c r="G50" s="127"/>
    </row>
    <row r="51" spans="4:13" ht="29.25" customHeight="1" x14ac:dyDescent="0.25">
      <c r="D51" s="35" t="s">
        <v>39</v>
      </c>
      <c r="E51" s="99">
        <v>1</v>
      </c>
      <c r="F51" s="111">
        <v>2000</v>
      </c>
      <c r="G51" s="126">
        <f>E51*F51</f>
        <v>2000</v>
      </c>
    </row>
    <row r="52" spans="4:13" ht="15.75" thickBot="1" x14ac:dyDescent="0.3">
      <c r="D52" s="24"/>
      <c r="E52" s="107"/>
      <c r="F52" s="112"/>
      <c r="G52" s="127"/>
      <c r="L52" s="39"/>
    </row>
    <row r="53" spans="4:13" ht="27.75" customHeight="1" thickBot="1" x14ac:dyDescent="0.3">
      <c r="D53" s="31" t="s">
        <v>25</v>
      </c>
      <c r="E53" s="32"/>
      <c r="F53" s="32"/>
      <c r="G53" s="33">
        <f>SUM(G37:G52)</f>
        <v>3092.8440000000001</v>
      </c>
      <c r="L53" s="39"/>
    </row>
    <row r="54" spans="4:13" ht="15.75" thickBot="1" x14ac:dyDescent="0.3">
      <c r="D54" s="128"/>
      <c r="E54" s="129"/>
      <c r="F54" s="129"/>
      <c r="G54" s="130"/>
    </row>
    <row r="55" spans="4:13" ht="24" customHeight="1" thickBot="1" x14ac:dyDescent="0.3">
      <c r="D55" s="131" t="s">
        <v>40</v>
      </c>
      <c r="E55" s="132"/>
      <c r="F55" s="132"/>
      <c r="G55" s="133"/>
    </row>
    <row r="56" spans="4:13" ht="30.75" customHeight="1" x14ac:dyDescent="0.25">
      <c r="D56" s="40" t="s">
        <v>41</v>
      </c>
      <c r="E56" s="111">
        <f>E10*0.07+E11*0.04+E20*0.1174</f>
        <v>59.461200000000005</v>
      </c>
      <c r="F56" s="111">
        <v>4.72</v>
      </c>
      <c r="G56" s="104">
        <v>280.42</v>
      </c>
      <c r="K56" s="41"/>
      <c r="L56" s="41"/>
      <c r="M56" s="41"/>
    </row>
    <row r="57" spans="4:13" ht="30.75" customHeight="1" thickBot="1" x14ac:dyDescent="0.3">
      <c r="D57" s="42" t="s">
        <v>42</v>
      </c>
      <c r="E57" s="112"/>
      <c r="F57" s="112"/>
      <c r="G57" s="110"/>
      <c r="K57" s="41"/>
      <c r="L57" s="41"/>
      <c r="M57" s="41"/>
    </row>
    <row r="58" spans="4:13" ht="26.25" customHeight="1" x14ac:dyDescent="0.25">
      <c r="D58" s="40" t="s">
        <v>43</v>
      </c>
      <c r="E58" s="111">
        <f>E10*0.07*0.8</f>
        <v>39.20000000000001</v>
      </c>
      <c r="F58" s="111">
        <v>9.24</v>
      </c>
      <c r="G58" s="104">
        <f>E58*F58</f>
        <v>362.20800000000008</v>
      </c>
      <c r="K58" s="41"/>
      <c r="L58" s="41"/>
      <c r="M58" s="41"/>
    </row>
    <row r="59" spans="4:13" ht="30.75" thickBot="1" x14ac:dyDescent="0.3">
      <c r="D59" s="42" t="s">
        <v>44</v>
      </c>
      <c r="E59" s="112"/>
      <c r="F59" s="112"/>
      <c r="G59" s="110"/>
    </row>
    <row r="60" spans="4:13" ht="27" customHeight="1" x14ac:dyDescent="0.25">
      <c r="D60" s="40" t="s">
        <v>45</v>
      </c>
      <c r="E60" s="111">
        <f>E10*0.07*0.2+E11*0.04+E20*0.1174</f>
        <v>20.261200000000002</v>
      </c>
      <c r="F60" s="111">
        <v>12.66</v>
      </c>
      <c r="G60" s="104">
        <f>E60*F60</f>
        <v>256.50679200000002</v>
      </c>
    </row>
    <row r="61" spans="4:13" ht="30.75" thickBot="1" x14ac:dyDescent="0.3">
      <c r="D61" s="42" t="s">
        <v>46</v>
      </c>
      <c r="E61" s="112"/>
      <c r="F61" s="112"/>
      <c r="G61" s="110"/>
    </row>
    <row r="62" spans="4:13" ht="31.5" customHeight="1" x14ac:dyDescent="0.25">
      <c r="D62" s="40" t="s">
        <v>47</v>
      </c>
      <c r="E62" s="111">
        <f>E56</f>
        <v>59.461200000000005</v>
      </c>
      <c r="F62" s="111">
        <v>63.54</v>
      </c>
      <c r="G62" s="104">
        <f>E62*F62</f>
        <v>3778.1646480000004</v>
      </c>
    </row>
    <row r="63" spans="4:13" ht="33.75" customHeight="1" thickBot="1" x14ac:dyDescent="0.3">
      <c r="D63" s="42" t="s">
        <v>48</v>
      </c>
      <c r="E63" s="112"/>
      <c r="F63" s="112"/>
      <c r="G63" s="110"/>
      <c r="K63" s="43"/>
      <c r="L63" s="43"/>
      <c r="M63" s="43"/>
    </row>
    <row r="64" spans="4:13" ht="33.75" customHeight="1" thickBot="1" x14ac:dyDescent="0.3">
      <c r="D64" s="40" t="s">
        <v>49</v>
      </c>
      <c r="E64" s="30">
        <v>1</v>
      </c>
      <c r="F64" s="44">
        <v>1900</v>
      </c>
      <c r="G64" s="37">
        <f>E64*F64</f>
        <v>1900</v>
      </c>
      <c r="K64" s="43"/>
      <c r="L64" s="43"/>
      <c r="M64" s="43"/>
    </row>
    <row r="65" spans="2:13" ht="26.25" customHeight="1" thickBot="1" x14ac:dyDescent="0.3">
      <c r="D65" s="31" t="s">
        <v>50</v>
      </c>
      <c r="E65" s="32"/>
      <c r="F65" s="32"/>
      <c r="G65" s="33">
        <f>SUM(G56:G64)</f>
        <v>6577.2994400000007</v>
      </c>
      <c r="I65" s="43"/>
      <c r="J65" s="39"/>
      <c r="K65" s="43"/>
      <c r="L65" s="43"/>
      <c r="M65" s="43"/>
    </row>
    <row r="66" spans="2:13" ht="17.25" customHeight="1" thickBot="1" x14ac:dyDescent="0.3">
      <c r="D66" s="128"/>
      <c r="E66" s="129"/>
      <c r="F66" s="129"/>
      <c r="G66" s="130"/>
      <c r="K66" s="43"/>
      <c r="L66" s="43"/>
      <c r="M66" s="43"/>
    </row>
    <row r="67" spans="2:13" ht="26.25" customHeight="1" thickBot="1" x14ac:dyDescent="0.3">
      <c r="D67" s="131" t="s">
        <v>51</v>
      </c>
      <c r="E67" s="132"/>
      <c r="F67" s="132"/>
      <c r="G67" s="133"/>
      <c r="K67" s="43"/>
      <c r="L67" s="43"/>
      <c r="M67" s="43"/>
    </row>
    <row r="68" spans="2:13" ht="26.25" customHeight="1" x14ac:dyDescent="0.25">
      <c r="D68" s="40" t="s">
        <v>52</v>
      </c>
      <c r="E68" s="111">
        <v>1</v>
      </c>
      <c r="F68" s="111">
        <v>3400</v>
      </c>
      <c r="G68" s="104">
        <f>E68*F68</f>
        <v>3400</v>
      </c>
      <c r="K68" s="43"/>
      <c r="L68" s="43"/>
      <c r="M68" s="43"/>
    </row>
    <row r="69" spans="2:13" ht="26.25" customHeight="1" thickBot="1" x14ac:dyDescent="0.3">
      <c r="D69" s="42" t="s">
        <v>53</v>
      </c>
      <c r="E69" s="112"/>
      <c r="F69" s="112"/>
      <c r="G69" s="110"/>
      <c r="I69" s="56"/>
      <c r="K69" s="43"/>
      <c r="L69" s="43"/>
      <c r="M69" s="43"/>
    </row>
    <row r="70" spans="2:13" ht="24.75" customHeight="1" thickBot="1" x14ac:dyDescent="0.3">
      <c r="D70" s="31" t="s">
        <v>54</v>
      </c>
      <c r="E70" s="32"/>
      <c r="F70" s="32"/>
      <c r="G70" s="33">
        <f>G68</f>
        <v>3400</v>
      </c>
      <c r="I70" s="43"/>
      <c r="K70" s="43"/>
      <c r="L70" s="43"/>
      <c r="M70" s="43"/>
    </row>
    <row r="71" spans="2:13" x14ac:dyDescent="0.25">
      <c r="E71" s="43"/>
      <c r="F71" s="43"/>
      <c r="G71" s="43"/>
      <c r="K71" s="43"/>
      <c r="L71" s="43"/>
      <c r="M71" s="43"/>
    </row>
    <row r="72" spans="2:13" x14ac:dyDescent="0.25">
      <c r="E72" s="43"/>
      <c r="F72" s="43"/>
      <c r="G72" s="43"/>
      <c r="K72" s="43"/>
      <c r="L72" s="43"/>
      <c r="M72" s="43"/>
    </row>
    <row r="74" spans="2:13" ht="18.75" x14ac:dyDescent="0.25">
      <c r="D74" s="136" t="s">
        <v>55</v>
      </c>
      <c r="E74" s="136"/>
      <c r="F74" s="136"/>
      <c r="G74" s="45"/>
      <c r="H74" s="45"/>
      <c r="I74" s="45"/>
      <c r="J74" s="16"/>
    </row>
    <row r="75" spans="2:13" ht="15.75" x14ac:dyDescent="0.25">
      <c r="D75" s="137" t="s">
        <v>56</v>
      </c>
      <c r="E75" s="137"/>
      <c r="F75" s="137"/>
      <c r="G75" s="45"/>
      <c r="H75" s="45"/>
      <c r="I75" s="45"/>
    </row>
    <row r="76" spans="2:13" x14ac:dyDescent="0.25">
      <c r="B76" s="138" t="s">
        <v>57</v>
      </c>
      <c r="C76" s="138"/>
      <c r="D76" s="46" t="s">
        <v>58</v>
      </c>
      <c r="E76" s="46"/>
      <c r="F76" s="46" t="s">
        <v>59</v>
      </c>
      <c r="G76" s="83" t="s">
        <v>60</v>
      </c>
      <c r="H76" s="135"/>
      <c r="I76" s="135"/>
    </row>
    <row r="77" spans="2:13" ht="15.75" thickBot="1" x14ac:dyDescent="0.3">
      <c r="B77" s="48"/>
      <c r="C77" s="49"/>
      <c r="D77" s="48"/>
      <c r="E77" s="48"/>
      <c r="F77" s="48"/>
      <c r="G77" s="48"/>
      <c r="H77" s="135"/>
      <c r="I77" s="135"/>
    </row>
    <row r="78" spans="2:13" x14ac:dyDescent="0.25">
      <c r="B78" s="134">
        <v>1</v>
      </c>
      <c r="C78" s="134"/>
      <c r="D78" s="51" t="s">
        <v>61</v>
      </c>
      <c r="E78" s="51"/>
      <c r="F78" s="52">
        <f>G34</f>
        <v>199708.38749999998</v>
      </c>
      <c r="G78" s="53">
        <f>F78/F83</f>
        <v>0.93857395582975622</v>
      </c>
      <c r="H78" s="135"/>
      <c r="I78" s="135"/>
    </row>
    <row r="79" spans="2:13" x14ac:dyDescent="0.25">
      <c r="B79" s="134">
        <v>2</v>
      </c>
      <c r="C79" s="134"/>
      <c r="D79" s="51" t="s">
        <v>62</v>
      </c>
      <c r="E79" s="51"/>
      <c r="F79" s="54">
        <f>G53</f>
        <v>3092.8440000000001</v>
      </c>
      <c r="G79" s="53">
        <f>F79/F83</f>
        <v>1.4535507818089648E-2</v>
      </c>
      <c r="H79" s="135"/>
      <c r="I79" s="135"/>
    </row>
    <row r="80" spans="2:13" x14ac:dyDescent="0.25">
      <c r="B80" s="134">
        <v>3</v>
      </c>
      <c r="C80" s="134"/>
      <c r="D80" s="51" t="s">
        <v>63</v>
      </c>
      <c r="E80" s="51"/>
      <c r="F80" s="54">
        <f>G65</f>
        <v>6577.2994400000007</v>
      </c>
      <c r="G80" s="53">
        <f>F80/F83</f>
        <v>3.0911480641130518E-2</v>
      </c>
      <c r="H80" s="47"/>
      <c r="I80" s="47"/>
    </row>
    <row r="81" spans="2:12" x14ac:dyDescent="0.25">
      <c r="B81" s="134">
        <v>4</v>
      </c>
      <c r="C81" s="134"/>
      <c r="D81" s="51" t="s">
        <v>64</v>
      </c>
      <c r="E81" s="51"/>
      <c r="F81" s="54">
        <f>G70</f>
        <v>3400</v>
      </c>
      <c r="G81" s="53">
        <f>F81/F83</f>
        <v>1.5979055711023513E-2</v>
      </c>
      <c r="H81" s="135"/>
      <c r="I81" s="135"/>
    </row>
    <row r="82" spans="2:12" x14ac:dyDescent="0.25">
      <c r="D82" s="45"/>
      <c r="E82" s="45"/>
      <c r="F82" s="79"/>
      <c r="G82" s="45"/>
      <c r="H82" s="135"/>
      <c r="I82" s="135"/>
    </row>
    <row r="83" spans="2:12" x14ac:dyDescent="0.25">
      <c r="D83" s="55" t="s">
        <v>65</v>
      </c>
      <c r="E83" s="55"/>
      <c r="F83" s="78">
        <f>SUM(F78:F81)</f>
        <v>212778.53094</v>
      </c>
      <c r="G83" s="45"/>
      <c r="H83" s="135"/>
      <c r="I83" s="135"/>
    </row>
    <row r="84" spans="2:12" x14ac:dyDescent="0.25">
      <c r="D84" s="50" t="s">
        <v>66</v>
      </c>
      <c r="E84" s="50"/>
      <c r="F84" s="54">
        <f>0.13*F83</f>
        <v>27661.209022200001</v>
      </c>
      <c r="G84" s="45"/>
      <c r="H84" s="135"/>
      <c r="I84" s="135"/>
    </row>
    <row r="85" spans="2:12" x14ac:dyDescent="0.25">
      <c r="D85" s="50" t="s">
        <v>67</v>
      </c>
      <c r="E85" s="50"/>
      <c r="F85" s="54">
        <f>0.06*F83</f>
        <v>12766.711856399999</v>
      </c>
      <c r="G85" s="45"/>
      <c r="H85" s="135"/>
      <c r="I85" s="135"/>
    </row>
    <row r="86" spans="2:12" x14ac:dyDescent="0.25">
      <c r="D86" s="45"/>
      <c r="E86" s="45"/>
      <c r="F86" s="79"/>
      <c r="G86" s="45"/>
      <c r="H86" s="135"/>
      <c r="I86" s="135"/>
    </row>
    <row r="87" spans="2:12" x14ac:dyDescent="0.25">
      <c r="D87" s="55" t="s">
        <v>68</v>
      </c>
      <c r="E87" s="50"/>
      <c r="F87" s="78">
        <f>F83+F84+F85</f>
        <v>253206.45181860001</v>
      </c>
      <c r="G87" s="45"/>
      <c r="H87" s="140"/>
      <c r="I87" s="140"/>
      <c r="J87" s="139"/>
      <c r="K87" s="139"/>
    </row>
    <row r="88" spans="2:12" x14ac:dyDescent="0.25">
      <c r="F88" s="80"/>
      <c r="H88" s="56"/>
      <c r="J88" s="87"/>
    </row>
    <row r="89" spans="2:12" x14ac:dyDescent="0.25">
      <c r="D89" s="34" t="s">
        <v>73</v>
      </c>
      <c r="F89" s="78">
        <f>0.21*F87</f>
        <v>53173.354881906002</v>
      </c>
    </row>
    <row r="90" spans="2:12" x14ac:dyDescent="0.25">
      <c r="F90" s="80"/>
    </row>
    <row r="91" spans="2:12" x14ac:dyDescent="0.25">
      <c r="D91" s="55" t="s">
        <v>74</v>
      </c>
      <c r="E91" s="34"/>
      <c r="F91" s="78">
        <v>306379.8</v>
      </c>
    </row>
    <row r="92" spans="2:12" x14ac:dyDescent="0.25">
      <c r="J92" s="88"/>
      <c r="L92" s="27"/>
    </row>
    <row r="93" spans="2:12" x14ac:dyDescent="0.25">
      <c r="J93" s="87"/>
    </row>
  </sheetData>
  <mergeCells count="80">
    <mergeCell ref="I19:I20"/>
    <mergeCell ref="J87:K87"/>
    <mergeCell ref="B79:C79"/>
    <mergeCell ref="H79:I79"/>
    <mergeCell ref="B80:C80"/>
    <mergeCell ref="B81:C81"/>
    <mergeCell ref="H81:I81"/>
    <mergeCell ref="H82:I82"/>
    <mergeCell ref="H83:I83"/>
    <mergeCell ref="H84:I84"/>
    <mergeCell ref="H85:I85"/>
    <mergeCell ref="H86:I86"/>
    <mergeCell ref="H87:I87"/>
    <mergeCell ref="B78:C78"/>
    <mergeCell ref="H78:I78"/>
    <mergeCell ref="E62:E63"/>
    <mergeCell ref="F62:F63"/>
    <mergeCell ref="G62:G63"/>
    <mergeCell ref="D66:G66"/>
    <mergeCell ref="D67:G67"/>
    <mergeCell ref="E68:E69"/>
    <mergeCell ref="F68:F69"/>
    <mergeCell ref="G68:G69"/>
    <mergeCell ref="D74:F74"/>
    <mergeCell ref="D75:F75"/>
    <mergeCell ref="B76:C76"/>
    <mergeCell ref="H76:I76"/>
    <mergeCell ref="H77:I77"/>
    <mergeCell ref="E58:E59"/>
    <mergeCell ref="F58:F59"/>
    <mergeCell ref="G58:G59"/>
    <mergeCell ref="E60:E61"/>
    <mergeCell ref="F60:F61"/>
    <mergeCell ref="G60:G61"/>
    <mergeCell ref="E56:E57"/>
    <mergeCell ref="F56:F57"/>
    <mergeCell ref="G56:G57"/>
    <mergeCell ref="E47:E48"/>
    <mergeCell ref="F47:F48"/>
    <mergeCell ref="G47:G48"/>
    <mergeCell ref="E49:E50"/>
    <mergeCell ref="F49:F50"/>
    <mergeCell ref="G49:G50"/>
    <mergeCell ref="E51:E52"/>
    <mergeCell ref="F51:F52"/>
    <mergeCell ref="G51:G52"/>
    <mergeCell ref="D54:G54"/>
    <mergeCell ref="D55:G55"/>
    <mergeCell ref="E39:E40"/>
    <mergeCell ref="F39:F40"/>
    <mergeCell ref="G39:G40"/>
    <mergeCell ref="E41:E42"/>
    <mergeCell ref="F41:F45"/>
    <mergeCell ref="G41:G45"/>
    <mergeCell ref="E37:E38"/>
    <mergeCell ref="F37:F38"/>
    <mergeCell ref="G37:G38"/>
    <mergeCell ref="E22:E23"/>
    <mergeCell ref="F22:F23"/>
    <mergeCell ref="G22:G23"/>
    <mergeCell ref="E24:E25"/>
    <mergeCell ref="F24:F27"/>
    <mergeCell ref="G24:G27"/>
    <mergeCell ref="E29:E30"/>
    <mergeCell ref="F29:F32"/>
    <mergeCell ref="G29:G32"/>
    <mergeCell ref="D35:G35"/>
    <mergeCell ref="D36:G36"/>
    <mergeCell ref="E18:E19"/>
    <mergeCell ref="F18:F19"/>
    <mergeCell ref="G18:G19"/>
    <mergeCell ref="E20:E21"/>
    <mergeCell ref="F20:F21"/>
    <mergeCell ref="G20:G21"/>
    <mergeCell ref="D7:G7"/>
    <mergeCell ref="F9:F11"/>
    <mergeCell ref="G9:G11"/>
    <mergeCell ref="E13:E14"/>
    <mergeCell ref="F13:F16"/>
    <mergeCell ref="G13:G16"/>
  </mergeCells>
  <pageMargins left="0.7" right="0.7" top="0.75" bottom="0.75" header="0.3" footer="0.3"/>
  <pageSetup paperSize="9" scale="7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definitivo</vt:lpstr>
      <vt:lpstr>'Presupuesto definitivo'!Área_de_impresión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Cruz Molina París</dc:creator>
  <cp:lastModifiedBy>María Cruz Molina París</cp:lastModifiedBy>
  <dcterms:created xsi:type="dcterms:W3CDTF">2025-05-08T11:10:58Z</dcterms:created>
  <dcterms:modified xsi:type="dcterms:W3CDTF">2025-06-04T10:59:20Z</dcterms:modified>
</cp:coreProperties>
</file>