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3 CONTRATACIÓN PÚBLICA\9 LICITACIONES\763 CR050-25-056 SERV. JARDINERIA MÁLAGA Y SEVILLA\2 DEFINITIVOS\"/>
    </mc:Choice>
  </mc:AlternateContent>
  <bookViews>
    <workbookView xWindow="0" yWindow="0" windowWidth="10440" windowHeight="9780"/>
  </bookViews>
  <sheets>
    <sheet name="Lote 1" sheetId="2" r:id="rId1"/>
    <sheet name="Lote 2" sheetId="1" r:id="rId2"/>
  </sheets>
  <definedNames>
    <definedName name="_xlnm.Print_Area" localSheetId="0">'Lote 1'!$A$1:$G$36</definedName>
    <definedName name="_xlnm.Print_Area" localSheetId="1">'Lote 2'!$A$1:$G$35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R3" i="1"/>
  <c r="R2" i="1"/>
  <c r="H109" i="2"/>
  <c r="G33" i="2"/>
  <c r="E33" i="2"/>
  <c r="G32" i="2"/>
  <c r="E32" i="2"/>
  <c r="G31" i="2"/>
  <c r="E31" i="2"/>
  <c r="E23" i="2"/>
  <c r="E38" i="2" s="1"/>
  <c r="D23" i="2"/>
  <c r="F15" i="2"/>
  <c r="F14" i="2"/>
  <c r="F13" i="2"/>
  <c r="R4" i="2"/>
  <c r="R3" i="2"/>
  <c r="R2" i="2"/>
  <c r="G34" i="2" l="1"/>
  <c r="D11" i="2"/>
  <c r="E34" i="2"/>
  <c r="R5" i="2"/>
  <c r="C4" i="2" s="1"/>
  <c r="G33" i="1"/>
  <c r="G34" i="1"/>
  <c r="G32" i="1"/>
  <c r="E25" i="1"/>
  <c r="E38" i="1" s="1"/>
  <c r="D25" i="1"/>
  <c r="F29" i="2" l="1"/>
  <c r="D11" i="1"/>
  <c r="G35" i="1"/>
  <c r="E34" i="1"/>
  <c r="E33" i="1"/>
  <c r="E32" i="1"/>
  <c r="E35" i="1" l="1"/>
  <c r="F30" i="1" s="1"/>
  <c r="H108" i="1" l="1"/>
  <c r="R5" i="1"/>
  <c r="C4" i="1" s="1"/>
</calcChain>
</file>

<file path=xl/comments1.xml><?xml version="1.0" encoding="utf-8"?>
<comments xmlns="http://schemas.openxmlformats.org/spreadsheetml/2006/main">
  <authors>
    <author>Gonzalez Alperiz, Claudio</author>
  </authors>
  <commentList>
    <comment ref="C31" authorId="0" shapeId="0">
      <text>
        <r>
          <rPr>
            <sz val="9"/>
            <color indexed="81"/>
            <rFont val="Tahoma"/>
            <family val="2"/>
          </rPr>
          <t>Horas</t>
        </r>
      </text>
    </comment>
    <comment ref="D31" authorId="0" shapeId="0">
      <text>
        <r>
          <rPr>
            <sz val="9"/>
            <color indexed="81"/>
            <rFont val="Tahoma"/>
            <family val="2"/>
          </rPr>
          <t>Euros/hora</t>
        </r>
      </text>
    </comment>
  </commentList>
</comments>
</file>

<file path=xl/comments2.xml><?xml version="1.0" encoding="utf-8"?>
<comments xmlns="http://schemas.openxmlformats.org/spreadsheetml/2006/main">
  <authors>
    <author>Gonzalez Alperiz, Claudio</author>
  </authors>
  <commentList>
    <comment ref="C32" authorId="0" shapeId="0">
      <text>
        <r>
          <rPr>
            <sz val="9"/>
            <color indexed="81"/>
            <rFont val="Tahoma"/>
            <family val="2"/>
          </rPr>
          <t>Horas</t>
        </r>
      </text>
    </comment>
    <comment ref="D32" authorId="0" shapeId="0">
      <text>
        <r>
          <rPr>
            <sz val="9"/>
            <color indexed="81"/>
            <rFont val="Tahoma"/>
            <family val="2"/>
          </rPr>
          <t>Euros/Hora</t>
        </r>
      </text>
    </comment>
  </commentList>
</comments>
</file>

<file path=xl/sharedStrings.xml><?xml version="1.0" encoding="utf-8"?>
<sst xmlns="http://schemas.openxmlformats.org/spreadsheetml/2006/main" count="118" uniqueCount="49">
  <si>
    <t>CIF</t>
  </si>
  <si>
    <t>NOMBRE</t>
  </si>
  <si>
    <t>EXPEDIENTE</t>
  </si>
  <si>
    <t>REQUISITOS. (LEER ATENTAMENTE)</t>
  </si>
  <si>
    <r>
      <rPr>
        <b/>
        <sz val="10"/>
        <color theme="1"/>
        <rFont val="Source Sans Pro"/>
        <family val="2"/>
      </rPr>
      <t>Rellenar</t>
    </r>
    <r>
      <rPr>
        <sz val="10"/>
        <color theme="1"/>
        <rFont val="Source Sans Pro"/>
        <family val="2"/>
      </rPr>
      <t xml:space="preserve"> todas las </t>
    </r>
    <r>
      <rPr>
        <b/>
        <sz val="10"/>
        <color theme="1"/>
        <rFont val="Source Sans Pro"/>
        <family val="2"/>
      </rPr>
      <t>casillas</t>
    </r>
    <r>
      <rPr>
        <sz val="10"/>
        <color theme="1"/>
        <rFont val="Source Sans Pro"/>
        <family val="2"/>
      </rPr>
      <t xml:space="preserve"> indicadas en color </t>
    </r>
    <r>
      <rPr>
        <b/>
        <sz val="10"/>
        <color theme="1"/>
        <rFont val="Source Sans Pro"/>
        <family val="2"/>
      </rPr>
      <t>VERDE</t>
    </r>
  </si>
  <si>
    <t xml:space="preserve">Será motivo de exclusión: </t>
  </si>
  <si>
    <t>RANGO</t>
  </si>
  <si>
    <t>BLANCOS</t>
  </si>
  <si>
    <t>La oferta que supere los valores límites (máximos o mínimos) definidos para cada criterio.</t>
  </si>
  <si>
    <t>●</t>
  </si>
  <si>
    <t>Los valores ofertados se expresarán con los decimales de los valores de referencia. En caso contrario,
serán redondeados</t>
  </si>
  <si>
    <t>La oferta que presente errores u omisiones conforme a lo establecido en el apartado 3.2.2. del PCAP.</t>
  </si>
  <si>
    <t>CONCEPTO</t>
  </si>
  <si>
    <t>Criterio E01. Precio para el programa de mantenimiento</t>
  </si>
  <si>
    <t>NOMBRE UNIDAD</t>
  </si>
  <si>
    <t>PRESTACIÓN</t>
  </si>
  <si>
    <t>ITV ALGARROBO</t>
  </si>
  <si>
    <t>PUESTA A PUNTO DE TERRENOS</t>
  </si>
  <si>
    <t>MANTENIMIENTO PERIÓDICO</t>
  </si>
  <si>
    <t>ITV RONDA</t>
  </si>
  <si>
    <t xml:space="preserve">ITV ANTEQUERA    </t>
  </si>
  <si>
    <t>ITV GUADALHORCE-DIDEROT</t>
  </si>
  <si>
    <t>ITV EL PALO</t>
  </si>
  <si>
    <t>SERVICIOS CENTRALES</t>
  </si>
  <si>
    <t>ITV OSUNA</t>
  </si>
  <si>
    <t>ITV ÉCIJA</t>
  </si>
  <si>
    <t>ITV GELVES</t>
  </si>
  <si>
    <t>ITV RINCONADA</t>
  </si>
  <si>
    <t>ITV ALCALÁ DE GUADAIRA</t>
  </si>
  <si>
    <t>LOTE</t>
  </si>
  <si>
    <t>ESTIMADO</t>
  </si>
  <si>
    <t>PRECIO MÁXIMO DEL PROGRAMA DE MANTENIMIENTO DEL LOTE 1</t>
  </si>
  <si>
    <t>PRECIO MÁXIMO DEL PROGRAMA DE MANTENIMIENTO DEL LOTE 2</t>
  </si>
  <si>
    <t>IMPORTANTE:</t>
  </si>
  <si>
    <t>Criterio E02. Precios para los trabajos extraordinarios</t>
  </si>
  <si>
    <t>DESPLAZAMIENTO (ida y vuelta)</t>
  </si>
  <si>
    <t>CONTENEDOR DE RESIDUOS (por intervención)</t>
  </si>
  <si>
    <t>CANTIDADES</t>
  </si>
  <si>
    <t>PRECIO UNITARIO MÁXIMO</t>
  </si>
  <si>
    <t>SUBTOTAL</t>
  </si>
  <si>
    <t>SUBTOTAL OFERTADO</t>
  </si>
  <si>
    <t>PRECIO UNITARIO OFERTADO</t>
  </si>
  <si>
    <t>En este criterio se indicará el precio de cada uno de los servicios que se ejecutarán en cada centro para toda la duración del contrato.</t>
  </si>
  <si>
    <t>Los precios estimados para cada centro no son precios máximos, pudiéndose ofertar por encima o por debajo de este valor. Estos precios se han obtenido en base a las frecuencias definidas en el PPT.</t>
  </si>
  <si>
    <t>PRECIO OFERTADO</t>
  </si>
  <si>
    <t>Será objeto de exclusión, la proposición en la que la suma de los precios ofertados para los servicios de cada centro supere el Precio Máximo del Programa de Mantenimiento</t>
  </si>
  <si>
    <t>CR050-25-056</t>
  </si>
  <si>
    <t>MANO DE OBRA DE JARDINERO (horas)</t>
  </si>
  <si>
    <t>IMPORTE DE LA OFERTA ECONÓMICA: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</si>
</sst>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Source Sans Pro"/>
      <family val="2"/>
    </font>
    <font>
      <sz val="9"/>
      <color theme="1"/>
      <name val="Source Sans Pro"/>
      <family val="2"/>
    </font>
    <font>
      <b/>
      <sz val="11"/>
      <name val="Source Sans Pro"/>
      <family val="2"/>
    </font>
    <font>
      <b/>
      <sz val="11"/>
      <color theme="1"/>
      <name val="Source Sans Pro"/>
      <family val="2"/>
    </font>
    <font>
      <b/>
      <sz val="10"/>
      <color theme="1"/>
      <name val="Source Sans Pro"/>
      <family val="2"/>
    </font>
    <font>
      <sz val="10"/>
      <color theme="1"/>
      <name val="Source Sans Pro"/>
      <family val="2"/>
    </font>
    <font>
      <sz val="9"/>
      <color theme="0"/>
      <name val="Source Sans Pro"/>
      <family val="2"/>
    </font>
    <font>
      <b/>
      <sz val="9"/>
      <color rgb="FF0000FF"/>
      <name val="Source Sans Pro"/>
      <family val="2"/>
    </font>
    <font>
      <b/>
      <sz val="10"/>
      <name val="Source Sans Pro"/>
      <family val="2"/>
    </font>
    <font>
      <b/>
      <sz val="9"/>
      <name val="Source Sans Pro"/>
      <family val="2"/>
    </font>
    <font>
      <sz val="9"/>
      <color theme="1"/>
      <name val="Calibri"/>
      <family val="2"/>
    </font>
    <font>
      <b/>
      <sz val="9"/>
      <color rgb="FFC00000"/>
      <name val="Source Sans Pro"/>
      <family val="2"/>
    </font>
    <font>
      <sz val="9"/>
      <color theme="1"/>
      <name val="Source Sans Pro"/>
      <family val="2"/>
    </font>
    <font>
      <sz val="9"/>
      <color indexed="81"/>
      <name val="Tahoma"/>
      <family val="2"/>
    </font>
    <font>
      <b/>
      <sz val="12"/>
      <color theme="1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0" xfId="0" applyFont="1" applyFill="1"/>
    <xf numFmtId="49" fontId="3" fillId="3" borderId="0" xfId="0" applyNumberFormat="1" applyFont="1" applyFill="1"/>
    <xf numFmtId="49" fontId="4" fillId="3" borderId="0" xfId="0" applyNumberFormat="1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7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6" fillId="2" borderId="0" xfId="0" applyFont="1" applyFill="1" applyAlignme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4" fontId="8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right"/>
    </xf>
    <xf numFmtId="0" fontId="1" fillId="2" borderId="0" xfId="0" applyFont="1" applyFill="1" applyAlignment="1">
      <alignment vertical="top"/>
    </xf>
    <xf numFmtId="164" fontId="12" fillId="0" borderId="0" xfId="0" applyNumberFormat="1" applyFont="1" applyFill="1" applyAlignment="1">
      <alignment vertical="top"/>
    </xf>
    <xf numFmtId="164" fontId="9" fillId="3" borderId="0" xfId="0" applyNumberFormat="1" applyFont="1" applyFill="1" applyAlignment="1">
      <alignment horizontal="right" vertical="top"/>
    </xf>
    <xf numFmtId="164" fontId="8" fillId="0" borderId="0" xfId="0" applyNumberFormat="1" applyFont="1" applyFill="1" applyAlignment="1">
      <alignment horizontal="right" vertical="top"/>
    </xf>
    <xf numFmtId="164" fontId="8" fillId="3" borderId="0" xfId="0" applyNumberFormat="1" applyFont="1" applyFill="1" applyAlignment="1">
      <alignment horizontal="right" vertical="top"/>
    </xf>
    <xf numFmtId="164" fontId="8" fillId="0" borderId="0" xfId="0" applyNumberFormat="1" applyFont="1" applyAlignment="1">
      <alignment horizontal="right" vertical="top"/>
    </xf>
    <xf numFmtId="0" fontId="2" fillId="0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wrapText="1"/>
    </xf>
    <xf numFmtId="0" fontId="13" fillId="2" borderId="0" xfId="0" applyFont="1" applyFill="1" applyAlignment="1">
      <alignment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top"/>
    </xf>
    <xf numFmtId="164" fontId="8" fillId="3" borderId="2" xfId="0" applyNumberFormat="1" applyFont="1" applyFill="1" applyBorder="1" applyAlignment="1">
      <alignment horizontal="right" vertical="top"/>
    </xf>
    <xf numFmtId="164" fontId="9" fillId="3" borderId="2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wrapText="1"/>
    </xf>
    <xf numFmtId="164" fontId="9" fillId="0" borderId="0" xfId="0" applyNumberFormat="1" applyFont="1" applyFill="1" applyAlignment="1">
      <alignment horizontal="righ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164" fontId="9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164" fontId="9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vertical="top"/>
    </xf>
    <xf numFmtId="4" fontId="8" fillId="0" borderId="0" xfId="0" applyNumberFormat="1" applyFont="1" applyFill="1" applyAlignment="1">
      <alignment vertical="top"/>
    </xf>
    <xf numFmtId="4" fontId="9" fillId="3" borderId="0" xfId="0" applyNumberFormat="1" applyFont="1" applyFill="1" applyAlignment="1">
      <alignment horizontal="right" vertical="top"/>
    </xf>
    <xf numFmtId="0" fontId="6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/>
    </xf>
    <xf numFmtId="164" fontId="4" fillId="4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left"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9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4" formatCode="#,##0.00\ &quot;€&quot;"/>
      <fill>
        <patternFill patternType="solid">
          <fgColor theme="0" tint="-0.14999847407452621"/>
          <bgColor theme="0" tint="-0.14999847407452621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Source Sans Pro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FF"/>
        <name val="Source Sans Pro"/>
        <scheme val="none"/>
      </font>
      <numFmt numFmtId="164" formatCode="#,##0.00\ &quot;€&quot;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4" formatCode="#,##0.00\ &quot;€&quot;"/>
      <fill>
        <patternFill patternType="solid">
          <fgColor theme="0" tint="-0.14999847407452621"/>
          <bgColor theme="0" tint="-0.14999847407452621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4" formatCode="#,##0.00\ &quot;€&quot;"/>
      <fill>
        <patternFill patternType="solid">
          <fgColor theme="0" tint="-0.14999847407452621"/>
          <bgColor theme="0" tint="-0.14999847407452621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Source Sans Pro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ource Sans Pro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FF"/>
        <name val="Source Sans Pro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FF"/>
        <name val="Source Sans Pro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scheme val="none"/>
      </font>
      <numFmt numFmtId="30" formatCode="@"/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scheme val="none"/>
      </font>
      <numFmt numFmtId="30" formatCode="@"/>
      <fill>
        <patternFill patternType="solid">
          <fgColor theme="0" tint="-0.14999847407452621"/>
          <bgColor theme="0" tint="-0.14999847407452621"/>
        </patternFill>
      </fill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scheme val="none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4" formatCode="#,##0.00\ &quot;€&quot;"/>
      <fill>
        <patternFill patternType="solid">
          <fgColor theme="0" tint="-0.14999847407452621"/>
          <bgColor theme="0" tint="-0.14999847407452621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4" formatCode="#,##0.00"/>
      <fill>
        <patternFill patternType="solid">
          <fgColor theme="0" tint="-0.14999847407452621"/>
          <bgColor theme="0" tint="-0.14999847407452621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Source Sans Pro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FF"/>
        <name val="Source Sans Pro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FF"/>
        <name val="Source Sans Pro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4" formatCode="#,##0.00\ &quot;€&quot;"/>
      <fill>
        <patternFill patternType="solid">
          <fgColor theme="0" tint="-0.14999847407452621"/>
          <bgColor theme="0" tint="-0.14999847407452621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Source Sans Pro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Source Sans Pro"/>
        <scheme val="none"/>
      </font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scheme val="none"/>
      </font>
      <numFmt numFmtId="30" formatCode="@"/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scheme val="none"/>
      </font>
      <numFmt numFmtId="30" formatCode="@"/>
      <fill>
        <patternFill patternType="solid">
          <fgColor theme="0" tint="-0.14999847407452621"/>
          <bgColor theme="0" tint="-0.14999847407452621"/>
        </patternFill>
      </fill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ource Sans Pro"/>
        <scheme val="none"/>
      </font>
      <fill>
        <patternFill patternType="solid">
          <fgColor rgb="FFD9D9D9"/>
          <bgColor rgb="FFD9D9D9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2" name="Licitador3" displayName="Licitador3" ref="A1:C2" totalsRowShown="0" headerRowDxfId="85" dataDxfId="83" headerRowBorderDxfId="84" tableBorderDxfId="82">
  <autoFilter ref="A1:C2"/>
  <tableColumns count="3">
    <tableColumn id="3" name="CIF" dataDxfId="81"/>
    <tableColumn id="1" name="NOMBRE" dataDxfId="80"/>
    <tableColumn id="2" name="EXPEDIENTE" dataDxfId="7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7" name="TablaE01L18" displayName="TablaE01L18" ref="A12:E23" totalsRowCount="1" headerRowDxfId="78" dataDxfId="77">
  <autoFilter ref="A12:E22"/>
  <sortState ref="A19:K40">
    <sortCondition ref="A18:A39"/>
  </sortState>
  <tableColumns count="5">
    <tableColumn id="8" name="LOTE" dataDxfId="76" totalsRowDxfId="75"/>
    <tableColumn id="2" name="NOMBRE UNIDAD" dataDxfId="74" totalsRowDxfId="73"/>
    <tableColumn id="6" name="PRESTACIÓN" totalsRowLabel="PRECIO MÁXIMO DEL PROGRAMA DE MANTENIMIENTO DEL LOTE 1" dataDxfId="72" totalsRowDxfId="71"/>
    <tableColumn id="4" name="ESTIMADO" totalsRowFunction="sum" dataDxfId="70" totalsRowDxfId="69"/>
    <tableColumn id="5" name="PRECIO OFERTADO" totalsRowFunction="sum" dataDxfId="68" totalsRowDxfId="6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10" name="TablaE02L111" displayName="TablaE02L111" ref="A30:G34" totalsRowCount="1" headerRowDxfId="66">
  <autoFilter ref="A30:G33"/>
  <tableColumns count="7">
    <tableColumn id="1" name="LOTE" dataDxfId="65" totalsRowDxfId="64"/>
    <tableColumn id="5" name="CONCEPTO" dataDxfId="63" totalsRowDxfId="62"/>
    <tableColumn id="2" name="CANTIDADES" dataDxfId="61" totalsRowDxfId="60"/>
    <tableColumn id="6" name="PRECIO UNITARIO MÁXIMO" dataDxfId="59" totalsRowDxfId="58"/>
    <tableColumn id="7" name="SUBTOTAL" totalsRowFunction="sum" totalsRowDxfId="57">
      <calculatedColumnFormula>TablaE02L111[[#This Row],[CANTIDADES]]*TablaE02L111[[#This Row],[PRECIO UNITARIO MÁXIMO]]</calculatedColumnFormula>
    </tableColumn>
    <tableColumn id="3" name="PRECIO UNITARIO OFERTADO" dataDxfId="56" totalsRowDxfId="55"/>
    <tableColumn id="4" name="SUBTOTAL OFERTADO" totalsRowFunction="sum" dataDxfId="54" totalsRowDxfId="53">
      <calculatedColumnFormula>TablaE02L111[[#This Row],[CANTIDADES]]*TablaE02L111[[#This Row],[PRECIO UNITARIO OFERTADO]]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11" name="Blancos12" displayName="Blancos12" ref="Q1:R5" totalsRowCount="1" headerRowDxfId="52" dataDxfId="51">
  <autoFilter ref="Q1:R4"/>
  <tableColumns count="2">
    <tableColumn id="1" name="RANGO" dataDxfId="50" totalsRowDxfId="49"/>
    <tableColumn id="2" name="BLANCOS" totalsRowFunction="sum" dataDxfId="48" totalsRowDxfId="4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1" name="Licitador" displayName="Licitador" ref="A1:C2" totalsRowShown="0" headerRowDxfId="39" dataDxfId="37" headerRowBorderDxfId="38" tableBorderDxfId="36">
  <autoFilter ref="A1:C2"/>
  <tableColumns count="3">
    <tableColumn id="3" name="CIF" dataDxfId="35"/>
    <tableColumn id="1" name="NOMBRE" dataDxfId="34"/>
    <tableColumn id="2" name="EXPEDIENTE" dataDxfId="33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8" name="Blancos" displayName="Blancos" ref="Q1:R5" totalsRowCount="1" headerRowDxfId="32" dataDxfId="31">
  <autoFilter ref="Q1:R4"/>
  <tableColumns count="2">
    <tableColumn id="1" name="RANGO" dataDxfId="30" totalsRowDxfId="29"/>
    <tableColumn id="2" name="BLANCOS" totalsRowFunction="sum" dataDxfId="28" totalsRowDxfId="27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3" name="TablaE02L2" displayName="TablaE02L2" ref="A31:G35" totalsRowCount="1" headerRowDxfId="26">
  <autoFilter ref="A31:G34"/>
  <tableColumns count="7">
    <tableColumn id="1" name="LOTE" dataDxfId="25" totalsRowDxfId="24"/>
    <tableColumn id="5" name="CONCEPTO" dataDxfId="23" totalsRowDxfId="22"/>
    <tableColumn id="2" name="CANTIDADES" dataDxfId="21" totalsRowDxfId="20"/>
    <tableColumn id="6" name="PRECIO UNITARIO MÁXIMO" dataDxfId="19" totalsRowDxfId="18"/>
    <tableColumn id="7" name="SUBTOTAL" totalsRowFunction="sum" dataDxfId="17" totalsRowDxfId="16">
      <calculatedColumnFormula>TablaE02L2[[#This Row],[CANTIDADES]]*TablaE02L2[[#This Row],[PRECIO UNITARIO MÁXIMO]]</calculatedColumnFormula>
    </tableColumn>
    <tableColumn id="3" name="PRECIO UNITARIO OFERTADO" dataDxfId="15" totalsRowDxfId="14"/>
    <tableColumn id="4" name="SUBTOTAL OFERTADO" totalsRowFunction="sum" dataDxfId="13" totalsRowDxfId="12">
      <calculatedColumnFormula>TablaE02L2[[#This Row],[CANTIDADES]]*TablaE02L2[[#This Row],[PRECIO UNITARIO OFERTADO]]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5" name="TablaE01L2" displayName="TablaE01L2" ref="A12:E25" totalsRowCount="1" headerRowDxfId="11" tableBorderDxfId="10">
  <autoFilter ref="A12:E24"/>
  <tableColumns count="5">
    <tableColumn id="1" name="LOTE" dataDxfId="9" totalsRowDxfId="8"/>
    <tableColumn id="2" name="NOMBRE UNIDAD" dataDxfId="7" totalsRowDxfId="6"/>
    <tableColumn id="3" name="PRESTACIÓN" totalsRowLabel="PRECIO MÁXIMO DEL PROGRAMA DE MANTENIMIENTO DEL LOTE 2" dataDxfId="5" totalsRowDxfId="4"/>
    <tableColumn id="4" name="ESTIMADO" totalsRowFunction="sum" dataDxfId="3" totalsRowDxfId="2"/>
    <tableColumn id="5" name="PRECIO OFERTADO" totalsRowFunction="sum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8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22"/>
  <sheetViews>
    <sheetView tabSelected="1" zoomScaleNormal="100" workbookViewId="0">
      <selection activeCell="G8" sqref="G8"/>
    </sheetView>
  </sheetViews>
  <sheetFormatPr baseColWidth="10" defaultRowHeight="12" x14ac:dyDescent="0.2"/>
  <cols>
    <col min="1" max="1" width="11.42578125" style="2" customWidth="1"/>
    <col min="2" max="2" width="21.42578125" style="2" customWidth="1"/>
    <col min="3" max="3" width="23.85546875" style="2" customWidth="1"/>
    <col min="4" max="4" width="9.42578125" style="2" customWidth="1"/>
    <col min="5" max="5" width="12.140625" style="2" customWidth="1"/>
    <col min="6" max="6" width="9.5703125" style="2" customWidth="1"/>
    <col min="7" max="7" width="10.5703125" style="8" customWidth="1"/>
    <col min="8" max="8" width="11.42578125" style="2" customWidth="1"/>
    <col min="9" max="9" width="8.42578125" style="2" customWidth="1"/>
    <col min="10" max="10" width="10.140625" style="2" customWidth="1"/>
    <col min="11" max="16" width="11.42578125" style="2"/>
    <col min="17" max="17" width="8.7109375" style="2" hidden="1" customWidth="1"/>
    <col min="18" max="18" width="10.42578125" style="2" hidden="1" customWidth="1"/>
    <col min="19" max="16384" width="11.42578125" style="2"/>
  </cols>
  <sheetData>
    <row r="1" spans="1:18" x14ac:dyDescent="0.2">
      <c r="A1" s="1" t="s">
        <v>0</v>
      </c>
      <c r="B1" s="1" t="s">
        <v>1</v>
      </c>
      <c r="C1" s="1" t="s">
        <v>2</v>
      </c>
      <c r="Q1" s="15" t="s">
        <v>6</v>
      </c>
      <c r="R1" s="12" t="s">
        <v>7</v>
      </c>
    </row>
    <row r="2" spans="1:18" ht="15" x14ac:dyDescent="0.25">
      <c r="A2" s="3"/>
      <c r="B2" s="3"/>
      <c r="C2" s="4" t="s">
        <v>46</v>
      </c>
      <c r="Q2" s="16">
        <v>1</v>
      </c>
      <c r="R2" s="16">
        <f>COUNTBLANK(Licitador3[[CIF]:[NOMBRE]])</f>
        <v>2</v>
      </c>
    </row>
    <row r="3" spans="1:18" x14ac:dyDescent="0.2">
      <c r="Q3" s="16">
        <v>2</v>
      </c>
      <c r="R3" s="16">
        <f>COUNTBLANK(TablaE01L18[PRECIO OFERTADO])</f>
        <v>10</v>
      </c>
    </row>
    <row r="4" spans="1:18" ht="13.5" x14ac:dyDescent="0.25">
      <c r="A4" s="5" t="s">
        <v>3</v>
      </c>
      <c r="B4" s="6"/>
      <c r="C4" s="56" t="str">
        <f>IF(Blancos12[[#Totals],[BLANCOS]]&gt;0,"PENDIENTE DE RELLENAR DATOS","")</f>
        <v>PENDIENTE DE RELLENAR DATOS</v>
      </c>
      <c r="D4" s="56"/>
      <c r="E4" s="56"/>
      <c r="F4" s="18"/>
      <c r="Q4" s="16">
        <v>3</v>
      </c>
      <c r="R4" s="16">
        <f>COUNTBLANK(TablaE02L111[PRECIO UNITARIO OFERTADO])</f>
        <v>3</v>
      </c>
    </row>
    <row r="5" spans="1:18" ht="13.5" x14ac:dyDescent="0.25">
      <c r="A5" s="6" t="s">
        <v>4</v>
      </c>
      <c r="B5" s="6"/>
      <c r="C5" s="6"/>
      <c r="Q5" s="16"/>
      <c r="R5" s="13">
        <f>SUBTOTAL(109,Blancos12[BLANCOS])</f>
        <v>15</v>
      </c>
    </row>
    <row r="6" spans="1:18" ht="26.25" customHeight="1" x14ac:dyDescent="0.2">
      <c r="A6" s="57" t="s">
        <v>10</v>
      </c>
      <c r="B6" s="57"/>
      <c r="C6" s="57"/>
      <c r="D6" s="57"/>
      <c r="E6" s="57"/>
    </row>
    <row r="7" spans="1:18" ht="13.5" x14ac:dyDescent="0.2">
      <c r="A7" s="57" t="s">
        <v>5</v>
      </c>
      <c r="B7" s="57"/>
      <c r="C7" s="57"/>
      <c r="D7" s="57"/>
      <c r="E7" s="57"/>
    </row>
    <row r="8" spans="1:18" ht="13.5" customHeight="1" x14ac:dyDescent="0.2">
      <c r="A8" s="17" t="s">
        <v>9</v>
      </c>
      <c r="B8" s="50" t="s">
        <v>8</v>
      </c>
      <c r="C8" s="50"/>
      <c r="D8" s="50"/>
      <c r="E8" s="50"/>
    </row>
    <row r="9" spans="1:18" ht="13.5" x14ac:dyDescent="0.25">
      <c r="A9" s="17" t="s">
        <v>9</v>
      </c>
      <c r="B9" s="6" t="s">
        <v>11</v>
      </c>
      <c r="C9" s="6"/>
    </row>
    <row r="11" spans="1:18" x14ac:dyDescent="0.2">
      <c r="A11" s="7" t="s">
        <v>13</v>
      </c>
      <c r="D11" s="55" t="str">
        <f>IF(TablaE01L18[[#Totals],[PRECIO OFERTADO]]&gt;TablaE01L18[[#Totals],[ESTIMADO]],"EXCLUSIÓN DE LA OFERTA","")</f>
        <v/>
      </c>
      <c r="E11" s="55"/>
    </row>
    <row r="12" spans="1:18" ht="24" x14ac:dyDescent="0.2">
      <c r="A12" s="10" t="s">
        <v>29</v>
      </c>
      <c r="B12" s="10" t="s">
        <v>14</v>
      </c>
      <c r="C12" s="10" t="s">
        <v>15</v>
      </c>
      <c r="D12" s="10" t="s">
        <v>30</v>
      </c>
      <c r="E12" s="10" t="s">
        <v>44</v>
      </c>
      <c r="F12" s="8"/>
      <c r="G12" s="2"/>
    </row>
    <row r="13" spans="1:18" ht="13.5" x14ac:dyDescent="0.2">
      <c r="A13" s="32">
        <v>1</v>
      </c>
      <c r="B13" s="29" t="s">
        <v>16</v>
      </c>
      <c r="C13" s="29" t="s">
        <v>17</v>
      </c>
      <c r="D13" s="26">
        <v>879.16408852009613</v>
      </c>
      <c r="E13" s="25"/>
      <c r="F13" s="8">
        <f>IF(TablaE01L18[[#This Row],[PRECIO OFERTADO]]&gt;TablaE01L18[[#This Row],[ESTIMADO]],1,2)</f>
        <v>2</v>
      </c>
      <c r="G13" s="2"/>
    </row>
    <row r="14" spans="1:18" ht="13.5" x14ac:dyDescent="0.2">
      <c r="A14" s="32">
        <v>1</v>
      </c>
      <c r="B14" s="29" t="s">
        <v>20</v>
      </c>
      <c r="C14" s="29" t="s">
        <v>17</v>
      </c>
      <c r="D14" s="26">
        <v>376.78460936575556</v>
      </c>
      <c r="E14" s="25"/>
      <c r="F14" s="8">
        <f>IF(TablaE01L18[[#This Row],[PRECIO OFERTADO]]&gt;TablaE01L18[[#This Row],[ESTIMADO]],1,2)</f>
        <v>2</v>
      </c>
      <c r="G14" s="2"/>
    </row>
    <row r="15" spans="1:18" ht="13.5" x14ac:dyDescent="0.2">
      <c r="A15" s="32">
        <v>1</v>
      </c>
      <c r="B15" s="29" t="s">
        <v>22</v>
      </c>
      <c r="C15" s="29" t="s">
        <v>17</v>
      </c>
      <c r="D15" s="26">
        <v>502.37947915434074</v>
      </c>
      <c r="E15" s="25"/>
      <c r="F15" s="8">
        <f>IF(TablaE01L18[[#This Row],[PRECIO OFERTADO]]&gt;TablaE01L18[[#This Row],[ESTIMADO]],1,2)</f>
        <v>2</v>
      </c>
      <c r="G15" s="2"/>
    </row>
    <row r="16" spans="1:18" ht="13.5" x14ac:dyDescent="0.2">
      <c r="A16" s="32">
        <v>1</v>
      </c>
      <c r="B16" s="29" t="s">
        <v>21</v>
      </c>
      <c r="C16" s="29" t="s">
        <v>17</v>
      </c>
      <c r="D16" s="26">
        <v>816.36665362580356</v>
      </c>
      <c r="E16" s="25"/>
      <c r="F16" s="8"/>
      <c r="G16" s="2"/>
    </row>
    <row r="17" spans="1:9" ht="13.5" x14ac:dyDescent="0.2">
      <c r="A17" s="32">
        <v>1</v>
      </c>
      <c r="B17" s="29" t="s">
        <v>19</v>
      </c>
      <c r="C17" s="29" t="s">
        <v>17</v>
      </c>
      <c r="D17" s="26">
        <v>439.58204426004818</v>
      </c>
      <c r="E17" s="25"/>
      <c r="F17" s="8"/>
      <c r="G17" s="2"/>
    </row>
    <row r="18" spans="1:9" ht="13.5" x14ac:dyDescent="0.2">
      <c r="A18" s="32">
        <v>1</v>
      </c>
      <c r="B18" s="29" t="s">
        <v>16</v>
      </c>
      <c r="C18" s="29" t="s">
        <v>18</v>
      </c>
      <c r="D18" s="26">
        <v>1854.4091074740522</v>
      </c>
      <c r="E18" s="25"/>
      <c r="F18" s="8"/>
      <c r="G18" s="2"/>
    </row>
    <row r="19" spans="1:9" ht="13.5" x14ac:dyDescent="0.2">
      <c r="A19" s="32">
        <v>1</v>
      </c>
      <c r="B19" s="29" t="s">
        <v>20</v>
      </c>
      <c r="C19" s="29" t="s">
        <v>18</v>
      </c>
      <c r="D19" s="26">
        <v>1177.4118216356699</v>
      </c>
      <c r="E19" s="25"/>
      <c r="F19" s="8"/>
      <c r="G19" s="2"/>
    </row>
    <row r="20" spans="1:9" ht="13.5" x14ac:dyDescent="0.2">
      <c r="A20" s="32">
        <v>1</v>
      </c>
      <c r="B20" s="29" t="s">
        <v>22</v>
      </c>
      <c r="C20" s="29" t="s">
        <v>18</v>
      </c>
      <c r="D20" s="26">
        <v>1236.0792502876616</v>
      </c>
      <c r="E20" s="25"/>
      <c r="F20" s="8"/>
      <c r="G20" s="2"/>
    </row>
    <row r="21" spans="1:9" ht="13.5" x14ac:dyDescent="0.2">
      <c r="A21" s="32">
        <v>1</v>
      </c>
      <c r="B21" s="29" t="s">
        <v>21</v>
      </c>
      <c r="C21" s="29" t="s">
        <v>18</v>
      </c>
      <c r="D21" s="26">
        <v>9888.3349879399939</v>
      </c>
      <c r="E21" s="25"/>
      <c r="F21" s="8"/>
      <c r="G21" s="2"/>
    </row>
    <row r="22" spans="1:9" ht="13.5" x14ac:dyDescent="0.2">
      <c r="A22" s="32">
        <v>1</v>
      </c>
      <c r="B22" s="29" t="s">
        <v>19</v>
      </c>
      <c r="C22" s="29" t="s">
        <v>18</v>
      </c>
      <c r="D22" s="26">
        <v>1530.5773217178589</v>
      </c>
      <c r="E22" s="25"/>
      <c r="F22" s="8"/>
      <c r="G22" s="2"/>
    </row>
    <row r="23" spans="1:9" ht="13.5" x14ac:dyDescent="0.25">
      <c r="A23" s="13"/>
      <c r="B23" s="11"/>
      <c r="C23" s="22" t="s">
        <v>31</v>
      </c>
      <c r="D23" s="24">
        <f>SUBTOTAL(109,TablaE01L18[ESTIMADO])</f>
        <v>18701.089363981278</v>
      </c>
      <c r="E23" s="46">
        <f>SUBTOTAL(109,TablaE01L18[PRECIO OFERTADO])</f>
        <v>0</v>
      </c>
      <c r="F23" s="8"/>
      <c r="G23" s="2"/>
    </row>
    <row r="24" spans="1:9" x14ac:dyDescent="0.2">
      <c r="G24" s="2"/>
      <c r="I24" s="8"/>
    </row>
    <row r="25" spans="1:9" ht="24.95" customHeight="1" x14ac:dyDescent="0.2">
      <c r="A25" s="23" t="s">
        <v>33</v>
      </c>
      <c r="B25" s="54" t="s">
        <v>42</v>
      </c>
      <c r="C25" s="54"/>
      <c r="D25" s="54"/>
      <c r="E25" s="54"/>
      <c r="F25" s="33"/>
      <c r="G25" s="33"/>
      <c r="H25" s="8"/>
    </row>
    <row r="26" spans="1:9" ht="39.950000000000003" customHeight="1" x14ac:dyDescent="0.2">
      <c r="B26" s="54" t="s">
        <v>43</v>
      </c>
      <c r="C26" s="54"/>
      <c r="D26" s="54"/>
      <c r="E26" s="54"/>
      <c r="F26" s="34"/>
      <c r="G26" s="34"/>
      <c r="H26" s="8"/>
    </row>
    <row r="27" spans="1:9" ht="24.95" customHeight="1" x14ac:dyDescent="0.2">
      <c r="B27" s="54" t="s">
        <v>45</v>
      </c>
      <c r="C27" s="54"/>
      <c r="D27" s="54"/>
      <c r="E27" s="54"/>
      <c r="F27" s="34"/>
      <c r="G27" s="34"/>
      <c r="H27" s="8"/>
    </row>
    <row r="28" spans="1:9" x14ac:dyDescent="0.2">
      <c r="G28" s="2"/>
      <c r="H28" s="8"/>
    </row>
    <row r="29" spans="1:9" x14ac:dyDescent="0.2">
      <c r="A29" s="7" t="s">
        <v>34</v>
      </c>
      <c r="F29" s="55" t="str">
        <f>IF(OR(TablaE02L111[[#Totals],[SUBTOTAL OFERTADO]]&gt;TablaE02L111[[#Totals],[SUBTOTAL]],F31&gt;D31,F32&gt;D32,F33&gt;D33),"EXCLUSIÓN DE LA OFERTA","")</f>
        <v/>
      </c>
      <c r="G29" s="55"/>
      <c r="H29" s="8"/>
    </row>
    <row r="30" spans="1:9" ht="40.5" customHeight="1" x14ac:dyDescent="0.2">
      <c r="A30" s="10" t="s">
        <v>29</v>
      </c>
      <c r="B30" s="10" t="s">
        <v>12</v>
      </c>
      <c r="C30" s="10" t="s">
        <v>37</v>
      </c>
      <c r="D30" s="10" t="s">
        <v>38</v>
      </c>
      <c r="E30" s="10" t="s">
        <v>39</v>
      </c>
      <c r="F30" s="10" t="s">
        <v>41</v>
      </c>
      <c r="G30" s="35" t="s">
        <v>40</v>
      </c>
      <c r="H30" s="8"/>
    </row>
    <row r="31" spans="1:9" ht="24" x14ac:dyDescent="0.2">
      <c r="A31" s="32">
        <v>1</v>
      </c>
      <c r="B31" s="40" t="s">
        <v>47</v>
      </c>
      <c r="C31" s="32">
        <v>60</v>
      </c>
      <c r="D31" s="48">
        <v>39.6</v>
      </c>
      <c r="E31" s="47">
        <f>TablaE02L111[[#This Row],[CANTIDADES]]*TablaE02L111[[#This Row],[PRECIO UNITARIO MÁXIMO]]</f>
        <v>2376</v>
      </c>
      <c r="F31" s="49"/>
      <c r="G31" s="25">
        <f>TablaE02L111[[#This Row],[CANTIDADES]]*TablaE02L111[[#This Row],[PRECIO UNITARIO OFERTADO]]</f>
        <v>0</v>
      </c>
      <c r="H31" s="8"/>
    </row>
    <row r="32" spans="1:9" ht="24" x14ac:dyDescent="0.2">
      <c r="A32" s="32">
        <v>1</v>
      </c>
      <c r="B32" s="40" t="s">
        <v>35</v>
      </c>
      <c r="C32" s="32">
        <v>12</v>
      </c>
      <c r="D32" s="48">
        <v>79.2</v>
      </c>
      <c r="E32" s="47">
        <f>TablaE02L111[[#This Row],[CANTIDADES]]*TablaE02L111[[#This Row],[PRECIO UNITARIO MÁXIMO]]</f>
        <v>950.40000000000009</v>
      </c>
      <c r="F32" s="49"/>
      <c r="G32" s="41">
        <f>TablaE02L111[[#This Row],[CANTIDADES]]*TablaE02L111[[#This Row],[PRECIO UNITARIO OFERTADO]]</f>
        <v>0</v>
      </c>
      <c r="H32" s="8"/>
    </row>
    <row r="33" spans="1:8" ht="24" x14ac:dyDescent="0.2">
      <c r="A33" s="32">
        <v>1</v>
      </c>
      <c r="B33" s="40" t="s">
        <v>36</v>
      </c>
      <c r="C33" s="32">
        <v>12</v>
      </c>
      <c r="D33" s="48">
        <v>118.8</v>
      </c>
      <c r="E33" s="47">
        <f>TablaE02L111[[#This Row],[CANTIDADES]]*TablaE02L111[[#This Row],[PRECIO UNITARIO MÁXIMO]]</f>
        <v>1425.6</v>
      </c>
      <c r="F33" s="49"/>
      <c r="G33" s="25">
        <f>TablaE02L111[[#This Row],[CANTIDADES]]*TablaE02L111[[#This Row],[PRECIO UNITARIO OFERTADO]]</f>
        <v>0</v>
      </c>
      <c r="H33" s="8"/>
    </row>
    <row r="34" spans="1:8" ht="13.5" x14ac:dyDescent="0.2">
      <c r="A34" s="13"/>
      <c r="B34" s="11"/>
      <c r="C34" s="11"/>
      <c r="D34" s="21"/>
      <c r="E34" s="24">
        <f>SUBTOTAL(109,TablaE02L111[SUBTOTAL])</f>
        <v>4752</v>
      </c>
      <c r="F34" s="41"/>
      <c r="G34" s="41">
        <f>SUBTOTAL(109,TablaE02L111[SUBTOTAL OFERTADO])</f>
        <v>0</v>
      </c>
    </row>
    <row r="35" spans="1:8" x14ac:dyDescent="0.2">
      <c r="E35" s="8"/>
      <c r="G35" s="2"/>
    </row>
    <row r="36" spans="1:8" x14ac:dyDescent="0.2">
      <c r="E36" s="8"/>
      <c r="G36" s="2"/>
    </row>
    <row r="37" spans="1:8" x14ac:dyDescent="0.2">
      <c r="G37" s="2"/>
      <c r="H37" s="8"/>
    </row>
    <row r="38" spans="1:8" ht="15.75" x14ac:dyDescent="0.25">
      <c r="D38" s="51" t="s">
        <v>48</v>
      </c>
      <c r="E38" s="52" t="str">
        <f>IF(TablaE01L18[[#Totals],[PRECIO OFERTADO]]=0,"",TablaE02L111[[#Totals],[SUBTOTAL]]+TablaE01L18[[#Totals],[PRECIO OFERTADO]])</f>
        <v/>
      </c>
      <c r="G38" s="2"/>
      <c r="H38" s="8"/>
    </row>
    <row r="39" spans="1:8" x14ac:dyDescent="0.2">
      <c r="G39" s="2"/>
      <c r="H39" s="8"/>
    </row>
    <row r="40" spans="1:8" x14ac:dyDescent="0.2">
      <c r="G40" s="2"/>
      <c r="H40" s="8"/>
    </row>
    <row r="41" spans="1:8" x14ac:dyDescent="0.2">
      <c r="G41" s="2"/>
      <c r="H41" s="8"/>
    </row>
    <row r="42" spans="1:8" x14ac:dyDescent="0.2">
      <c r="G42" s="2"/>
      <c r="H42" s="8"/>
    </row>
    <row r="43" spans="1:8" x14ac:dyDescent="0.2">
      <c r="G43" s="2"/>
      <c r="H43" s="8"/>
    </row>
    <row r="44" spans="1:8" x14ac:dyDescent="0.2">
      <c r="G44" s="2"/>
      <c r="H44" s="8"/>
    </row>
    <row r="45" spans="1:8" x14ac:dyDescent="0.2">
      <c r="G45" s="2"/>
      <c r="H45" s="8"/>
    </row>
    <row r="46" spans="1:8" x14ac:dyDescent="0.2">
      <c r="G46" s="2"/>
      <c r="H46" s="8"/>
    </row>
    <row r="47" spans="1:8" x14ac:dyDescent="0.2">
      <c r="G47" s="2"/>
      <c r="H47" s="8"/>
    </row>
    <row r="48" spans="1:8" x14ac:dyDescent="0.2">
      <c r="G48" s="2"/>
      <c r="H48" s="8"/>
    </row>
    <row r="49" spans="7:8" x14ac:dyDescent="0.2">
      <c r="G49" s="2"/>
      <c r="H49" s="8"/>
    </row>
    <row r="50" spans="7:8" x14ac:dyDescent="0.2">
      <c r="G50" s="2"/>
      <c r="H50" s="8"/>
    </row>
    <row r="51" spans="7:8" x14ac:dyDescent="0.2">
      <c r="G51" s="2"/>
      <c r="H51" s="8"/>
    </row>
    <row r="52" spans="7:8" x14ac:dyDescent="0.2">
      <c r="G52" s="2"/>
      <c r="H52" s="8"/>
    </row>
    <row r="53" spans="7:8" x14ac:dyDescent="0.2">
      <c r="G53" s="2"/>
      <c r="H53" s="8"/>
    </row>
    <row r="54" spans="7:8" x14ac:dyDescent="0.2">
      <c r="G54" s="2"/>
      <c r="H54" s="8"/>
    </row>
    <row r="55" spans="7:8" x14ac:dyDescent="0.2">
      <c r="G55" s="2"/>
      <c r="H55" s="8"/>
    </row>
    <row r="56" spans="7:8" x14ac:dyDescent="0.2">
      <c r="G56" s="2"/>
      <c r="H56" s="8"/>
    </row>
    <row r="57" spans="7:8" x14ac:dyDescent="0.2">
      <c r="G57" s="2"/>
      <c r="H57" s="8"/>
    </row>
    <row r="58" spans="7:8" x14ac:dyDescent="0.2">
      <c r="G58" s="2"/>
      <c r="H58" s="8"/>
    </row>
    <row r="59" spans="7:8" x14ac:dyDescent="0.2">
      <c r="G59" s="2"/>
      <c r="H59" s="8"/>
    </row>
    <row r="60" spans="7:8" x14ac:dyDescent="0.2">
      <c r="G60" s="2"/>
      <c r="H60" s="8"/>
    </row>
    <row r="61" spans="7:8" x14ac:dyDescent="0.2">
      <c r="G61" s="2"/>
      <c r="H61" s="8"/>
    </row>
    <row r="62" spans="7:8" x14ac:dyDescent="0.2">
      <c r="G62" s="2"/>
      <c r="H62" s="8"/>
    </row>
    <row r="63" spans="7:8" x14ac:dyDescent="0.2">
      <c r="G63" s="2"/>
      <c r="H63" s="8"/>
    </row>
    <row r="64" spans="7:8" x14ac:dyDescent="0.2">
      <c r="G64" s="2"/>
      <c r="H64" s="8"/>
    </row>
    <row r="65" spans="7:8" x14ac:dyDescent="0.2">
      <c r="G65" s="2"/>
      <c r="H65" s="8"/>
    </row>
    <row r="66" spans="7:8" x14ac:dyDescent="0.2">
      <c r="G66" s="2"/>
      <c r="H66" s="8"/>
    </row>
    <row r="67" spans="7:8" x14ac:dyDescent="0.2">
      <c r="G67" s="2"/>
      <c r="H67" s="8"/>
    </row>
    <row r="68" spans="7:8" x14ac:dyDescent="0.2">
      <c r="G68" s="2"/>
      <c r="H68" s="8"/>
    </row>
    <row r="69" spans="7:8" x14ac:dyDescent="0.2">
      <c r="G69" s="2"/>
      <c r="H69" s="8"/>
    </row>
    <row r="70" spans="7:8" x14ac:dyDescent="0.2">
      <c r="G70" s="2"/>
      <c r="H70" s="8"/>
    </row>
    <row r="71" spans="7:8" x14ac:dyDescent="0.2">
      <c r="G71" s="2"/>
      <c r="H71" s="8"/>
    </row>
    <row r="72" spans="7:8" x14ac:dyDescent="0.2">
      <c r="G72" s="2"/>
      <c r="H72" s="8"/>
    </row>
    <row r="73" spans="7:8" x14ac:dyDescent="0.2">
      <c r="G73" s="2"/>
      <c r="H73" s="8"/>
    </row>
    <row r="74" spans="7:8" x14ac:dyDescent="0.2">
      <c r="G74" s="2"/>
      <c r="H74" s="8"/>
    </row>
    <row r="75" spans="7:8" x14ac:dyDescent="0.2">
      <c r="G75" s="2"/>
      <c r="H75" s="8"/>
    </row>
    <row r="76" spans="7:8" x14ac:dyDescent="0.2">
      <c r="G76" s="2"/>
      <c r="H76" s="8"/>
    </row>
    <row r="77" spans="7:8" x14ac:dyDescent="0.2">
      <c r="G77" s="2"/>
      <c r="H77" s="8"/>
    </row>
    <row r="78" spans="7:8" x14ac:dyDescent="0.2">
      <c r="G78" s="2"/>
      <c r="H78" s="8"/>
    </row>
    <row r="79" spans="7:8" x14ac:dyDescent="0.2">
      <c r="G79" s="2"/>
      <c r="H79" s="8"/>
    </row>
    <row r="80" spans="7:8" x14ac:dyDescent="0.2">
      <c r="G80" s="2"/>
      <c r="H80" s="8"/>
    </row>
    <row r="81" spans="7:8" x14ac:dyDescent="0.2">
      <c r="G81" s="2"/>
      <c r="H81" s="8"/>
    </row>
    <row r="82" spans="7:8" x14ac:dyDescent="0.2">
      <c r="G82" s="2"/>
      <c r="H82" s="8"/>
    </row>
    <row r="83" spans="7:8" x14ac:dyDescent="0.2">
      <c r="G83" s="2"/>
      <c r="H83" s="8"/>
    </row>
    <row r="84" spans="7:8" x14ac:dyDescent="0.2">
      <c r="G84" s="2"/>
      <c r="H84" s="8"/>
    </row>
    <row r="85" spans="7:8" x14ac:dyDescent="0.2">
      <c r="G85" s="2"/>
      <c r="H85" s="8"/>
    </row>
    <row r="86" spans="7:8" x14ac:dyDescent="0.2">
      <c r="G86" s="2"/>
      <c r="H86" s="8"/>
    </row>
    <row r="87" spans="7:8" x14ac:dyDescent="0.2">
      <c r="G87" s="2"/>
      <c r="H87" s="8"/>
    </row>
    <row r="88" spans="7:8" x14ac:dyDescent="0.2">
      <c r="G88" s="2"/>
      <c r="H88" s="8"/>
    </row>
    <row r="89" spans="7:8" x14ac:dyDescent="0.2">
      <c r="G89" s="2"/>
      <c r="H89" s="8"/>
    </row>
    <row r="90" spans="7:8" x14ac:dyDescent="0.2">
      <c r="G90" s="2"/>
      <c r="H90" s="8"/>
    </row>
    <row r="91" spans="7:8" x14ac:dyDescent="0.2">
      <c r="G91" s="2"/>
      <c r="H91" s="8"/>
    </row>
    <row r="92" spans="7:8" x14ac:dyDescent="0.2">
      <c r="G92" s="2"/>
      <c r="H92" s="8"/>
    </row>
    <row r="93" spans="7:8" x14ac:dyDescent="0.2">
      <c r="G93" s="2"/>
      <c r="H93" s="8"/>
    </row>
    <row r="94" spans="7:8" x14ac:dyDescent="0.2">
      <c r="G94" s="2"/>
      <c r="H94" s="8"/>
    </row>
    <row r="95" spans="7:8" x14ac:dyDescent="0.2">
      <c r="G95" s="2"/>
      <c r="H95" s="8"/>
    </row>
    <row r="96" spans="7:8" x14ac:dyDescent="0.2">
      <c r="G96" s="2"/>
      <c r="H96" s="8"/>
    </row>
    <row r="97" spans="8:11" x14ac:dyDescent="0.2">
      <c r="H97" s="8"/>
    </row>
    <row r="98" spans="8:11" x14ac:dyDescent="0.2">
      <c r="H98" s="8"/>
    </row>
    <row r="99" spans="8:11" x14ac:dyDescent="0.2">
      <c r="H99" s="8"/>
    </row>
    <row r="100" spans="8:11" x14ac:dyDescent="0.2">
      <c r="H100" s="8"/>
    </row>
    <row r="101" spans="8:11" x14ac:dyDescent="0.2">
      <c r="H101" s="8"/>
    </row>
    <row r="102" spans="8:11" x14ac:dyDescent="0.2">
      <c r="H102" s="8"/>
    </row>
    <row r="103" spans="8:11" x14ac:dyDescent="0.2">
      <c r="H103" s="8"/>
    </row>
    <row r="104" spans="8:11" x14ac:dyDescent="0.2">
      <c r="H104" s="8"/>
    </row>
    <row r="105" spans="8:11" x14ac:dyDescent="0.2">
      <c r="H105" s="8"/>
    </row>
    <row r="106" spans="8:11" x14ac:dyDescent="0.2">
      <c r="H106" s="8"/>
    </row>
    <row r="107" spans="8:11" x14ac:dyDescent="0.2">
      <c r="H107" s="8"/>
    </row>
    <row r="108" spans="8:11" x14ac:dyDescent="0.2">
      <c r="H108" s="8"/>
    </row>
    <row r="109" spans="8:11" x14ac:dyDescent="0.2">
      <c r="H109" s="8" t="e">
        <f>IF(TablaE01L18[[#This Row],[PRECIO OFERTADO]]&gt;TablaE01L18[[#This Row],[ESTIMADO]],1,2)</f>
        <v>#VALUE!</v>
      </c>
      <c r="J109" s="10"/>
      <c r="K109" s="10"/>
    </row>
    <row r="113" spans="1:18" x14ac:dyDescent="0.2">
      <c r="Q113" s="14"/>
      <c r="R113" s="14"/>
    </row>
    <row r="114" spans="1:18" x14ac:dyDescent="0.2">
      <c r="I114" s="14"/>
      <c r="J114" s="14"/>
    </row>
    <row r="116" spans="1:18" s="14" customFormat="1" x14ac:dyDescent="0.2">
      <c r="A116" s="2"/>
      <c r="B116" s="2"/>
      <c r="C116" s="2"/>
      <c r="D116" s="2"/>
      <c r="E116" s="2"/>
      <c r="F116" s="2"/>
      <c r="G116" s="8"/>
      <c r="I116" s="2"/>
      <c r="J116" s="2"/>
      <c r="Q116" s="2"/>
      <c r="R116" s="2"/>
    </row>
    <row r="120" spans="1:18" ht="15" customHeight="1" x14ac:dyDescent="0.2"/>
    <row r="121" spans="1:18" ht="15" customHeight="1" x14ac:dyDescent="0.2"/>
    <row r="122" spans="1:18" ht="15" customHeight="1" x14ac:dyDescent="0.2"/>
  </sheetData>
  <sheetProtection password="CC2F" sheet="1" objects="1" scenarios="1"/>
  <protectedRanges>
    <protectedRange sqref="F31:F33" name="Rango4"/>
    <protectedRange sqref="A2:B2" name="Rango1"/>
    <protectedRange sqref="E13:E22" name="Rango3"/>
  </protectedRanges>
  <mergeCells count="8">
    <mergeCell ref="B26:E26"/>
    <mergeCell ref="B27:E27"/>
    <mergeCell ref="F29:G29"/>
    <mergeCell ref="C4:E4"/>
    <mergeCell ref="A6:E6"/>
    <mergeCell ref="A7:E7"/>
    <mergeCell ref="D11:E11"/>
    <mergeCell ref="B25:E25"/>
  </mergeCells>
  <conditionalFormatting sqref="E13:E22">
    <cfRule type="cellIs" dxfId="93" priority="13" operator="equal">
      <formula>""</formula>
    </cfRule>
  </conditionalFormatting>
  <conditionalFormatting sqref="C4">
    <cfRule type="cellIs" dxfId="92" priority="15" operator="equal">
      <formula>"PENDIENTE DE RELLENAR DATOS"</formula>
    </cfRule>
  </conditionalFormatting>
  <conditionalFormatting sqref="D11:E11">
    <cfRule type="cellIs" dxfId="91" priority="14" operator="equal">
      <formula>"EXCLUSIÓN DE LA OFERTA"</formula>
    </cfRule>
  </conditionalFormatting>
  <conditionalFormatting sqref="F31:G33">
    <cfRule type="cellIs" dxfId="90" priority="11" operator="equal">
      <formula>""</formula>
    </cfRule>
  </conditionalFormatting>
  <conditionalFormatting sqref="E23">
    <cfRule type="cellIs" dxfId="89" priority="10" operator="greaterThan">
      <formula>$D$23</formula>
    </cfRule>
  </conditionalFormatting>
  <conditionalFormatting sqref="F31:F33">
    <cfRule type="cellIs" dxfId="88" priority="8" operator="greaterThan">
      <formula>D31</formula>
    </cfRule>
  </conditionalFormatting>
  <conditionalFormatting sqref="F29:G29">
    <cfRule type="cellIs" dxfId="87" priority="5" operator="equal">
      <formula>"EXCLUSIÓN DE LA OFERTA"</formula>
    </cfRule>
  </conditionalFormatting>
  <conditionalFormatting sqref="A2:B2">
    <cfRule type="cellIs" dxfId="86" priority="3" operator="equal">
      <formula>""</formula>
    </cfRule>
  </conditionalFormatting>
  <pageMargins left="0.62992125984251968" right="0.23622047244094491" top="1.3385826771653544" bottom="0.74803149606299213" header="0.19685039370078741" footer="0.31496062992125984"/>
  <pageSetup paperSize="9" scale="96" orientation="portrait" r:id="rId1"/>
  <headerFooter>
    <oddHeader xml:space="preserve">&amp;L&amp;G&amp;C&amp;"Source Sans Pro,Negrita"&amp;14
ANEXO IV. OFERTA&amp;"-,Normal"&amp;11
&amp;R&amp;"Source Sans Pro,Negrita"&amp;10CONSEJERÍA DE INDUSTRIA, ENERGÍA Y MINAS&amp;"-,Normal"&amp;11
&amp;"Source Sans Pro,Normal"&amp;10VERIFICACIONES INDUSTRIALES DE ANDALUCÍA, S.A.
</oddHeader>
    <oddFooter>&amp;C&amp;"Source Sans Pro,Normal"&amp;9Página &amp;P de &amp;N&amp;R&amp;"Source Sans Pro,Normal"&amp;9versión: 0
Fecha 19/11/2024</oddFooter>
  </headerFooter>
  <rowBreaks count="1" manualBreakCount="1">
    <brk id="28" max="6" man="1"/>
  </rowBreaks>
  <legacyDrawing r:id="rId2"/>
  <legacyDrawingHF r:id="rId3"/>
  <tableParts count="4"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21"/>
  <sheetViews>
    <sheetView topLeftCell="A13" zoomScaleNormal="100" workbookViewId="0">
      <selection activeCell="E20" sqref="E20:E21"/>
    </sheetView>
  </sheetViews>
  <sheetFormatPr baseColWidth="10" defaultRowHeight="12" x14ac:dyDescent="0.2"/>
  <cols>
    <col min="1" max="1" width="11.42578125" style="2" customWidth="1"/>
    <col min="2" max="2" width="21.42578125" style="2" customWidth="1"/>
    <col min="3" max="3" width="23.85546875" style="2" customWidth="1"/>
    <col min="4" max="4" width="9.42578125" style="2" customWidth="1"/>
    <col min="5" max="5" width="12.140625" style="2" customWidth="1"/>
    <col min="6" max="6" width="9.5703125" style="2" customWidth="1"/>
    <col min="7" max="7" width="12" style="8" customWidth="1"/>
    <col min="8" max="8" width="11.42578125" style="2" customWidth="1"/>
    <col min="9" max="9" width="8.42578125" style="2" customWidth="1"/>
    <col min="10" max="10" width="10.140625" style="2" customWidth="1"/>
    <col min="11" max="16" width="11.42578125" style="2"/>
    <col min="17" max="17" width="8.7109375" style="2" hidden="1" customWidth="1"/>
    <col min="18" max="18" width="10.42578125" style="2" hidden="1" customWidth="1"/>
    <col min="19" max="16384" width="11.42578125" style="2"/>
  </cols>
  <sheetData>
    <row r="1" spans="1:18" x14ac:dyDescent="0.2">
      <c r="A1" s="1" t="s">
        <v>0</v>
      </c>
      <c r="B1" s="1" t="s">
        <v>1</v>
      </c>
      <c r="C1" s="1" t="s">
        <v>2</v>
      </c>
      <c r="Q1" s="15" t="s">
        <v>6</v>
      </c>
      <c r="R1" s="12" t="s">
        <v>7</v>
      </c>
    </row>
    <row r="2" spans="1:18" ht="15" x14ac:dyDescent="0.25">
      <c r="A2" s="3"/>
      <c r="B2" s="3"/>
      <c r="C2" s="4" t="s">
        <v>46</v>
      </c>
      <c r="Q2" s="16">
        <v>1</v>
      </c>
      <c r="R2" s="16">
        <f>COUNTBLANK(Licitador[[CIF]:[NOMBRE]])</f>
        <v>2</v>
      </c>
    </row>
    <row r="3" spans="1:18" x14ac:dyDescent="0.2">
      <c r="Q3" s="16">
        <v>2</v>
      </c>
      <c r="R3" s="16">
        <f>COUNTBLANK(TablaE01L2[PRECIO OFERTADO])</f>
        <v>12</v>
      </c>
    </row>
    <row r="4" spans="1:18" ht="13.5" x14ac:dyDescent="0.25">
      <c r="A4" s="5" t="s">
        <v>3</v>
      </c>
      <c r="B4" s="6"/>
      <c r="C4" s="56" t="str">
        <f>IF(Blancos[[#Totals],[BLANCOS]]&gt;0,"PENDIENTE DE RELLENAR DATOS","")</f>
        <v>PENDIENTE DE RELLENAR DATOS</v>
      </c>
      <c r="D4" s="56"/>
      <c r="E4" s="56"/>
      <c r="F4" s="18"/>
      <c r="Q4" s="16">
        <v>3</v>
      </c>
      <c r="R4" s="16">
        <f>COUNTBLANK(TablaE02L2[PRECIO UNITARIO OFERTADO])</f>
        <v>3</v>
      </c>
    </row>
    <row r="5" spans="1:18" ht="13.5" x14ac:dyDescent="0.25">
      <c r="A5" s="6" t="s">
        <v>4</v>
      </c>
      <c r="B5" s="6"/>
      <c r="C5" s="6"/>
      <c r="Q5" s="16"/>
      <c r="R5" s="13">
        <f>SUBTOTAL(109,Blancos[BLANCOS])</f>
        <v>17</v>
      </c>
    </row>
    <row r="6" spans="1:18" ht="26.25" customHeight="1" x14ac:dyDescent="0.2">
      <c r="A6" s="57" t="s">
        <v>10</v>
      </c>
      <c r="B6" s="57"/>
      <c r="C6" s="57"/>
      <c r="D6" s="57"/>
      <c r="E6" s="57"/>
    </row>
    <row r="7" spans="1:18" ht="13.5" x14ac:dyDescent="0.2">
      <c r="A7" s="57" t="s">
        <v>5</v>
      </c>
      <c r="B7" s="57"/>
      <c r="C7" s="57"/>
      <c r="D7" s="57"/>
      <c r="E7" s="57"/>
    </row>
    <row r="8" spans="1:18" ht="13.5" customHeight="1" x14ac:dyDescent="0.2">
      <c r="A8" s="17" t="s">
        <v>9</v>
      </c>
      <c r="B8" s="50" t="s">
        <v>8</v>
      </c>
      <c r="C8" s="50"/>
      <c r="D8" s="50"/>
      <c r="E8" s="50"/>
    </row>
    <row r="9" spans="1:18" ht="13.5" x14ac:dyDescent="0.25">
      <c r="A9" s="17" t="s">
        <v>9</v>
      </c>
      <c r="B9" s="6" t="s">
        <v>11</v>
      </c>
      <c r="C9" s="6"/>
    </row>
    <row r="11" spans="1:18" x14ac:dyDescent="0.2">
      <c r="A11" s="7" t="s">
        <v>13</v>
      </c>
      <c r="D11" s="55" t="str">
        <f>IF(TablaE01L2[[#Totals],[PRECIO OFERTADO]]&gt;TablaE01L2[[#Totals],[ESTIMADO]],"EXCLUSIÓN DE LA OFERTA","")</f>
        <v/>
      </c>
      <c r="E11" s="55"/>
    </row>
    <row r="12" spans="1:18" ht="24" x14ac:dyDescent="0.2">
      <c r="A12" s="9" t="s">
        <v>29</v>
      </c>
      <c r="B12" s="9" t="s">
        <v>14</v>
      </c>
      <c r="C12" s="9" t="s">
        <v>15</v>
      </c>
      <c r="D12" s="9" t="s">
        <v>30</v>
      </c>
      <c r="E12" s="9" t="s">
        <v>44</v>
      </c>
      <c r="F12" s="8"/>
      <c r="G12" s="2"/>
    </row>
    <row r="13" spans="1:18" ht="13.5" x14ac:dyDescent="0.2">
      <c r="A13" s="36">
        <v>2</v>
      </c>
      <c r="B13" s="37" t="s">
        <v>28</v>
      </c>
      <c r="C13" s="37" t="s">
        <v>17</v>
      </c>
      <c r="D13" s="38">
        <v>973.3602408615352</v>
      </c>
      <c r="E13" s="39"/>
      <c r="F13" s="8"/>
      <c r="G13" s="2"/>
    </row>
    <row r="14" spans="1:18" ht="13.5" x14ac:dyDescent="0.2">
      <c r="A14" s="20">
        <v>2</v>
      </c>
      <c r="B14" s="31" t="s">
        <v>25</v>
      </c>
      <c r="C14" s="31" t="s">
        <v>17</v>
      </c>
      <c r="D14" s="28">
        <v>376.7846093657555</v>
      </c>
      <c r="E14" s="25"/>
      <c r="F14" s="8"/>
      <c r="G14" s="2"/>
    </row>
    <row r="15" spans="1:18" ht="13.5" x14ac:dyDescent="0.2">
      <c r="A15" s="19">
        <v>2</v>
      </c>
      <c r="B15" s="30" t="s">
        <v>26</v>
      </c>
      <c r="C15" s="30" t="s">
        <v>17</v>
      </c>
      <c r="D15" s="27">
        <v>690.77178383721832</v>
      </c>
      <c r="E15" s="25"/>
      <c r="F15" s="8"/>
      <c r="G15" s="2"/>
    </row>
    <row r="16" spans="1:18" ht="13.5" x14ac:dyDescent="0.2">
      <c r="A16" s="20">
        <v>2</v>
      </c>
      <c r="B16" s="31" t="s">
        <v>24</v>
      </c>
      <c r="C16" s="31" t="s">
        <v>17</v>
      </c>
      <c r="D16" s="28">
        <v>690.77178383721821</v>
      </c>
      <c r="E16" s="25"/>
      <c r="F16" s="8"/>
      <c r="G16" s="2"/>
    </row>
    <row r="17" spans="1:8" ht="13.5" x14ac:dyDescent="0.2">
      <c r="A17" s="19">
        <v>2</v>
      </c>
      <c r="B17" s="30" t="s">
        <v>27</v>
      </c>
      <c r="C17" s="30" t="s">
        <v>17</v>
      </c>
      <c r="D17" s="27">
        <v>565.17691404863331</v>
      </c>
      <c r="E17" s="25"/>
      <c r="F17" s="8"/>
      <c r="G17" s="2"/>
    </row>
    <row r="18" spans="1:8" ht="13.5" x14ac:dyDescent="0.2">
      <c r="A18" s="20">
        <v>2</v>
      </c>
      <c r="B18" s="31" t="s">
        <v>23</v>
      </c>
      <c r="C18" s="31" t="s">
        <v>17</v>
      </c>
      <c r="D18" s="28">
        <v>251.18973957717037</v>
      </c>
      <c r="E18" s="25"/>
      <c r="F18" s="8"/>
      <c r="G18" s="2"/>
    </row>
    <row r="19" spans="1:8" ht="13.5" x14ac:dyDescent="0.2">
      <c r="A19" s="19">
        <v>2</v>
      </c>
      <c r="B19" s="30" t="s">
        <v>28</v>
      </c>
      <c r="C19" s="30" t="s">
        <v>18</v>
      </c>
      <c r="D19" s="27">
        <v>13596.967666042821</v>
      </c>
      <c r="E19" s="25"/>
      <c r="F19" s="8"/>
      <c r="G19" s="2"/>
    </row>
    <row r="20" spans="1:8" ht="13.5" x14ac:dyDescent="0.2">
      <c r="A20" s="20">
        <v>2</v>
      </c>
      <c r="B20" s="31" t="s">
        <v>25</v>
      </c>
      <c r="C20" s="31" t="s">
        <v>18</v>
      </c>
      <c r="D20" s="28">
        <v>2030.7016254725868</v>
      </c>
      <c r="E20" s="25"/>
      <c r="F20" s="8"/>
      <c r="G20" s="2"/>
    </row>
    <row r="21" spans="1:8" ht="13.5" x14ac:dyDescent="0.2">
      <c r="A21" s="19">
        <v>2</v>
      </c>
      <c r="B21" s="30" t="s">
        <v>26</v>
      </c>
      <c r="C21" s="30" t="s">
        <v>18</v>
      </c>
      <c r="D21" s="27">
        <v>5298.9336614456352</v>
      </c>
      <c r="E21" s="25"/>
      <c r="G21" s="2"/>
    </row>
    <row r="22" spans="1:8" ht="13.5" x14ac:dyDescent="0.2">
      <c r="A22" s="20">
        <v>2</v>
      </c>
      <c r="B22" s="31" t="s">
        <v>24</v>
      </c>
      <c r="C22" s="31" t="s">
        <v>18</v>
      </c>
      <c r="D22" s="28">
        <v>1883.7428218000478</v>
      </c>
      <c r="E22" s="25"/>
      <c r="G22" s="2"/>
    </row>
    <row r="23" spans="1:8" ht="13.5" x14ac:dyDescent="0.2">
      <c r="A23" s="19">
        <v>2</v>
      </c>
      <c r="B23" s="30" t="s">
        <v>27</v>
      </c>
      <c r="C23" s="30" t="s">
        <v>18</v>
      </c>
      <c r="D23" s="27">
        <v>7595.0898760649834</v>
      </c>
      <c r="E23" s="25"/>
      <c r="G23" s="2"/>
    </row>
    <row r="24" spans="1:8" ht="13.5" x14ac:dyDescent="0.2">
      <c r="A24" s="20">
        <v>2</v>
      </c>
      <c r="B24" s="31" t="s">
        <v>23</v>
      </c>
      <c r="C24" s="31" t="s">
        <v>18</v>
      </c>
      <c r="D24" s="28">
        <v>2060.7609199049821</v>
      </c>
      <c r="E24" s="25"/>
      <c r="G24" s="2"/>
    </row>
    <row r="25" spans="1:8" ht="13.5" x14ac:dyDescent="0.2">
      <c r="A25" s="42"/>
      <c r="B25" s="43"/>
      <c r="C25" s="45" t="s">
        <v>32</v>
      </c>
      <c r="D25" s="24">
        <f>SUBTOTAL(109,TablaE01L2[ESTIMADO])</f>
        <v>36014.251642258583</v>
      </c>
      <c r="E25" s="44">
        <f>SUBTOTAL(109,TablaE01L2[PRECIO OFERTADO])</f>
        <v>0</v>
      </c>
      <c r="G25" s="2"/>
    </row>
    <row r="26" spans="1:8" ht="24.95" customHeight="1" x14ac:dyDescent="0.2">
      <c r="A26" s="23" t="s">
        <v>33</v>
      </c>
      <c r="B26" s="54" t="s">
        <v>42</v>
      </c>
      <c r="C26" s="54"/>
      <c r="D26" s="54"/>
      <c r="E26" s="54"/>
      <c r="F26" s="33"/>
      <c r="G26" s="33"/>
      <c r="H26" s="8"/>
    </row>
    <row r="27" spans="1:8" ht="39.950000000000003" customHeight="1" x14ac:dyDescent="0.2">
      <c r="B27" s="54" t="s">
        <v>43</v>
      </c>
      <c r="C27" s="54"/>
      <c r="D27" s="54"/>
      <c r="E27" s="54"/>
      <c r="F27" s="34"/>
      <c r="G27" s="34"/>
      <c r="H27" s="8"/>
    </row>
    <row r="28" spans="1:8" ht="24.95" customHeight="1" x14ac:dyDescent="0.2">
      <c r="B28" s="54" t="s">
        <v>45</v>
      </c>
      <c r="C28" s="54"/>
      <c r="D28" s="54"/>
      <c r="E28" s="54"/>
      <c r="F28" s="34"/>
      <c r="G28" s="34"/>
      <c r="H28" s="8"/>
    </row>
    <row r="29" spans="1:8" x14ac:dyDescent="0.2">
      <c r="G29" s="2"/>
      <c r="H29" s="8"/>
    </row>
    <row r="30" spans="1:8" x14ac:dyDescent="0.2">
      <c r="A30" s="7" t="s">
        <v>34</v>
      </c>
      <c r="F30" s="55" t="str">
        <f>IF(OR(F32&gt;D32,F33&gt;D33,F34&gt;D34,TablaE02L2[[#Totals],[SUBTOTAL OFERTADO]]&gt;TablaE02L2[[#Totals],[SUBTOTAL]]),"EXCLUSIÓN DE LA OFERTA","")</f>
        <v/>
      </c>
      <c r="G30" s="55"/>
      <c r="H30" s="8"/>
    </row>
    <row r="31" spans="1:8" ht="36" x14ac:dyDescent="0.2">
      <c r="A31" s="10" t="s">
        <v>29</v>
      </c>
      <c r="B31" s="10" t="s">
        <v>12</v>
      </c>
      <c r="C31" s="10" t="s">
        <v>37</v>
      </c>
      <c r="D31" s="10" t="s">
        <v>38</v>
      </c>
      <c r="E31" s="10" t="s">
        <v>39</v>
      </c>
      <c r="F31" s="10" t="s">
        <v>41</v>
      </c>
      <c r="G31" s="35" t="s">
        <v>40</v>
      </c>
    </row>
    <row r="32" spans="1:8" ht="24" x14ac:dyDescent="0.2">
      <c r="A32" s="32">
        <v>2</v>
      </c>
      <c r="B32" s="40" t="s">
        <v>47</v>
      </c>
      <c r="C32" s="32">
        <v>60</v>
      </c>
      <c r="D32" s="21">
        <v>39.6</v>
      </c>
      <c r="E32" s="47">
        <f>TablaE02L2[[#This Row],[CANTIDADES]]*TablaE02L2[[#This Row],[PRECIO UNITARIO MÁXIMO]]</f>
        <v>2376</v>
      </c>
      <c r="F32" s="25"/>
      <c r="G32" s="25">
        <f>TablaE02L2[[#This Row],[CANTIDADES]]*TablaE02L2[[#This Row],[PRECIO UNITARIO OFERTADO]]</f>
        <v>0</v>
      </c>
    </row>
    <row r="33" spans="1:8" ht="24" x14ac:dyDescent="0.2">
      <c r="A33" s="32">
        <v>2</v>
      </c>
      <c r="B33" s="40" t="s">
        <v>35</v>
      </c>
      <c r="C33" s="32">
        <v>12</v>
      </c>
      <c r="D33" s="21">
        <v>79.2</v>
      </c>
      <c r="E33" s="47">
        <f>TablaE02L2[[#This Row],[CANTIDADES]]*TablaE02L2[[#This Row],[PRECIO UNITARIO MÁXIMO]]</f>
        <v>950.40000000000009</v>
      </c>
      <c r="F33" s="25"/>
      <c r="G33" s="41">
        <f>TablaE02L2[[#This Row],[CANTIDADES]]*TablaE02L2[[#This Row],[PRECIO UNITARIO OFERTADO]]</f>
        <v>0</v>
      </c>
      <c r="H33" s="8"/>
    </row>
    <row r="34" spans="1:8" ht="24" x14ac:dyDescent="0.2">
      <c r="A34" s="32">
        <v>2</v>
      </c>
      <c r="B34" s="40" t="s">
        <v>36</v>
      </c>
      <c r="C34" s="32">
        <v>12</v>
      </c>
      <c r="D34" s="21">
        <v>118.8</v>
      </c>
      <c r="E34" s="47">
        <f>TablaE02L2[[#This Row],[CANTIDADES]]*TablaE02L2[[#This Row],[PRECIO UNITARIO MÁXIMO]]</f>
        <v>1425.6</v>
      </c>
      <c r="F34" s="25"/>
      <c r="G34" s="25">
        <f>TablaE02L2[[#This Row],[CANTIDADES]]*TablaE02L2[[#This Row],[PRECIO UNITARIO OFERTADO]]</f>
        <v>0</v>
      </c>
      <c r="H34" s="8"/>
    </row>
    <row r="35" spans="1:8" ht="13.5" x14ac:dyDescent="0.2">
      <c r="A35" s="13"/>
      <c r="B35" s="11"/>
      <c r="C35" s="11"/>
      <c r="D35" s="21"/>
      <c r="E35" s="24">
        <f>SUBTOTAL(109,TablaE02L2[SUBTOTAL])</f>
        <v>4752</v>
      </c>
      <c r="F35" s="41"/>
      <c r="G35" s="41">
        <f>SUBTOTAL(109,TablaE02L2[SUBTOTAL OFERTADO])</f>
        <v>0</v>
      </c>
      <c r="H35" s="8"/>
    </row>
    <row r="36" spans="1:8" x14ac:dyDescent="0.2">
      <c r="G36" s="2"/>
      <c r="H36" s="8"/>
    </row>
    <row r="37" spans="1:8" x14ac:dyDescent="0.2">
      <c r="G37" s="2"/>
      <c r="H37" s="8"/>
    </row>
    <row r="38" spans="1:8" ht="15.75" x14ac:dyDescent="0.25">
      <c r="D38" s="51" t="s">
        <v>48</v>
      </c>
      <c r="E38" s="53" t="str">
        <f>IF(TablaE01L2[[#Totals],[PRECIO OFERTADO]]=0,"",TablaE01L2[[#Totals],[PRECIO OFERTADO]]+TablaE02L2[[#Totals],[SUBTOTAL]])</f>
        <v/>
      </c>
      <c r="G38" s="2"/>
      <c r="H38" s="8"/>
    </row>
    <row r="39" spans="1:8" x14ac:dyDescent="0.2">
      <c r="G39" s="2"/>
      <c r="H39" s="8"/>
    </row>
    <row r="40" spans="1:8" x14ac:dyDescent="0.2">
      <c r="G40" s="2"/>
      <c r="H40" s="8"/>
    </row>
    <row r="41" spans="1:8" x14ac:dyDescent="0.2">
      <c r="G41" s="2"/>
      <c r="H41" s="8"/>
    </row>
    <row r="42" spans="1:8" x14ac:dyDescent="0.2">
      <c r="G42" s="2"/>
      <c r="H42" s="8"/>
    </row>
    <row r="43" spans="1:8" x14ac:dyDescent="0.2">
      <c r="G43" s="2"/>
      <c r="H43" s="8"/>
    </row>
    <row r="44" spans="1:8" x14ac:dyDescent="0.2">
      <c r="G44" s="2"/>
      <c r="H44" s="8"/>
    </row>
    <row r="45" spans="1:8" x14ac:dyDescent="0.2">
      <c r="G45" s="2"/>
      <c r="H45" s="8"/>
    </row>
    <row r="46" spans="1:8" x14ac:dyDescent="0.2">
      <c r="G46" s="2"/>
      <c r="H46" s="8"/>
    </row>
    <row r="47" spans="1:8" x14ac:dyDescent="0.2">
      <c r="G47" s="2"/>
      <c r="H47" s="8"/>
    </row>
    <row r="48" spans="1:8" x14ac:dyDescent="0.2">
      <c r="G48" s="2"/>
      <c r="H48" s="8"/>
    </row>
    <row r="49" spans="7:8" x14ac:dyDescent="0.2">
      <c r="G49" s="2"/>
      <c r="H49" s="8"/>
    </row>
    <row r="50" spans="7:8" x14ac:dyDescent="0.2">
      <c r="G50" s="2"/>
      <c r="H50" s="8"/>
    </row>
    <row r="51" spans="7:8" x14ac:dyDescent="0.2">
      <c r="G51" s="2"/>
      <c r="H51" s="8"/>
    </row>
    <row r="52" spans="7:8" x14ac:dyDescent="0.2">
      <c r="G52" s="2"/>
      <c r="H52" s="8"/>
    </row>
    <row r="53" spans="7:8" x14ac:dyDescent="0.2">
      <c r="G53" s="2"/>
      <c r="H53" s="8"/>
    </row>
    <row r="54" spans="7:8" x14ac:dyDescent="0.2">
      <c r="G54" s="2"/>
      <c r="H54" s="8"/>
    </row>
    <row r="55" spans="7:8" x14ac:dyDescent="0.2">
      <c r="G55" s="2"/>
      <c r="H55" s="8"/>
    </row>
    <row r="56" spans="7:8" x14ac:dyDescent="0.2">
      <c r="G56" s="2"/>
      <c r="H56" s="8"/>
    </row>
    <row r="57" spans="7:8" x14ac:dyDescent="0.2">
      <c r="G57" s="2"/>
      <c r="H57" s="8"/>
    </row>
    <row r="58" spans="7:8" x14ac:dyDescent="0.2">
      <c r="G58" s="2"/>
      <c r="H58" s="8"/>
    </row>
    <row r="59" spans="7:8" x14ac:dyDescent="0.2">
      <c r="G59" s="2"/>
      <c r="H59" s="8"/>
    </row>
    <row r="60" spans="7:8" x14ac:dyDescent="0.2">
      <c r="G60" s="2"/>
      <c r="H60" s="8"/>
    </row>
    <row r="61" spans="7:8" x14ac:dyDescent="0.2">
      <c r="G61" s="2"/>
      <c r="H61" s="8"/>
    </row>
    <row r="62" spans="7:8" x14ac:dyDescent="0.2">
      <c r="G62" s="2"/>
      <c r="H62" s="8"/>
    </row>
    <row r="63" spans="7:8" x14ac:dyDescent="0.2">
      <c r="G63" s="2"/>
      <c r="H63" s="8"/>
    </row>
    <row r="64" spans="7:8" x14ac:dyDescent="0.2">
      <c r="G64" s="2"/>
      <c r="H64" s="8"/>
    </row>
    <row r="65" spans="7:8" x14ac:dyDescent="0.2">
      <c r="G65" s="2"/>
      <c r="H65" s="8"/>
    </row>
    <row r="66" spans="7:8" x14ac:dyDescent="0.2">
      <c r="G66" s="2"/>
      <c r="H66" s="8"/>
    </row>
    <row r="67" spans="7:8" x14ac:dyDescent="0.2">
      <c r="G67" s="2"/>
      <c r="H67" s="8"/>
    </row>
    <row r="68" spans="7:8" x14ac:dyDescent="0.2">
      <c r="G68" s="2"/>
      <c r="H68" s="8"/>
    </row>
    <row r="69" spans="7:8" x14ac:dyDescent="0.2">
      <c r="G69" s="2"/>
      <c r="H69" s="8"/>
    </row>
    <row r="70" spans="7:8" x14ac:dyDescent="0.2">
      <c r="G70" s="2"/>
      <c r="H70" s="8"/>
    </row>
    <row r="71" spans="7:8" x14ac:dyDescent="0.2">
      <c r="G71" s="2"/>
      <c r="H71" s="8"/>
    </row>
    <row r="72" spans="7:8" x14ac:dyDescent="0.2">
      <c r="G72" s="2"/>
      <c r="H72" s="8"/>
    </row>
    <row r="73" spans="7:8" x14ac:dyDescent="0.2">
      <c r="G73" s="2"/>
      <c r="H73" s="8"/>
    </row>
    <row r="74" spans="7:8" x14ac:dyDescent="0.2">
      <c r="G74" s="2"/>
      <c r="H74" s="8"/>
    </row>
    <row r="75" spans="7:8" x14ac:dyDescent="0.2">
      <c r="G75" s="2"/>
      <c r="H75" s="8"/>
    </row>
    <row r="76" spans="7:8" x14ac:dyDescent="0.2">
      <c r="G76" s="2"/>
      <c r="H76" s="8"/>
    </row>
    <row r="77" spans="7:8" x14ac:dyDescent="0.2">
      <c r="G77" s="2"/>
      <c r="H77" s="8"/>
    </row>
    <row r="78" spans="7:8" x14ac:dyDescent="0.2">
      <c r="G78" s="2"/>
      <c r="H78" s="8"/>
    </row>
    <row r="79" spans="7:8" x14ac:dyDescent="0.2">
      <c r="G79" s="2"/>
      <c r="H79" s="8"/>
    </row>
    <row r="80" spans="7:8" x14ac:dyDescent="0.2">
      <c r="G80" s="2"/>
      <c r="H80" s="8"/>
    </row>
    <row r="81" spans="7:8" x14ac:dyDescent="0.2">
      <c r="G81" s="2"/>
      <c r="H81" s="8"/>
    </row>
    <row r="82" spans="7:8" x14ac:dyDescent="0.2">
      <c r="G82" s="2"/>
      <c r="H82" s="8"/>
    </row>
    <row r="83" spans="7:8" x14ac:dyDescent="0.2">
      <c r="G83" s="2"/>
      <c r="H83" s="8"/>
    </row>
    <row r="84" spans="7:8" x14ac:dyDescent="0.2">
      <c r="G84" s="2"/>
      <c r="H84" s="8"/>
    </row>
    <row r="85" spans="7:8" x14ac:dyDescent="0.2">
      <c r="G85" s="2"/>
      <c r="H85" s="8"/>
    </row>
    <row r="86" spans="7:8" x14ac:dyDescent="0.2">
      <c r="G86" s="2"/>
      <c r="H86" s="8"/>
    </row>
    <row r="87" spans="7:8" x14ac:dyDescent="0.2">
      <c r="G87" s="2"/>
      <c r="H87" s="8"/>
    </row>
    <row r="88" spans="7:8" x14ac:dyDescent="0.2">
      <c r="G88" s="2"/>
      <c r="H88" s="8"/>
    </row>
    <row r="89" spans="7:8" x14ac:dyDescent="0.2">
      <c r="G89" s="2"/>
      <c r="H89" s="8"/>
    </row>
    <row r="90" spans="7:8" x14ac:dyDescent="0.2">
      <c r="G90" s="2"/>
      <c r="H90" s="8"/>
    </row>
    <row r="91" spans="7:8" x14ac:dyDescent="0.2">
      <c r="G91" s="2"/>
      <c r="H91" s="8"/>
    </row>
    <row r="92" spans="7:8" x14ac:dyDescent="0.2">
      <c r="G92" s="2"/>
      <c r="H92" s="8"/>
    </row>
    <row r="93" spans="7:8" x14ac:dyDescent="0.2">
      <c r="G93" s="2"/>
      <c r="H93" s="8"/>
    </row>
    <row r="94" spans="7:8" x14ac:dyDescent="0.2">
      <c r="G94" s="2"/>
      <c r="H94" s="8"/>
    </row>
    <row r="95" spans="7:8" x14ac:dyDescent="0.2">
      <c r="G95" s="2"/>
      <c r="H95" s="8"/>
    </row>
    <row r="96" spans="7:8" x14ac:dyDescent="0.2">
      <c r="H96" s="8"/>
    </row>
    <row r="97" spans="8:18" x14ac:dyDescent="0.2">
      <c r="H97" s="8"/>
    </row>
    <row r="98" spans="8:18" x14ac:dyDescent="0.2">
      <c r="H98" s="8"/>
    </row>
    <row r="99" spans="8:18" x14ac:dyDescent="0.2">
      <c r="H99" s="8"/>
    </row>
    <row r="100" spans="8:18" x14ac:dyDescent="0.2">
      <c r="H100" s="8"/>
    </row>
    <row r="101" spans="8:18" x14ac:dyDescent="0.2">
      <c r="H101" s="8"/>
    </row>
    <row r="102" spans="8:18" x14ac:dyDescent="0.2">
      <c r="H102" s="8"/>
    </row>
    <row r="103" spans="8:18" x14ac:dyDescent="0.2">
      <c r="H103" s="8"/>
    </row>
    <row r="104" spans="8:18" x14ac:dyDescent="0.2">
      <c r="H104" s="8"/>
    </row>
    <row r="105" spans="8:18" x14ac:dyDescent="0.2">
      <c r="H105" s="8"/>
    </row>
    <row r="106" spans="8:18" x14ac:dyDescent="0.2">
      <c r="H106" s="8"/>
    </row>
    <row r="107" spans="8:18" x14ac:dyDescent="0.2">
      <c r="H107" s="8"/>
    </row>
    <row r="108" spans="8:18" x14ac:dyDescent="0.2">
      <c r="H108" s="8" t="e">
        <f>IF(#REF!&gt;#REF!,1,2)</f>
        <v>#REF!</v>
      </c>
      <c r="J108" s="10"/>
      <c r="K108" s="10"/>
    </row>
    <row r="112" spans="8:18" x14ac:dyDescent="0.2">
      <c r="Q112" s="14"/>
      <c r="R112" s="14"/>
    </row>
    <row r="113" spans="1:18" x14ac:dyDescent="0.2">
      <c r="I113" s="14"/>
      <c r="J113" s="14"/>
    </row>
    <row r="115" spans="1:18" s="14" customFormat="1" x14ac:dyDescent="0.2">
      <c r="A115" s="2"/>
      <c r="B115" s="2"/>
      <c r="C115" s="2"/>
      <c r="D115" s="2"/>
      <c r="E115" s="2"/>
      <c r="F115" s="2"/>
      <c r="G115" s="8"/>
      <c r="I115" s="2"/>
      <c r="J115" s="2"/>
      <c r="Q115" s="2"/>
      <c r="R115" s="2"/>
    </row>
    <row r="119" spans="1:18" ht="15" customHeight="1" x14ac:dyDescent="0.2"/>
    <row r="120" spans="1:18" ht="15" customHeight="1" x14ac:dyDescent="0.2"/>
    <row r="121" spans="1:18" ht="15" customHeight="1" x14ac:dyDescent="0.2"/>
  </sheetData>
  <sheetProtection password="CC2F" sheet="1" objects="1" scenarios="1"/>
  <protectedRanges>
    <protectedRange sqref="A2:B2" name="Rango1"/>
    <protectedRange sqref="E13:E24" name="Rango3"/>
    <protectedRange sqref="F32:F34" name="Rango4"/>
  </protectedRanges>
  <mergeCells count="8">
    <mergeCell ref="C4:E4"/>
    <mergeCell ref="A7:E7"/>
    <mergeCell ref="A6:E6"/>
    <mergeCell ref="F30:G30"/>
    <mergeCell ref="B26:E26"/>
    <mergeCell ref="B27:E27"/>
    <mergeCell ref="B28:E28"/>
    <mergeCell ref="D11:E11"/>
  </mergeCells>
  <conditionalFormatting sqref="C4">
    <cfRule type="cellIs" dxfId="46" priority="45" operator="equal">
      <formula>"PENDIENTE DE RELLENAR DATOS"</formula>
    </cfRule>
  </conditionalFormatting>
  <conditionalFormatting sqref="D11:E11">
    <cfRule type="cellIs" dxfId="45" priority="44" operator="equal">
      <formula>"EXCLUSIÓN DE LA OFERTA"</formula>
    </cfRule>
  </conditionalFormatting>
  <conditionalFormatting sqref="E13:E24">
    <cfRule type="cellIs" dxfId="44" priority="24" operator="equal">
      <formula>""</formula>
    </cfRule>
  </conditionalFormatting>
  <conditionalFormatting sqref="F32:F34">
    <cfRule type="cellIs" dxfId="43" priority="8" operator="equal">
      <formula>""</formula>
    </cfRule>
  </conditionalFormatting>
  <conditionalFormatting sqref="F32:F34">
    <cfRule type="cellIs" dxfId="42" priority="7" operator="greaterThan">
      <formula>D32</formula>
    </cfRule>
  </conditionalFormatting>
  <conditionalFormatting sqref="F30:G30">
    <cfRule type="cellIs" dxfId="41" priority="5" operator="equal">
      <formula>"EXCLUSIÓN DE LA OFERTA"</formula>
    </cfRule>
  </conditionalFormatting>
  <conditionalFormatting sqref="A2:B2">
    <cfRule type="cellIs" dxfId="40" priority="3" operator="equal">
      <formula>""</formula>
    </cfRule>
  </conditionalFormatting>
  <pageMargins left="0.62992125984251968" right="0.23622047244094491" top="1.3385826771653544" bottom="0.74803149606299213" header="0.19685039370078741" footer="0.31496062992125984"/>
  <pageSetup paperSize="9" scale="96" orientation="portrait" r:id="rId1"/>
  <headerFooter>
    <oddHeader xml:space="preserve">&amp;L&amp;G&amp;C&amp;"Source Sans Pro,Negrita"&amp;14
ANEXO IV. OFERTA&amp;"-,Normal"&amp;11
&amp;R&amp;"Source Sans Pro,Negrita"&amp;10CONSEJERÍA DE INDUSTRIA, ENERGÍA Y MINAS&amp;"-,Normal"&amp;11
&amp;"Source Sans Pro,Normal"&amp;10VERIFICACIONES INDUSTRIALES DE ANDALUCÍA, S.A.
</oddHeader>
    <oddFooter>&amp;C&amp;"Source Sans Pro,Normal"&amp;9Página &amp;P de &amp;N&amp;R&amp;"Source Sans Pro,Normal"&amp;9versión: 0
Fecha 19/11/2024</oddFooter>
  </headerFooter>
  <rowBreaks count="1" manualBreakCount="1">
    <brk id="29" max="6" man="1"/>
  </rowBreaks>
  <legacyDrawing r:id="rId2"/>
  <legacyDrawingHF r:id="rId3"/>
  <tableParts count="4"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Lote 1</vt:lpstr>
      <vt:lpstr>Lote 2</vt:lpstr>
      <vt:lpstr>'Lote 1'!Área_de_impresión</vt:lpstr>
      <vt:lpstr>'Lote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Alperiz, Claudio</dc:creator>
  <cp:lastModifiedBy>Linares Ponce, Estefanía</cp:lastModifiedBy>
  <cp:lastPrinted>2025-05-23T16:56:07Z</cp:lastPrinted>
  <dcterms:created xsi:type="dcterms:W3CDTF">2024-12-10T10:32:26Z</dcterms:created>
  <dcterms:modified xsi:type="dcterms:W3CDTF">2025-12-12T12:19:16Z</dcterms:modified>
</cp:coreProperties>
</file>