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00\ah\02003\CONTRAADMINIS_490\EXPEDIENTES\Servicios\2025\12-2025 PA SERVICIO CENTRALITA CHARES SEVILLA\PPT\"/>
    </mc:Choice>
  </mc:AlternateContent>
  <xr:revisionPtr revIDLastSave="0" documentId="13_ncr:1_{AA4F633D-B5BE-4670-9B35-AFCB35809125}" xr6:coauthVersionLast="47" xr6:coauthVersionMax="47" xr10:uidLastSave="{00000000-0000-0000-0000-000000000000}"/>
  <bookViews>
    <workbookView xWindow="-120" yWindow="-120" windowWidth="29040" windowHeight="15720" tabRatio="500" firstSheet="1" activeTab="1" xr2:uid="{00000000-000D-0000-FFFF-FFFF00000000}"/>
  </bookViews>
  <sheets>
    <sheet name="Condiciones laborales" sheetId="3" r:id="rId1"/>
    <sheet name="Definitivo" sheetId="6" r:id="rId2"/>
    <sheet name="Provisional" sheetId="1" r:id="rId3"/>
    <sheet name="Hoja2" sheetId="2" r:id="rId4"/>
    <sheet name="Hoja1" sheetId="4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36" i="1" l="1"/>
  <c r="K19" i="6"/>
  <c r="L19" i="6" s="1"/>
  <c r="M19" i="6" s="1"/>
  <c r="N19" i="6" s="1"/>
  <c r="O19" i="6" s="1"/>
  <c r="K18" i="6"/>
  <c r="L18" i="6" s="1"/>
  <c r="M18" i="6" s="1"/>
  <c r="N18" i="6" s="1"/>
  <c r="O18" i="6" s="1"/>
  <c r="K17" i="6"/>
  <c r="L17" i="6" s="1"/>
  <c r="M17" i="6" s="1"/>
  <c r="N17" i="6" s="1"/>
  <c r="O17" i="6" s="1"/>
  <c r="K16" i="6"/>
  <c r="L16" i="6" s="1"/>
  <c r="M16" i="6" s="1"/>
  <c r="N16" i="6" s="1"/>
  <c r="O16" i="6" s="1"/>
  <c r="K15" i="6"/>
  <c r="L15" i="6" s="1"/>
  <c r="M15" i="6" s="1"/>
  <c r="N15" i="6" s="1"/>
  <c r="O15" i="6" s="1"/>
  <c r="K14" i="6"/>
  <c r="L14" i="6" s="1"/>
  <c r="M14" i="6" s="1"/>
  <c r="N14" i="6" s="1"/>
  <c r="O14" i="6" s="1"/>
  <c r="K13" i="6"/>
  <c r="L13" i="6" s="1"/>
  <c r="M13" i="6" s="1"/>
  <c r="N13" i="6" s="1"/>
  <c r="O13" i="6" s="1"/>
  <c r="K12" i="6"/>
  <c r="L12" i="6" s="1"/>
  <c r="M12" i="6" s="1"/>
  <c r="N12" i="6" s="1"/>
  <c r="O12" i="6" s="1"/>
  <c r="K11" i="6"/>
  <c r="L11" i="6" s="1"/>
  <c r="M11" i="6" s="1"/>
  <c r="N11" i="6" s="1"/>
  <c r="O11" i="6" s="1"/>
  <c r="K10" i="6"/>
  <c r="L10" i="6" s="1"/>
  <c r="M10" i="6" s="1"/>
  <c r="N10" i="6" s="1"/>
  <c r="O10" i="6" s="1"/>
  <c r="K9" i="6"/>
  <c r="L9" i="6" s="1"/>
  <c r="M9" i="6" s="1"/>
  <c r="N9" i="6" s="1"/>
  <c r="O9" i="6" s="1"/>
  <c r="K8" i="6"/>
  <c r="L8" i="6" s="1"/>
  <c r="M8" i="6" s="1"/>
  <c r="N8" i="6" s="1"/>
  <c r="O8" i="6" s="1"/>
  <c r="K7" i="6"/>
  <c r="L7" i="6" s="1"/>
  <c r="K6" i="6"/>
  <c r="I21" i="3"/>
  <c r="G66" i="4"/>
  <c r="G62" i="4"/>
  <c r="H64" i="4"/>
  <c r="G34" i="4"/>
  <c r="H34" i="4"/>
  <c r="I34" i="4"/>
  <c r="J34" i="4"/>
  <c r="K34" i="4"/>
  <c r="F34" i="4"/>
  <c r="F70" i="4"/>
  <c r="F62" i="4"/>
  <c r="G68" i="4"/>
  <c r="J48" i="4"/>
  <c r="J49" i="4" s="1"/>
  <c r="J50" i="4" s="1"/>
  <c r="J51" i="4" s="1"/>
  <c r="J52" i="4" s="1"/>
  <c r="G27" i="4"/>
  <c r="F41" i="4" s="1"/>
  <c r="K19" i="4"/>
  <c r="L19" i="4" s="1"/>
  <c r="M19" i="4" s="1"/>
  <c r="N19" i="4" s="1"/>
  <c r="O19" i="4" s="1"/>
  <c r="K18" i="4"/>
  <c r="L18" i="4" s="1"/>
  <c r="M18" i="4" s="1"/>
  <c r="N18" i="4" s="1"/>
  <c r="O18" i="4" s="1"/>
  <c r="K17" i="4"/>
  <c r="L17" i="4" s="1"/>
  <c r="M17" i="4" s="1"/>
  <c r="N17" i="4" s="1"/>
  <c r="O17" i="4" s="1"/>
  <c r="L16" i="4"/>
  <c r="M16" i="4" s="1"/>
  <c r="N16" i="4" s="1"/>
  <c r="O16" i="4" s="1"/>
  <c r="K16" i="4"/>
  <c r="K15" i="4"/>
  <c r="L15" i="4" s="1"/>
  <c r="M15" i="4" s="1"/>
  <c r="N15" i="4" s="1"/>
  <c r="O15" i="4" s="1"/>
  <c r="K14" i="4"/>
  <c r="L14" i="4" s="1"/>
  <c r="M14" i="4" s="1"/>
  <c r="N14" i="4" s="1"/>
  <c r="O14" i="4" s="1"/>
  <c r="L13" i="4"/>
  <c r="M13" i="4" s="1"/>
  <c r="N13" i="4" s="1"/>
  <c r="O13" i="4" s="1"/>
  <c r="K13" i="4"/>
  <c r="K12" i="4"/>
  <c r="L12" i="4" s="1"/>
  <c r="M12" i="4" s="1"/>
  <c r="N12" i="4" s="1"/>
  <c r="O12" i="4" s="1"/>
  <c r="K11" i="4"/>
  <c r="L11" i="4" s="1"/>
  <c r="M11" i="4" s="1"/>
  <c r="N11" i="4" s="1"/>
  <c r="O11" i="4" s="1"/>
  <c r="K10" i="4"/>
  <c r="L10" i="4" s="1"/>
  <c r="M10" i="4" s="1"/>
  <c r="N10" i="4" s="1"/>
  <c r="O10" i="4" s="1"/>
  <c r="K9" i="4"/>
  <c r="L9" i="4" s="1"/>
  <c r="M9" i="4" s="1"/>
  <c r="N9" i="4" s="1"/>
  <c r="O9" i="4" s="1"/>
  <c r="K8" i="4"/>
  <c r="L8" i="4" s="1"/>
  <c r="M8" i="4" s="1"/>
  <c r="N8" i="4" s="1"/>
  <c r="O8" i="4" s="1"/>
  <c r="K7" i="4"/>
  <c r="K6" i="4"/>
  <c r="L6" i="4" s="1"/>
  <c r="I53" i="1"/>
  <c r="P34" i="1"/>
  <c r="O29" i="1"/>
  <c r="K21" i="6" l="1"/>
  <c r="L6" i="6"/>
  <c r="M6" i="6" s="1"/>
  <c r="M7" i="6"/>
  <c r="N7" i="6" s="1"/>
  <c r="O7" i="6" s="1"/>
  <c r="N6" i="6"/>
  <c r="K21" i="4"/>
  <c r="F46" i="4"/>
  <c r="F42" i="4"/>
  <c r="M6" i="4"/>
  <c r="H27" i="4"/>
  <c r="L7" i="4"/>
  <c r="M7" i="4" s="1"/>
  <c r="N7" i="4" s="1"/>
  <c r="O7" i="4" s="1"/>
  <c r="J52" i="1"/>
  <c r="T66" i="2"/>
  <c r="I66" i="2"/>
  <c r="U64" i="2"/>
  <c r="J64" i="2"/>
  <c r="U61" i="2"/>
  <c r="J61" i="2"/>
  <c r="U59" i="2"/>
  <c r="J59" i="2"/>
  <c r="U56" i="2"/>
  <c r="J56" i="2"/>
  <c r="U53" i="2"/>
  <c r="U66" i="2" s="1"/>
  <c r="J53" i="2"/>
  <c r="J66" i="2" s="1"/>
  <c r="D42" i="2"/>
  <c r="E42" i="2" s="1"/>
  <c r="F42" i="2" s="1"/>
  <c r="G42" i="2" s="1"/>
  <c r="C42" i="2"/>
  <c r="M31" i="2"/>
  <c r="N31" i="2" s="1"/>
  <c r="C24" i="2"/>
  <c r="D11" i="2"/>
  <c r="D15" i="2" s="1"/>
  <c r="C11" i="2"/>
  <c r="D10" i="2"/>
  <c r="E10" i="2" s="1"/>
  <c r="L9" i="2"/>
  <c r="E9" i="2"/>
  <c r="D9" i="2"/>
  <c r="D8" i="2"/>
  <c r="E8" i="2" s="1"/>
  <c r="M7" i="2"/>
  <c r="D7" i="2"/>
  <c r="E7" i="2" s="1"/>
  <c r="M6" i="2"/>
  <c r="E6" i="2"/>
  <c r="E11" i="2" s="1"/>
  <c r="D6" i="2"/>
  <c r="J48" i="1"/>
  <c r="J49" i="1" s="1"/>
  <c r="J50" i="1" s="1"/>
  <c r="J51" i="1" s="1"/>
  <c r="F34" i="1"/>
  <c r="G27" i="1"/>
  <c r="H27" i="1" s="1"/>
  <c r="L19" i="1"/>
  <c r="M19" i="1" s="1"/>
  <c r="N19" i="1" s="1"/>
  <c r="O19" i="1" s="1"/>
  <c r="K19" i="1"/>
  <c r="K18" i="1"/>
  <c r="L18" i="1" s="1"/>
  <c r="M18" i="1" s="1"/>
  <c r="N18" i="1" s="1"/>
  <c r="O18" i="1" s="1"/>
  <c r="K17" i="1"/>
  <c r="L17" i="1" s="1"/>
  <c r="M17" i="1" s="1"/>
  <c r="N17" i="1" s="1"/>
  <c r="O17" i="1" s="1"/>
  <c r="K16" i="1"/>
  <c r="L16" i="1" s="1"/>
  <c r="M16" i="1" s="1"/>
  <c r="N16" i="1" s="1"/>
  <c r="O16" i="1" s="1"/>
  <c r="L15" i="1"/>
  <c r="M15" i="1" s="1"/>
  <c r="N15" i="1" s="1"/>
  <c r="O15" i="1" s="1"/>
  <c r="K15" i="1"/>
  <c r="K14" i="1"/>
  <c r="L14" i="1" s="1"/>
  <c r="M14" i="1" s="1"/>
  <c r="N14" i="1" s="1"/>
  <c r="O14" i="1" s="1"/>
  <c r="K13" i="1"/>
  <c r="L13" i="1" s="1"/>
  <c r="M13" i="1" s="1"/>
  <c r="N13" i="1" s="1"/>
  <c r="O13" i="1" s="1"/>
  <c r="K12" i="1"/>
  <c r="L12" i="1" s="1"/>
  <c r="M12" i="1" s="1"/>
  <c r="N12" i="1" s="1"/>
  <c r="O12" i="1" s="1"/>
  <c r="L11" i="1"/>
  <c r="M11" i="1" s="1"/>
  <c r="N11" i="1" s="1"/>
  <c r="O11" i="1" s="1"/>
  <c r="K11" i="1"/>
  <c r="K10" i="1"/>
  <c r="L10" i="1" s="1"/>
  <c r="M10" i="1" s="1"/>
  <c r="N10" i="1" s="1"/>
  <c r="O10" i="1" s="1"/>
  <c r="K9" i="1"/>
  <c r="L9" i="1" s="1"/>
  <c r="M9" i="1" s="1"/>
  <c r="N9" i="1" s="1"/>
  <c r="O9" i="1" s="1"/>
  <c r="K8" i="1"/>
  <c r="L8" i="1" s="1"/>
  <c r="M8" i="1" s="1"/>
  <c r="N8" i="1" s="1"/>
  <c r="O8" i="1" s="1"/>
  <c r="L7" i="1"/>
  <c r="M7" i="1" s="1"/>
  <c r="N7" i="1" s="1"/>
  <c r="O7" i="1" s="1"/>
  <c r="K7" i="1"/>
  <c r="K6" i="1"/>
  <c r="L6" i="1" s="1"/>
  <c r="L21" i="6" l="1"/>
  <c r="O6" i="6"/>
  <c r="O21" i="6" s="1"/>
  <c r="N21" i="6"/>
  <c r="M21" i="6"/>
  <c r="F42" i="1"/>
  <c r="F46" i="1" s="1"/>
  <c r="F29" i="4"/>
  <c r="F57" i="4"/>
  <c r="I27" i="4"/>
  <c r="F30" i="4"/>
  <c r="L21" i="4"/>
  <c r="G57" i="4" s="1"/>
  <c r="G58" i="4" s="1"/>
  <c r="G60" i="4" s="1"/>
  <c r="G64" i="4" s="1"/>
  <c r="F43" i="4"/>
  <c r="N6" i="4"/>
  <c r="M21" i="4"/>
  <c r="F15" i="2"/>
  <c r="E15" i="2"/>
  <c r="C15" i="2"/>
  <c r="G15" i="2" s="1"/>
  <c r="H34" i="1"/>
  <c r="I27" i="1"/>
  <c r="M6" i="1"/>
  <c r="L21" i="1"/>
  <c r="G29" i="1" s="1"/>
  <c r="K21" i="1"/>
  <c r="G34" i="1"/>
  <c r="I68" i="2"/>
  <c r="I70" i="2" s="1"/>
  <c r="I72" i="2" s="1"/>
  <c r="F58" i="4" l="1"/>
  <c r="F60" i="4"/>
  <c r="H29" i="4"/>
  <c r="H30" i="4"/>
  <c r="H32" i="4" s="1"/>
  <c r="H36" i="4" s="1"/>
  <c r="H38" i="4" s="1"/>
  <c r="H39" i="4" s="1"/>
  <c r="J27" i="4"/>
  <c r="K27" i="4" s="1"/>
  <c r="G29" i="4"/>
  <c r="K23" i="4"/>
  <c r="F32" i="4"/>
  <c r="O6" i="4"/>
  <c r="O21" i="4" s="1"/>
  <c r="N21" i="4"/>
  <c r="N6" i="1"/>
  <c r="M21" i="1"/>
  <c r="H29" i="1" s="1"/>
  <c r="I34" i="1"/>
  <c r="J27" i="1"/>
  <c r="K23" i="1"/>
  <c r="F29" i="1"/>
  <c r="G30" i="1"/>
  <c r="G32" i="1" s="1"/>
  <c r="G36" i="1" s="1"/>
  <c r="G38" i="1" s="1"/>
  <c r="G39" i="1" s="1"/>
  <c r="I29" i="4" l="1"/>
  <c r="F64" i="4"/>
  <c r="F66" i="4" s="1"/>
  <c r="J29" i="4"/>
  <c r="J30" i="4" s="1"/>
  <c r="G30" i="4"/>
  <c r="G32" i="4"/>
  <c r="G36" i="4" s="1"/>
  <c r="G38" i="4" s="1"/>
  <c r="G39" i="4" s="1"/>
  <c r="I30" i="4"/>
  <c r="I32" i="4" s="1"/>
  <c r="I36" i="4" s="1"/>
  <c r="I38" i="4" s="1"/>
  <c r="I39" i="4" s="1"/>
  <c r="F36" i="4"/>
  <c r="J34" i="1"/>
  <c r="K34" i="1" s="1"/>
  <c r="K27" i="1"/>
  <c r="F32" i="1"/>
  <c r="F30" i="1"/>
  <c r="K29" i="1"/>
  <c r="H30" i="1"/>
  <c r="H32" i="1" s="1"/>
  <c r="H36" i="1" s="1"/>
  <c r="H38" i="1" s="1"/>
  <c r="H39" i="1" s="1"/>
  <c r="O6" i="1"/>
  <c r="O21" i="1" s="1"/>
  <c r="J29" i="1" s="1"/>
  <c r="N21" i="1"/>
  <c r="I29" i="1" s="1"/>
  <c r="K29" i="4" l="1"/>
  <c r="J32" i="4"/>
  <c r="K32" i="4" s="1"/>
  <c r="F38" i="4"/>
  <c r="J36" i="4"/>
  <c r="J38" i="4" s="1"/>
  <c r="J39" i="4" s="1"/>
  <c r="K30" i="4"/>
  <c r="I30" i="1"/>
  <c r="K30" i="1" s="1"/>
  <c r="I32" i="1"/>
  <c r="I36" i="1" s="1"/>
  <c r="I38" i="1" s="1"/>
  <c r="I39" i="1" s="1"/>
  <c r="F36" i="1"/>
  <c r="J30" i="1"/>
  <c r="J32" i="1"/>
  <c r="J36" i="1" s="1"/>
  <c r="J38" i="1" s="1"/>
  <c r="J39" i="1" s="1"/>
  <c r="K36" i="4" l="1"/>
  <c r="K38" i="4" s="1"/>
  <c r="K39" i="4" s="1"/>
  <c r="F39" i="4"/>
  <c r="K32" i="1"/>
  <c r="F38" i="1"/>
  <c r="F39" i="1" s="1"/>
  <c r="K36" i="1"/>
  <c r="K38" i="1" s="1"/>
  <c r="K39" i="1" s="1"/>
</calcChain>
</file>

<file path=xl/sharedStrings.xml><?xml version="1.0" encoding="utf-8"?>
<sst xmlns="http://schemas.openxmlformats.org/spreadsheetml/2006/main" count="470" uniqueCount="64">
  <si>
    <t xml:space="preserve">Nº orden </t>
  </si>
  <si>
    <t xml:space="preserve">Centro de trabajo </t>
  </si>
  <si>
    <t xml:space="preserve">Categoría </t>
  </si>
  <si>
    <t xml:space="preserve">Fecha Antigüedad </t>
  </si>
  <si>
    <t>Código contrato</t>
  </si>
  <si>
    <t xml:space="preserve">Tipo de contrato </t>
  </si>
  <si>
    <t xml:space="preserve">Nº horas /semana </t>
  </si>
  <si>
    <t xml:space="preserve">Salario Bruto anual </t>
  </si>
  <si>
    <t>Constantina</t>
  </si>
  <si>
    <t>TELEOPERADORA / ESPECIALISTA</t>
  </si>
  <si>
    <t>Fijo</t>
  </si>
  <si>
    <t>Según CC se incrementa el salario un 3 % cada año</t>
  </si>
  <si>
    <t>18.41</t>
  </si>
  <si>
    <t>Ecija</t>
  </si>
  <si>
    <t>31.88</t>
  </si>
  <si>
    <t>Lebrija</t>
  </si>
  <si>
    <t>29.41</t>
  </si>
  <si>
    <t>29.40</t>
  </si>
  <si>
    <t>Moron F.</t>
  </si>
  <si>
    <t>19.99</t>
  </si>
  <si>
    <t>29.49</t>
  </si>
  <si>
    <t>Utrera</t>
  </si>
  <si>
    <t>31.10</t>
  </si>
  <si>
    <t>2 años</t>
  </si>
  <si>
    <t>TOTAL</t>
  </si>
  <si>
    <t>Ventas (IVA excluido)</t>
  </si>
  <si>
    <t>Salarios Base</t>
  </si>
  <si>
    <t>SS (35%)</t>
  </si>
  <si>
    <t>COSTES DIRECTOS</t>
  </si>
  <si>
    <t>COSRES INDIRECTOS (7,5 %)</t>
  </si>
  <si>
    <t>TOTAL COSTES</t>
  </si>
  <si>
    <t xml:space="preserve">Bº </t>
  </si>
  <si>
    <t>2 AÑOS</t>
  </si>
  <si>
    <t>Actual</t>
  </si>
  <si>
    <t>Anterior</t>
  </si>
  <si>
    <t>IPC</t>
  </si>
  <si>
    <t>ADJUDICACION</t>
  </si>
  <si>
    <t>Importes sin IVA:</t>
  </si>
  <si>
    <t>Mensual</t>
  </si>
  <si>
    <t>1 año</t>
  </si>
  <si>
    <t>Morón de la Frontera</t>
  </si>
  <si>
    <t>Sierra Norte</t>
  </si>
  <si>
    <t>PBL</t>
  </si>
  <si>
    <t>Prorroga</t>
  </si>
  <si>
    <t>Modificación</t>
  </si>
  <si>
    <t>Opc. Eventual</t>
  </si>
  <si>
    <t>V.E.</t>
  </si>
  <si>
    <t>VENTAS</t>
  </si>
  <si>
    <t>S/AGSSS</t>
  </si>
  <si>
    <t>Desglose ec.</t>
  </si>
  <si>
    <t>Wrs</t>
  </si>
  <si>
    <t>S/CLECE</t>
  </si>
  <si>
    <t>Precio</t>
  </si>
  <si>
    <t>Ej 2025</t>
  </si>
  <si>
    <t>Ej 2020</t>
  </si>
  <si>
    <t>Ejercicio</t>
  </si>
  <si>
    <t>PBL (IVA excluido)</t>
  </si>
  <si>
    <t>PBL (IVA incluido)</t>
  </si>
  <si>
    <t>Importe IVA (21%)</t>
  </si>
  <si>
    <t>COSTES INDIRECTOS (7 %)</t>
  </si>
  <si>
    <t>Bº (4,30%)</t>
  </si>
  <si>
    <t xml:space="preserve">ANEXO II </t>
  </si>
  <si>
    <t>El salario se incrementará  un 3 % cada año, según Convenio Colectivo Contact Center (antes Sector de Telemarketing). BOE nº 137, de 9 de junio de 2023.</t>
  </si>
  <si>
    <t>ANEXO I. RELACIÓN DE PERSONAL QUE PRESTA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</si>
</sst>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 %"/>
    <numFmt numFmtId="165" formatCode="0\ %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F4B183"/>
        <bgColor rgb="FFFF99CC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" fontId="0" fillId="0" borderId="0" xfId="0" applyNumberFormat="1"/>
    <xf numFmtId="164" fontId="0" fillId="0" borderId="0" xfId="0" applyNumberFormat="1"/>
    <xf numFmtId="4" fontId="0" fillId="0" borderId="1" xfId="0" applyNumberFormat="1" applyBorder="1" applyAlignment="1">
      <alignment horizontal="center"/>
    </xf>
    <xf numFmtId="0" fontId="1" fillId="0" borderId="0" xfId="0" applyFont="1"/>
    <xf numFmtId="4" fontId="1" fillId="0" borderId="1" xfId="0" applyNumberFormat="1" applyFont="1" applyBorder="1"/>
    <xf numFmtId="0" fontId="0" fillId="0" borderId="0" xfId="0" applyAlignment="1">
      <alignment horizontal="center" vertical="center"/>
    </xf>
    <xf numFmtId="3" fontId="0" fillId="0" borderId="0" xfId="0" applyNumberFormat="1"/>
    <xf numFmtId="165" fontId="0" fillId="0" borderId="0" xfId="0" applyNumberFormat="1"/>
    <xf numFmtId="16" fontId="0" fillId="0" borderId="0" xfId="0" applyNumberFormat="1"/>
    <xf numFmtId="3" fontId="0" fillId="0" borderId="1" xfId="0" applyNumberFormat="1" applyBorder="1"/>
    <xf numFmtId="3" fontId="0" fillId="2" borderId="1" xfId="0" applyNumberFormat="1" applyFill="1" applyBorder="1"/>
    <xf numFmtId="3" fontId="0" fillId="0" borderId="1" xfId="0" applyNumberFormat="1" applyBorder="1" applyAlignment="1">
      <alignment horizontal="center"/>
    </xf>
    <xf numFmtId="0" fontId="0" fillId="2" borderId="0" xfId="0" applyFill="1"/>
    <xf numFmtId="164" fontId="0" fillId="2" borderId="0" xfId="0" applyNumberFormat="1" applyFill="1"/>
    <xf numFmtId="0" fontId="0" fillId="0" borderId="1" xfId="0" applyBorder="1" applyAlignment="1">
      <alignment horizontal="right"/>
    </xf>
    <xf numFmtId="0" fontId="0" fillId="7" borderId="1" xfId="0" applyFill="1" applyBorder="1"/>
    <xf numFmtId="4" fontId="0" fillId="7" borderId="1" xfId="0" applyNumberFormat="1" applyFill="1" applyBorder="1"/>
    <xf numFmtId="4" fontId="0" fillId="7" borderId="0" xfId="0" applyNumberFormat="1" applyFill="1"/>
    <xf numFmtId="4" fontId="2" fillId="0" borderId="0" xfId="0" applyNumberFormat="1" applyFont="1"/>
    <xf numFmtId="4" fontId="2" fillId="0" borderId="1" xfId="0" applyNumberFormat="1" applyFont="1" applyBorder="1"/>
    <xf numFmtId="0" fontId="3" fillId="0" borderId="0" xfId="0" applyFont="1"/>
    <xf numFmtId="4" fontId="0" fillId="7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54748-0588-4026-94E6-EA94082173AD}">
  <dimension ref="B1:I22"/>
  <sheetViews>
    <sheetView topLeftCell="B1" workbookViewId="0">
      <selection activeCell="I6" sqref="I6:I8"/>
    </sheetView>
  </sheetViews>
  <sheetFormatPr baseColWidth="10" defaultColWidth="10.7109375" defaultRowHeight="15" x14ac:dyDescent="0.25"/>
  <cols>
    <col min="3" max="3" width="11.5703125" bestFit="1" customWidth="1"/>
    <col min="4" max="4" width="30" customWidth="1"/>
    <col min="5" max="6" width="13.140625" customWidth="1"/>
    <col min="7" max="7" width="14.42578125" bestFit="1" customWidth="1"/>
    <col min="8" max="9" width="13.140625" customWidth="1"/>
  </cols>
  <sheetData>
    <row r="1" spans="2:9" ht="18.75" x14ac:dyDescent="0.3">
      <c r="D1" s="35" t="s">
        <v>61</v>
      </c>
    </row>
    <row r="4" spans="2:9" ht="30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</row>
    <row r="5" spans="2:9" x14ac:dyDescent="0.25">
      <c r="B5" s="1"/>
    </row>
    <row r="6" spans="2:9" x14ac:dyDescent="0.25">
      <c r="B6" s="3">
        <v>1</v>
      </c>
      <c r="C6" s="4" t="s">
        <v>8</v>
      </c>
      <c r="D6" s="5" t="s">
        <v>9</v>
      </c>
      <c r="E6" s="6">
        <v>42191</v>
      </c>
      <c r="F6" s="3">
        <v>200</v>
      </c>
      <c r="G6" s="3" t="s">
        <v>10</v>
      </c>
      <c r="H6" s="3">
        <v>22.92</v>
      </c>
      <c r="I6" s="7">
        <v>10527.26</v>
      </c>
    </row>
    <row r="7" spans="2:9" x14ac:dyDescent="0.25">
      <c r="B7" s="3">
        <v>2</v>
      </c>
      <c r="C7" s="4" t="s">
        <v>8</v>
      </c>
      <c r="D7" s="5" t="s">
        <v>9</v>
      </c>
      <c r="E7" s="6">
        <v>39455</v>
      </c>
      <c r="F7" s="3">
        <v>289</v>
      </c>
      <c r="G7" s="3" t="s">
        <v>10</v>
      </c>
      <c r="H7" s="3">
        <v>22.92</v>
      </c>
      <c r="I7" s="7">
        <v>9983.4599999999991</v>
      </c>
    </row>
    <row r="8" spans="2:9" x14ac:dyDescent="0.25">
      <c r="B8" s="3">
        <v>3</v>
      </c>
      <c r="C8" s="4" t="s">
        <v>8</v>
      </c>
      <c r="D8" s="5" t="s">
        <v>9</v>
      </c>
      <c r="E8" s="6">
        <v>44123</v>
      </c>
      <c r="F8" s="3">
        <v>289</v>
      </c>
      <c r="G8" s="3" t="s">
        <v>10</v>
      </c>
      <c r="H8" s="3">
        <v>22.92</v>
      </c>
      <c r="I8" s="7">
        <v>9552.94</v>
      </c>
    </row>
    <row r="9" spans="2:9" x14ac:dyDescent="0.25">
      <c r="B9" s="3">
        <v>4</v>
      </c>
      <c r="C9" s="8" t="s">
        <v>13</v>
      </c>
      <c r="D9" s="5" t="s">
        <v>9</v>
      </c>
      <c r="E9" s="6">
        <v>43258</v>
      </c>
      <c r="F9" s="3">
        <v>289</v>
      </c>
      <c r="G9" s="3" t="s">
        <v>10</v>
      </c>
      <c r="H9" s="3" t="s">
        <v>14</v>
      </c>
      <c r="I9" s="7">
        <v>16663.32</v>
      </c>
    </row>
    <row r="10" spans="2:9" x14ac:dyDescent="0.25">
      <c r="B10" s="3">
        <v>5</v>
      </c>
      <c r="C10" s="8" t="s">
        <v>13</v>
      </c>
      <c r="D10" s="5" t="s">
        <v>9</v>
      </c>
      <c r="E10" s="6">
        <v>39436</v>
      </c>
      <c r="F10" s="3">
        <v>289</v>
      </c>
      <c r="G10" s="3" t="s">
        <v>10</v>
      </c>
      <c r="H10" s="3" t="s">
        <v>14</v>
      </c>
      <c r="I10" s="7">
        <v>16621.669999999998</v>
      </c>
    </row>
    <row r="11" spans="2:9" x14ac:dyDescent="0.25">
      <c r="B11" s="3">
        <v>6</v>
      </c>
      <c r="C11" s="8" t="s">
        <v>13</v>
      </c>
      <c r="D11" s="5" t="s">
        <v>9</v>
      </c>
      <c r="E11" s="6">
        <v>39737</v>
      </c>
      <c r="F11" s="3">
        <v>289</v>
      </c>
      <c r="G11" s="3" t="s">
        <v>10</v>
      </c>
      <c r="H11" s="3" t="s">
        <v>14</v>
      </c>
      <c r="I11" s="7">
        <v>16877.16</v>
      </c>
    </row>
    <row r="12" spans="2:9" x14ac:dyDescent="0.25">
      <c r="B12" s="3">
        <v>7</v>
      </c>
      <c r="C12" s="9" t="s">
        <v>15</v>
      </c>
      <c r="D12" s="5" t="s">
        <v>9</v>
      </c>
      <c r="E12" s="6">
        <v>42917</v>
      </c>
      <c r="F12" s="3">
        <v>239</v>
      </c>
      <c r="G12" s="3" t="s">
        <v>10</v>
      </c>
      <c r="H12" s="3" t="s">
        <v>16</v>
      </c>
      <c r="I12" s="7">
        <v>14025.95</v>
      </c>
    </row>
    <row r="13" spans="2:9" x14ac:dyDescent="0.25">
      <c r="B13" s="3">
        <v>8</v>
      </c>
      <c r="C13" s="9" t="s">
        <v>15</v>
      </c>
      <c r="D13" s="5" t="s">
        <v>9</v>
      </c>
      <c r="E13" s="6">
        <v>43127</v>
      </c>
      <c r="F13" s="3">
        <v>289</v>
      </c>
      <c r="G13" s="3" t="s">
        <v>10</v>
      </c>
      <c r="H13" s="3" t="s">
        <v>17</v>
      </c>
      <c r="I13" s="7">
        <v>14483.53</v>
      </c>
    </row>
    <row r="14" spans="2:9" x14ac:dyDescent="0.25">
      <c r="B14" s="3">
        <v>9</v>
      </c>
      <c r="C14" s="9" t="s">
        <v>15</v>
      </c>
      <c r="D14" s="5" t="s">
        <v>9</v>
      </c>
      <c r="E14" s="6">
        <v>42909</v>
      </c>
      <c r="F14" s="3">
        <v>200</v>
      </c>
      <c r="G14" s="3" t="s">
        <v>10</v>
      </c>
      <c r="H14" s="3" t="s">
        <v>17</v>
      </c>
      <c r="I14" s="7">
        <v>13212.66</v>
      </c>
    </row>
    <row r="15" spans="2:9" x14ac:dyDescent="0.25">
      <c r="B15" s="3">
        <v>10</v>
      </c>
      <c r="C15" s="10" t="s">
        <v>18</v>
      </c>
      <c r="D15" s="5" t="s">
        <v>9</v>
      </c>
      <c r="E15" s="6">
        <v>38121</v>
      </c>
      <c r="F15" s="3">
        <v>200</v>
      </c>
      <c r="G15" s="3" t="s">
        <v>10</v>
      </c>
      <c r="H15" s="3" t="s">
        <v>19</v>
      </c>
      <c r="I15" s="7">
        <v>9781.4500000000007</v>
      </c>
    </row>
    <row r="16" spans="2:9" x14ac:dyDescent="0.25">
      <c r="B16" s="3">
        <v>11</v>
      </c>
      <c r="C16" s="10" t="s">
        <v>18</v>
      </c>
      <c r="D16" s="5" t="s">
        <v>9</v>
      </c>
      <c r="E16" s="6">
        <v>36004</v>
      </c>
      <c r="F16" s="3">
        <v>200</v>
      </c>
      <c r="G16" s="3" t="s">
        <v>10</v>
      </c>
      <c r="H16" s="3" t="s">
        <v>20</v>
      </c>
      <c r="I16" s="7">
        <v>13276.33</v>
      </c>
    </row>
    <row r="17" spans="2:9" x14ac:dyDescent="0.25">
      <c r="B17" s="3">
        <v>12</v>
      </c>
      <c r="C17" s="11" t="s">
        <v>21</v>
      </c>
      <c r="D17" s="5" t="s">
        <v>9</v>
      </c>
      <c r="E17" s="6">
        <v>39085</v>
      </c>
      <c r="F17" s="3">
        <v>289</v>
      </c>
      <c r="G17" s="3" t="s">
        <v>10</v>
      </c>
      <c r="H17" s="3" t="s">
        <v>22</v>
      </c>
      <c r="I17" s="7">
        <v>15888.42</v>
      </c>
    </row>
    <row r="18" spans="2:9" x14ac:dyDescent="0.25">
      <c r="B18" s="3">
        <v>13</v>
      </c>
      <c r="C18" s="11" t="s">
        <v>21</v>
      </c>
      <c r="D18" s="5" t="s">
        <v>9</v>
      </c>
      <c r="E18" s="6">
        <v>44874</v>
      </c>
      <c r="F18" s="3">
        <v>289</v>
      </c>
      <c r="G18" s="3" t="s">
        <v>10</v>
      </c>
      <c r="H18" s="3" t="s">
        <v>22</v>
      </c>
      <c r="I18" s="7">
        <v>13599.93</v>
      </c>
    </row>
    <row r="19" spans="2:9" x14ac:dyDescent="0.25">
      <c r="B19" s="3">
        <v>14</v>
      </c>
      <c r="C19" s="11" t="s">
        <v>21</v>
      </c>
      <c r="D19" s="5" t="s">
        <v>9</v>
      </c>
      <c r="E19" s="6">
        <v>39037</v>
      </c>
      <c r="F19" s="3">
        <v>289</v>
      </c>
      <c r="G19" s="3" t="s">
        <v>10</v>
      </c>
      <c r="H19" s="3" t="s">
        <v>22</v>
      </c>
      <c r="I19" s="7">
        <v>13683</v>
      </c>
    </row>
    <row r="20" spans="2:9" x14ac:dyDescent="0.25">
      <c r="B20" s="1"/>
    </row>
    <row r="21" spans="2:9" x14ac:dyDescent="0.25">
      <c r="B21" s="1"/>
      <c r="I21" s="15">
        <f>I6+I7+I8+I9+I10+I11+I12+I13+I14+I15+I16+I17+I18+I19</f>
        <v>188177.08</v>
      </c>
    </row>
    <row r="22" spans="2:9" x14ac:dyDescent="0.25">
      <c r="B2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AA3EF-C140-427A-A895-0188D950A3BE}">
  <dimension ref="B1:O24"/>
  <sheetViews>
    <sheetView tabSelected="1" zoomScaleNormal="100" workbookViewId="0">
      <selection activeCell="R8" sqref="R8"/>
    </sheetView>
  </sheetViews>
  <sheetFormatPr baseColWidth="10" defaultColWidth="10.7109375" defaultRowHeight="15" x14ac:dyDescent="0.25"/>
  <cols>
    <col min="5" max="5" width="30" customWidth="1"/>
    <col min="6" max="10" width="13.140625" customWidth="1"/>
    <col min="11" max="11" width="14.140625" customWidth="1"/>
    <col min="12" max="15" width="11.140625" bestFit="1" customWidth="1"/>
  </cols>
  <sheetData>
    <row r="1" spans="2:15" x14ac:dyDescent="0.25">
      <c r="C1" t="s">
        <v>63</v>
      </c>
    </row>
    <row r="3" spans="2:15" x14ac:dyDescent="0.25">
      <c r="J3">
        <v>2024</v>
      </c>
      <c r="K3" s="1">
        <v>2025</v>
      </c>
      <c r="L3" s="1">
        <v>2026</v>
      </c>
      <c r="M3" s="1">
        <v>2027</v>
      </c>
      <c r="N3" s="1">
        <v>2028</v>
      </c>
      <c r="O3" s="1">
        <v>2029</v>
      </c>
    </row>
    <row r="4" spans="2:15" ht="30" x14ac:dyDescent="0.25">
      <c r="B4" s="1"/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7</v>
      </c>
      <c r="L4" s="2" t="s">
        <v>7</v>
      </c>
      <c r="M4" s="2" t="s">
        <v>7</v>
      </c>
      <c r="N4" s="2" t="s">
        <v>7</v>
      </c>
      <c r="O4" s="2" t="s">
        <v>7</v>
      </c>
    </row>
    <row r="5" spans="2:15" x14ac:dyDescent="0.25">
      <c r="B5" s="1"/>
      <c r="C5" s="1"/>
    </row>
    <row r="6" spans="2:15" x14ac:dyDescent="0.25">
      <c r="B6" s="1"/>
      <c r="C6" s="3">
        <v>1</v>
      </c>
      <c r="D6" s="4" t="s">
        <v>8</v>
      </c>
      <c r="E6" s="5" t="s">
        <v>9</v>
      </c>
      <c r="F6" s="6">
        <v>42191</v>
      </c>
      <c r="G6" s="3">
        <v>200</v>
      </c>
      <c r="H6" s="3" t="s">
        <v>10</v>
      </c>
      <c r="I6" s="3">
        <v>22.92</v>
      </c>
      <c r="J6" s="7">
        <v>10527.26</v>
      </c>
      <c r="K6" s="7">
        <f t="shared" ref="K6:O19" si="0">J6*1.03</f>
        <v>10843.077800000001</v>
      </c>
      <c r="L6" s="7">
        <f t="shared" si="0"/>
        <v>11168.370134000001</v>
      </c>
      <c r="M6" s="7">
        <f t="shared" si="0"/>
        <v>11503.421238020001</v>
      </c>
      <c r="N6" s="7">
        <f t="shared" si="0"/>
        <v>11848.523875160601</v>
      </c>
      <c r="O6" s="7">
        <f t="shared" si="0"/>
        <v>12203.97959141542</v>
      </c>
    </row>
    <row r="7" spans="2:15" x14ac:dyDescent="0.25">
      <c r="B7" s="1"/>
      <c r="C7" s="3">
        <v>2</v>
      </c>
      <c r="D7" s="4" t="s">
        <v>8</v>
      </c>
      <c r="E7" s="5" t="s">
        <v>9</v>
      </c>
      <c r="F7" s="6">
        <v>39455</v>
      </c>
      <c r="G7" s="3">
        <v>289</v>
      </c>
      <c r="H7" s="3" t="s">
        <v>10</v>
      </c>
      <c r="I7" s="3">
        <v>22.92</v>
      </c>
      <c r="J7" s="7">
        <v>9983.4599999999991</v>
      </c>
      <c r="K7" s="7">
        <f t="shared" si="0"/>
        <v>10282.9638</v>
      </c>
      <c r="L7" s="7">
        <f t="shared" si="0"/>
        <v>10591.452713999999</v>
      </c>
      <c r="M7" s="7">
        <f t="shared" si="0"/>
        <v>10909.196295419999</v>
      </c>
      <c r="N7" s="7">
        <f t="shared" si="0"/>
        <v>11236.472184282598</v>
      </c>
      <c r="O7" s="7">
        <f t="shared" si="0"/>
        <v>11573.566349811077</v>
      </c>
    </row>
    <row r="8" spans="2:15" x14ac:dyDescent="0.25">
      <c r="B8" s="1">
        <v>3</v>
      </c>
      <c r="C8" s="3">
        <v>3</v>
      </c>
      <c r="D8" s="4" t="s">
        <v>8</v>
      </c>
      <c r="E8" s="5" t="s">
        <v>9</v>
      </c>
      <c r="F8" s="6">
        <v>44123</v>
      </c>
      <c r="G8" s="3">
        <v>289</v>
      </c>
      <c r="H8" s="3" t="s">
        <v>10</v>
      </c>
      <c r="I8" s="3">
        <v>22.92</v>
      </c>
      <c r="J8" s="7">
        <v>9552.94</v>
      </c>
      <c r="K8" s="7">
        <f t="shared" si="0"/>
        <v>9839.5282000000007</v>
      </c>
      <c r="L8" s="7">
        <f t="shared" si="0"/>
        <v>10134.714046000001</v>
      </c>
      <c r="M8" s="7">
        <f t="shared" si="0"/>
        <v>10438.75546738</v>
      </c>
      <c r="N8" s="7">
        <f t="shared" si="0"/>
        <v>10751.9181314014</v>
      </c>
      <c r="O8" s="7">
        <f t="shared" si="0"/>
        <v>11074.475675343443</v>
      </c>
    </row>
    <row r="9" spans="2:15" x14ac:dyDescent="0.25">
      <c r="B9" s="1"/>
      <c r="C9" s="3">
        <v>4</v>
      </c>
      <c r="D9" s="8" t="s">
        <v>13</v>
      </c>
      <c r="E9" s="5" t="s">
        <v>9</v>
      </c>
      <c r="F9" s="6">
        <v>43258</v>
      </c>
      <c r="G9" s="3">
        <v>289</v>
      </c>
      <c r="H9" s="3" t="s">
        <v>10</v>
      </c>
      <c r="I9" s="3" t="s">
        <v>14</v>
      </c>
      <c r="J9" s="7">
        <v>16663.32</v>
      </c>
      <c r="K9" s="7">
        <f t="shared" si="0"/>
        <v>17163.2196</v>
      </c>
      <c r="L9" s="7">
        <f t="shared" si="0"/>
        <v>17678.116188</v>
      </c>
      <c r="M9" s="7">
        <f t="shared" si="0"/>
        <v>18208.459673640002</v>
      </c>
      <c r="N9" s="7">
        <f t="shared" si="0"/>
        <v>18754.713463849203</v>
      </c>
      <c r="O9" s="7">
        <f t="shared" si="0"/>
        <v>19317.35486776468</v>
      </c>
    </row>
    <row r="10" spans="2:15" x14ac:dyDescent="0.25">
      <c r="B10" s="1"/>
      <c r="C10" s="3">
        <v>5</v>
      </c>
      <c r="D10" s="8" t="s">
        <v>13</v>
      </c>
      <c r="E10" s="5" t="s">
        <v>9</v>
      </c>
      <c r="F10" s="6">
        <v>39436</v>
      </c>
      <c r="G10" s="3">
        <v>289</v>
      </c>
      <c r="H10" s="3" t="s">
        <v>10</v>
      </c>
      <c r="I10" s="3" t="s">
        <v>14</v>
      </c>
      <c r="J10" s="7">
        <v>16621.669999999998</v>
      </c>
      <c r="K10" s="7">
        <f t="shared" si="0"/>
        <v>17120.320099999997</v>
      </c>
      <c r="L10" s="7">
        <f t="shared" si="0"/>
        <v>17633.929702999998</v>
      </c>
      <c r="M10" s="7">
        <f t="shared" si="0"/>
        <v>18162.947594089997</v>
      </c>
      <c r="N10" s="7">
        <f t="shared" si="0"/>
        <v>18707.836021912699</v>
      </c>
      <c r="O10" s="7">
        <f t="shared" si="0"/>
        <v>19269.07110257008</v>
      </c>
    </row>
    <row r="11" spans="2:15" x14ac:dyDescent="0.25">
      <c r="B11" s="1">
        <v>3</v>
      </c>
      <c r="C11" s="3">
        <v>6</v>
      </c>
      <c r="D11" s="8" t="s">
        <v>13</v>
      </c>
      <c r="E11" s="5" t="s">
        <v>9</v>
      </c>
      <c r="F11" s="6">
        <v>39737</v>
      </c>
      <c r="G11" s="3">
        <v>289</v>
      </c>
      <c r="H11" s="3" t="s">
        <v>10</v>
      </c>
      <c r="I11" s="3" t="s">
        <v>14</v>
      </c>
      <c r="J11" s="7">
        <v>16877.16</v>
      </c>
      <c r="K11" s="7">
        <f t="shared" si="0"/>
        <v>17383.4748</v>
      </c>
      <c r="L11" s="7">
        <f t="shared" si="0"/>
        <v>17904.979044</v>
      </c>
      <c r="M11" s="7">
        <f t="shared" si="0"/>
        <v>18442.128415319999</v>
      </c>
      <c r="N11" s="7">
        <f t="shared" si="0"/>
        <v>18995.3922677796</v>
      </c>
      <c r="O11" s="7">
        <f t="shared" si="0"/>
        <v>19565.254035812988</v>
      </c>
    </row>
    <row r="12" spans="2:15" x14ac:dyDescent="0.25">
      <c r="B12" s="1"/>
      <c r="C12" s="3">
        <v>7</v>
      </c>
      <c r="D12" s="9" t="s">
        <v>15</v>
      </c>
      <c r="E12" s="5" t="s">
        <v>9</v>
      </c>
      <c r="F12" s="6">
        <v>42917</v>
      </c>
      <c r="G12" s="3">
        <v>239</v>
      </c>
      <c r="H12" s="3" t="s">
        <v>10</v>
      </c>
      <c r="I12" s="3" t="s">
        <v>16</v>
      </c>
      <c r="J12" s="7">
        <v>14025.95</v>
      </c>
      <c r="K12" s="7">
        <f t="shared" si="0"/>
        <v>14446.728500000001</v>
      </c>
      <c r="L12" s="7">
        <f t="shared" si="0"/>
        <v>14880.130355000001</v>
      </c>
      <c r="M12" s="7">
        <f t="shared" si="0"/>
        <v>15326.534265650002</v>
      </c>
      <c r="N12" s="7">
        <f t="shared" si="0"/>
        <v>15786.330293619501</v>
      </c>
      <c r="O12" s="7">
        <f t="shared" si="0"/>
        <v>16259.920202428088</v>
      </c>
    </row>
    <row r="13" spans="2:15" x14ac:dyDescent="0.25">
      <c r="B13" s="1"/>
      <c r="C13" s="3">
        <v>8</v>
      </c>
      <c r="D13" s="9" t="s">
        <v>15</v>
      </c>
      <c r="E13" s="5" t="s">
        <v>9</v>
      </c>
      <c r="F13" s="6">
        <v>43127</v>
      </c>
      <c r="G13" s="3">
        <v>289</v>
      </c>
      <c r="H13" s="3" t="s">
        <v>10</v>
      </c>
      <c r="I13" s="3" t="s">
        <v>17</v>
      </c>
      <c r="J13" s="7">
        <v>14483.53</v>
      </c>
      <c r="K13" s="7">
        <f t="shared" si="0"/>
        <v>14918.035900000001</v>
      </c>
      <c r="L13" s="7">
        <f t="shared" si="0"/>
        <v>15365.576977000001</v>
      </c>
      <c r="M13" s="7">
        <f t="shared" si="0"/>
        <v>15826.544286310002</v>
      </c>
      <c r="N13" s="7">
        <f t="shared" si="0"/>
        <v>16301.340614899302</v>
      </c>
      <c r="O13" s="7">
        <f t="shared" si="0"/>
        <v>16790.38083334628</v>
      </c>
    </row>
    <row r="14" spans="2:15" x14ac:dyDescent="0.25">
      <c r="B14" s="1">
        <v>3</v>
      </c>
      <c r="C14" s="3">
        <v>9</v>
      </c>
      <c r="D14" s="9" t="s">
        <v>15</v>
      </c>
      <c r="E14" s="5" t="s">
        <v>9</v>
      </c>
      <c r="F14" s="6">
        <v>42909</v>
      </c>
      <c r="G14" s="3">
        <v>200</v>
      </c>
      <c r="H14" s="3" t="s">
        <v>10</v>
      </c>
      <c r="I14" s="3" t="s">
        <v>17</v>
      </c>
      <c r="J14" s="7">
        <v>13212.66</v>
      </c>
      <c r="K14" s="7">
        <f t="shared" si="0"/>
        <v>13609.0398</v>
      </c>
      <c r="L14" s="7">
        <f t="shared" si="0"/>
        <v>14017.310994000001</v>
      </c>
      <c r="M14" s="7">
        <f t="shared" si="0"/>
        <v>14437.830323820002</v>
      </c>
      <c r="N14" s="7">
        <f t="shared" si="0"/>
        <v>14870.965233534604</v>
      </c>
      <c r="O14" s="7">
        <f t="shared" si="0"/>
        <v>15317.094190540642</v>
      </c>
    </row>
    <row r="15" spans="2:15" x14ac:dyDescent="0.25">
      <c r="B15" s="1"/>
      <c r="C15" s="3">
        <v>10</v>
      </c>
      <c r="D15" s="10" t="s">
        <v>18</v>
      </c>
      <c r="E15" s="5" t="s">
        <v>9</v>
      </c>
      <c r="F15" s="6">
        <v>38121</v>
      </c>
      <c r="G15" s="3">
        <v>200</v>
      </c>
      <c r="H15" s="3" t="s">
        <v>10</v>
      </c>
      <c r="I15" s="3" t="s">
        <v>19</v>
      </c>
      <c r="J15" s="7">
        <v>9781.4500000000007</v>
      </c>
      <c r="K15" s="7">
        <f t="shared" si="0"/>
        <v>10074.8935</v>
      </c>
      <c r="L15" s="7">
        <f t="shared" si="0"/>
        <v>10377.140305000001</v>
      </c>
      <c r="M15" s="7">
        <f t="shared" si="0"/>
        <v>10688.45451415</v>
      </c>
      <c r="N15" s="7">
        <f t="shared" si="0"/>
        <v>11009.1081495745</v>
      </c>
      <c r="O15" s="7">
        <f t="shared" si="0"/>
        <v>11339.381394061735</v>
      </c>
    </row>
    <row r="16" spans="2:15" x14ac:dyDescent="0.25">
      <c r="B16" s="1">
        <v>2</v>
      </c>
      <c r="C16" s="3">
        <v>11</v>
      </c>
      <c r="D16" s="10" t="s">
        <v>18</v>
      </c>
      <c r="E16" s="5" t="s">
        <v>9</v>
      </c>
      <c r="F16" s="6">
        <v>36004</v>
      </c>
      <c r="G16" s="3">
        <v>200</v>
      </c>
      <c r="H16" s="3" t="s">
        <v>10</v>
      </c>
      <c r="I16" s="3" t="s">
        <v>20</v>
      </c>
      <c r="J16" s="7">
        <v>13276.33</v>
      </c>
      <c r="K16" s="7">
        <f t="shared" si="0"/>
        <v>13674.6199</v>
      </c>
      <c r="L16" s="7">
        <f t="shared" si="0"/>
        <v>14084.858496999999</v>
      </c>
      <c r="M16" s="7">
        <f t="shared" si="0"/>
        <v>14507.40425191</v>
      </c>
      <c r="N16" s="7">
        <f t="shared" si="0"/>
        <v>14942.626379467301</v>
      </c>
      <c r="O16" s="7">
        <f t="shared" si="0"/>
        <v>15390.905170851322</v>
      </c>
    </row>
    <row r="17" spans="2:15" x14ac:dyDescent="0.25">
      <c r="B17" s="1"/>
      <c r="C17" s="3">
        <v>12</v>
      </c>
      <c r="D17" s="11" t="s">
        <v>21</v>
      </c>
      <c r="E17" s="5" t="s">
        <v>9</v>
      </c>
      <c r="F17" s="6">
        <v>39085</v>
      </c>
      <c r="G17" s="3">
        <v>289</v>
      </c>
      <c r="H17" s="3" t="s">
        <v>10</v>
      </c>
      <c r="I17" s="3" t="s">
        <v>22</v>
      </c>
      <c r="J17" s="7">
        <v>15888.42</v>
      </c>
      <c r="K17" s="7">
        <f t="shared" si="0"/>
        <v>16365.072600000001</v>
      </c>
      <c r="L17" s="7">
        <f t="shared" si="0"/>
        <v>16856.024778000003</v>
      </c>
      <c r="M17" s="7">
        <f t="shared" si="0"/>
        <v>17361.705521340002</v>
      </c>
      <c r="N17" s="7">
        <f t="shared" si="0"/>
        <v>17882.556686980202</v>
      </c>
      <c r="O17" s="7">
        <f t="shared" si="0"/>
        <v>18419.03338758961</v>
      </c>
    </row>
    <row r="18" spans="2:15" x14ac:dyDescent="0.25">
      <c r="B18" s="1"/>
      <c r="C18" s="3">
        <v>13</v>
      </c>
      <c r="D18" s="11" t="s">
        <v>21</v>
      </c>
      <c r="E18" s="5" t="s">
        <v>9</v>
      </c>
      <c r="F18" s="6">
        <v>44874</v>
      </c>
      <c r="G18" s="3">
        <v>289</v>
      </c>
      <c r="H18" s="3" t="s">
        <v>10</v>
      </c>
      <c r="I18" s="3" t="s">
        <v>22</v>
      </c>
      <c r="J18" s="7">
        <v>13599.93</v>
      </c>
      <c r="K18" s="7">
        <f t="shared" si="0"/>
        <v>14007.927900000001</v>
      </c>
      <c r="L18" s="7">
        <f t="shared" si="0"/>
        <v>14428.165737000001</v>
      </c>
      <c r="M18" s="7">
        <f t="shared" si="0"/>
        <v>14861.010709110002</v>
      </c>
      <c r="N18" s="7">
        <f t="shared" si="0"/>
        <v>15306.841030383302</v>
      </c>
      <c r="O18" s="7">
        <f t="shared" si="0"/>
        <v>15766.046261294801</v>
      </c>
    </row>
    <row r="19" spans="2:15" x14ac:dyDescent="0.25">
      <c r="B19" s="1">
        <v>3</v>
      </c>
      <c r="C19" s="3">
        <v>14</v>
      </c>
      <c r="D19" s="11" t="s">
        <v>21</v>
      </c>
      <c r="E19" s="5" t="s">
        <v>9</v>
      </c>
      <c r="F19" s="6">
        <v>39037</v>
      </c>
      <c r="G19" s="3">
        <v>289</v>
      </c>
      <c r="H19" s="3" t="s">
        <v>10</v>
      </c>
      <c r="I19" s="3" t="s">
        <v>22</v>
      </c>
      <c r="J19" s="7">
        <v>13683</v>
      </c>
      <c r="K19" s="7">
        <f t="shared" si="0"/>
        <v>14093.49</v>
      </c>
      <c r="L19" s="7">
        <f t="shared" si="0"/>
        <v>14516.2947</v>
      </c>
      <c r="M19" s="7">
        <f t="shared" si="0"/>
        <v>14951.783541000001</v>
      </c>
      <c r="N19" s="7">
        <f t="shared" si="0"/>
        <v>15400.337047230001</v>
      </c>
      <c r="O19" s="7">
        <f t="shared" si="0"/>
        <v>15862.347158646902</v>
      </c>
    </row>
    <row r="20" spans="2:15" x14ac:dyDescent="0.25">
      <c r="B20" s="1"/>
      <c r="C20" s="1"/>
    </row>
    <row r="21" spans="2:15" x14ac:dyDescent="0.25">
      <c r="B21" s="12">
        <v>14</v>
      </c>
      <c r="C21" s="1"/>
      <c r="K21" s="7">
        <f>K6+K7+K8+K9+K10+K11+K12+K13+K14+K15+K16+K17+K18+K19</f>
        <v>193822.39240000001</v>
      </c>
      <c r="L21" s="7">
        <f>L6+L7+L8+L9+L10+L11+L12+L13+L14+L15+L16+L17+L18+L19</f>
        <v>199637.06417200001</v>
      </c>
      <c r="M21" s="7">
        <f>M6+M7+M8+M9+M10+M11+M12+M13+M14+M15+M16+M17+M18+M19</f>
        <v>205626.17609716</v>
      </c>
      <c r="N21" s="7">
        <f>N6+N7+N8+N9+N10+N11+N12+N13+N14+N15+N16+N17+N18+N19</f>
        <v>211794.96138007485</v>
      </c>
      <c r="O21" s="7">
        <f>O6+O7+O8+O9+O10+O11+O12+O13+O14+O15+O16+O17+O18+O19</f>
        <v>218148.81022147706</v>
      </c>
    </row>
    <row r="22" spans="2:15" x14ac:dyDescent="0.25">
      <c r="C22" s="1"/>
    </row>
    <row r="24" spans="2:15" x14ac:dyDescent="0.25">
      <c r="C2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53"/>
  <sheetViews>
    <sheetView topLeftCell="B33" zoomScale="115" zoomScaleNormal="115" workbookViewId="0">
      <selection activeCell="H43" sqref="H43"/>
    </sheetView>
  </sheetViews>
  <sheetFormatPr baseColWidth="10" defaultColWidth="10.7109375" defaultRowHeight="15" x14ac:dyDescent="0.25"/>
  <cols>
    <col min="5" max="5" width="30" customWidth="1"/>
    <col min="6" max="10" width="13.140625" customWidth="1"/>
    <col min="11" max="11" width="14.140625" customWidth="1"/>
    <col min="12" max="15" width="11.140625" bestFit="1" customWidth="1"/>
  </cols>
  <sheetData>
    <row r="3" spans="2:17" x14ac:dyDescent="0.25">
      <c r="J3">
        <v>2024</v>
      </c>
      <c r="K3" s="1">
        <v>2025</v>
      </c>
      <c r="L3" s="1">
        <v>2026</v>
      </c>
      <c r="M3" s="1">
        <v>2027</v>
      </c>
      <c r="N3" s="1">
        <v>2028</v>
      </c>
      <c r="O3" s="1">
        <v>2029</v>
      </c>
    </row>
    <row r="4" spans="2:17" ht="30" x14ac:dyDescent="0.25">
      <c r="B4" s="1"/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7</v>
      </c>
      <c r="L4" s="2" t="s">
        <v>7</v>
      </c>
      <c r="M4" s="2" t="s">
        <v>7</v>
      </c>
      <c r="N4" s="2" t="s">
        <v>7</v>
      </c>
      <c r="O4" s="2" t="s">
        <v>7</v>
      </c>
    </row>
    <row r="5" spans="2:17" x14ac:dyDescent="0.25">
      <c r="B5" s="1"/>
      <c r="C5" s="1"/>
    </row>
    <row r="6" spans="2:17" x14ac:dyDescent="0.25">
      <c r="B6" s="1"/>
      <c r="C6" s="3">
        <v>1</v>
      </c>
      <c r="D6" s="4" t="s">
        <v>8</v>
      </c>
      <c r="E6" s="5" t="s">
        <v>9</v>
      </c>
      <c r="F6" s="6">
        <v>42191</v>
      </c>
      <c r="G6" s="3">
        <v>200</v>
      </c>
      <c r="H6" s="3" t="s">
        <v>10</v>
      </c>
      <c r="I6" s="3">
        <v>18.41</v>
      </c>
      <c r="J6" s="7">
        <v>8455.7999999999993</v>
      </c>
      <c r="K6" s="7">
        <f t="shared" ref="K6:O19" si="0">J6*1.03</f>
        <v>8709.4740000000002</v>
      </c>
      <c r="L6" s="7">
        <f t="shared" si="0"/>
        <v>8970.7582199999997</v>
      </c>
      <c r="M6" s="7">
        <f t="shared" si="0"/>
        <v>9239.8809665999997</v>
      </c>
      <c r="N6" s="7">
        <f t="shared" si="0"/>
        <v>9517.0773955980003</v>
      </c>
      <c r="O6" s="7">
        <f t="shared" si="0"/>
        <v>9802.5897174659403</v>
      </c>
      <c r="Q6" t="s">
        <v>11</v>
      </c>
    </row>
    <row r="7" spans="2:17" x14ac:dyDescent="0.25">
      <c r="B7" s="1"/>
      <c r="C7" s="3">
        <v>2</v>
      </c>
      <c r="D7" s="4" t="s">
        <v>8</v>
      </c>
      <c r="E7" s="5" t="s">
        <v>9</v>
      </c>
      <c r="F7" s="6">
        <v>39455</v>
      </c>
      <c r="G7" s="3">
        <v>289</v>
      </c>
      <c r="H7" s="3" t="s">
        <v>10</v>
      </c>
      <c r="I7" s="3" t="s">
        <v>12</v>
      </c>
      <c r="J7" s="7">
        <v>8019</v>
      </c>
      <c r="K7" s="7">
        <f t="shared" si="0"/>
        <v>8259.57</v>
      </c>
      <c r="L7" s="7">
        <f t="shared" si="0"/>
        <v>8507.3570999999993</v>
      </c>
      <c r="M7" s="7">
        <f t="shared" si="0"/>
        <v>8762.5778129999999</v>
      </c>
      <c r="N7" s="7">
        <f t="shared" si="0"/>
        <v>9025.455147390001</v>
      </c>
      <c r="O7" s="7">
        <f t="shared" si="0"/>
        <v>9296.2188018117013</v>
      </c>
    </row>
    <row r="8" spans="2:17" x14ac:dyDescent="0.25">
      <c r="B8" s="1">
        <v>3</v>
      </c>
      <c r="C8" s="3">
        <v>3</v>
      </c>
      <c r="D8" s="4" t="s">
        <v>8</v>
      </c>
      <c r="E8" s="5" t="s">
        <v>9</v>
      </c>
      <c r="F8" s="6">
        <v>44123</v>
      </c>
      <c r="G8" s="3">
        <v>289</v>
      </c>
      <c r="H8" s="3" t="s">
        <v>10</v>
      </c>
      <c r="I8" s="3" t="s">
        <v>12</v>
      </c>
      <c r="J8" s="7">
        <v>7673.2</v>
      </c>
      <c r="K8" s="7">
        <f t="shared" si="0"/>
        <v>7903.3959999999997</v>
      </c>
      <c r="L8" s="7">
        <f t="shared" si="0"/>
        <v>8140.4978799999999</v>
      </c>
      <c r="M8" s="7">
        <f t="shared" si="0"/>
        <v>8384.7128164000005</v>
      </c>
      <c r="N8" s="7">
        <f t="shared" si="0"/>
        <v>8636.2542008920009</v>
      </c>
      <c r="O8" s="7">
        <f t="shared" si="0"/>
        <v>8895.3418269187605</v>
      </c>
    </row>
    <row r="9" spans="2:17" x14ac:dyDescent="0.25">
      <c r="B9" s="1"/>
      <c r="C9" s="3">
        <v>4</v>
      </c>
      <c r="D9" s="8" t="s">
        <v>13</v>
      </c>
      <c r="E9" s="5" t="s">
        <v>9</v>
      </c>
      <c r="F9" s="6">
        <v>43258</v>
      </c>
      <c r="G9" s="3">
        <v>289</v>
      </c>
      <c r="H9" s="3" t="s">
        <v>10</v>
      </c>
      <c r="I9" s="3" t="s">
        <v>14</v>
      </c>
      <c r="J9" s="7">
        <v>16663.32</v>
      </c>
      <c r="K9" s="7">
        <f t="shared" si="0"/>
        <v>17163.2196</v>
      </c>
      <c r="L9" s="7">
        <f t="shared" si="0"/>
        <v>17678.116188</v>
      </c>
      <c r="M9" s="7">
        <f t="shared" si="0"/>
        <v>18208.459673640002</v>
      </c>
      <c r="N9" s="7">
        <f t="shared" si="0"/>
        <v>18754.713463849203</v>
      </c>
      <c r="O9" s="7">
        <f t="shared" si="0"/>
        <v>19317.35486776468</v>
      </c>
    </row>
    <row r="10" spans="2:17" x14ac:dyDescent="0.25">
      <c r="B10" s="1"/>
      <c r="C10" s="3">
        <v>5</v>
      </c>
      <c r="D10" s="8" t="s">
        <v>13</v>
      </c>
      <c r="E10" s="5" t="s">
        <v>9</v>
      </c>
      <c r="F10" s="6">
        <v>39436</v>
      </c>
      <c r="G10" s="3">
        <v>289</v>
      </c>
      <c r="H10" s="3" t="s">
        <v>10</v>
      </c>
      <c r="I10" s="3" t="s">
        <v>14</v>
      </c>
      <c r="J10" s="7">
        <v>16621.669999999998</v>
      </c>
      <c r="K10" s="7">
        <f t="shared" si="0"/>
        <v>17120.320099999997</v>
      </c>
      <c r="L10" s="7">
        <f t="shared" si="0"/>
        <v>17633.929702999998</v>
      </c>
      <c r="M10" s="7">
        <f t="shared" si="0"/>
        <v>18162.947594089997</v>
      </c>
      <c r="N10" s="7">
        <f t="shared" si="0"/>
        <v>18707.836021912699</v>
      </c>
      <c r="O10" s="7">
        <f t="shared" si="0"/>
        <v>19269.07110257008</v>
      </c>
    </row>
    <row r="11" spans="2:17" x14ac:dyDescent="0.25">
      <c r="B11" s="1">
        <v>3</v>
      </c>
      <c r="C11" s="3">
        <v>6</v>
      </c>
      <c r="D11" s="8" t="s">
        <v>13</v>
      </c>
      <c r="E11" s="5" t="s">
        <v>9</v>
      </c>
      <c r="F11" s="6">
        <v>39737</v>
      </c>
      <c r="G11" s="3">
        <v>289</v>
      </c>
      <c r="H11" s="3" t="s">
        <v>10</v>
      </c>
      <c r="I11" s="3" t="s">
        <v>14</v>
      </c>
      <c r="J11" s="7">
        <v>16877.16</v>
      </c>
      <c r="K11" s="7">
        <f t="shared" si="0"/>
        <v>17383.4748</v>
      </c>
      <c r="L11" s="7">
        <f t="shared" si="0"/>
        <v>17904.979044</v>
      </c>
      <c r="M11" s="7">
        <f t="shared" si="0"/>
        <v>18442.128415319999</v>
      </c>
      <c r="N11" s="7">
        <f t="shared" si="0"/>
        <v>18995.3922677796</v>
      </c>
      <c r="O11" s="7">
        <f t="shared" si="0"/>
        <v>19565.254035812988</v>
      </c>
    </row>
    <row r="12" spans="2:17" x14ac:dyDescent="0.25">
      <c r="B12" s="1"/>
      <c r="C12" s="3">
        <v>7</v>
      </c>
      <c r="D12" s="9" t="s">
        <v>15</v>
      </c>
      <c r="E12" s="5" t="s">
        <v>9</v>
      </c>
      <c r="F12" s="6">
        <v>42917</v>
      </c>
      <c r="G12" s="3">
        <v>239</v>
      </c>
      <c r="H12" s="3" t="s">
        <v>10</v>
      </c>
      <c r="I12" s="3" t="s">
        <v>16</v>
      </c>
      <c r="J12" s="7">
        <v>14025.95</v>
      </c>
      <c r="K12" s="7">
        <f t="shared" si="0"/>
        <v>14446.728500000001</v>
      </c>
      <c r="L12" s="7">
        <f t="shared" si="0"/>
        <v>14880.130355000001</v>
      </c>
      <c r="M12" s="7">
        <f t="shared" si="0"/>
        <v>15326.534265650002</v>
      </c>
      <c r="N12" s="7">
        <f t="shared" si="0"/>
        <v>15786.330293619501</v>
      </c>
      <c r="O12" s="7">
        <f t="shared" si="0"/>
        <v>16259.920202428088</v>
      </c>
    </row>
    <row r="13" spans="2:17" x14ac:dyDescent="0.25">
      <c r="B13" s="1"/>
      <c r="C13" s="3">
        <v>8</v>
      </c>
      <c r="D13" s="9" t="s">
        <v>15</v>
      </c>
      <c r="E13" s="5" t="s">
        <v>9</v>
      </c>
      <c r="F13" s="6">
        <v>43127</v>
      </c>
      <c r="G13" s="3">
        <v>289</v>
      </c>
      <c r="H13" s="3" t="s">
        <v>10</v>
      </c>
      <c r="I13" s="3" t="s">
        <v>17</v>
      </c>
      <c r="J13" s="7">
        <v>14483.53</v>
      </c>
      <c r="K13" s="7">
        <f t="shared" si="0"/>
        <v>14918.035900000001</v>
      </c>
      <c r="L13" s="7">
        <f t="shared" si="0"/>
        <v>15365.576977000001</v>
      </c>
      <c r="M13" s="7">
        <f t="shared" si="0"/>
        <v>15826.544286310002</v>
      </c>
      <c r="N13" s="7">
        <f t="shared" si="0"/>
        <v>16301.340614899302</v>
      </c>
      <c r="O13" s="7">
        <f t="shared" si="0"/>
        <v>16790.38083334628</v>
      </c>
    </row>
    <row r="14" spans="2:17" x14ac:dyDescent="0.25">
      <c r="B14" s="1">
        <v>3</v>
      </c>
      <c r="C14" s="3">
        <v>9</v>
      </c>
      <c r="D14" s="9" t="s">
        <v>15</v>
      </c>
      <c r="E14" s="5" t="s">
        <v>9</v>
      </c>
      <c r="F14" s="6">
        <v>42909</v>
      </c>
      <c r="G14" s="3">
        <v>200</v>
      </c>
      <c r="H14" s="3" t="s">
        <v>10</v>
      </c>
      <c r="I14" s="3" t="s">
        <v>17</v>
      </c>
      <c r="J14" s="7">
        <v>13212.66</v>
      </c>
      <c r="K14" s="7">
        <f t="shared" si="0"/>
        <v>13609.0398</v>
      </c>
      <c r="L14" s="7">
        <f t="shared" si="0"/>
        <v>14017.310994000001</v>
      </c>
      <c r="M14" s="7">
        <f t="shared" si="0"/>
        <v>14437.830323820002</v>
      </c>
      <c r="N14" s="7">
        <f t="shared" si="0"/>
        <v>14870.965233534604</v>
      </c>
      <c r="O14" s="7">
        <f t="shared" si="0"/>
        <v>15317.094190540642</v>
      </c>
    </row>
    <row r="15" spans="2:17" x14ac:dyDescent="0.25">
      <c r="B15" s="1"/>
      <c r="C15" s="3">
        <v>10</v>
      </c>
      <c r="D15" s="10" t="s">
        <v>18</v>
      </c>
      <c r="E15" s="5" t="s">
        <v>9</v>
      </c>
      <c r="F15" s="6">
        <v>38121</v>
      </c>
      <c r="G15" s="3">
        <v>200</v>
      </c>
      <c r="H15" s="3" t="s">
        <v>10</v>
      </c>
      <c r="I15" s="3" t="s">
        <v>19</v>
      </c>
      <c r="J15" s="7">
        <v>9781.4500000000007</v>
      </c>
      <c r="K15" s="7">
        <f t="shared" si="0"/>
        <v>10074.8935</v>
      </c>
      <c r="L15" s="7">
        <f t="shared" si="0"/>
        <v>10377.140305000001</v>
      </c>
      <c r="M15" s="7">
        <f t="shared" si="0"/>
        <v>10688.45451415</v>
      </c>
      <c r="N15" s="7">
        <f t="shared" si="0"/>
        <v>11009.1081495745</v>
      </c>
      <c r="O15" s="7">
        <f t="shared" si="0"/>
        <v>11339.381394061735</v>
      </c>
    </row>
    <row r="16" spans="2:17" x14ac:dyDescent="0.25">
      <c r="B16" s="1">
        <v>2</v>
      </c>
      <c r="C16" s="3">
        <v>11</v>
      </c>
      <c r="D16" s="10" t="s">
        <v>18</v>
      </c>
      <c r="E16" s="5" t="s">
        <v>9</v>
      </c>
      <c r="F16" s="6">
        <v>36004</v>
      </c>
      <c r="G16" s="3">
        <v>200</v>
      </c>
      <c r="H16" s="3" t="s">
        <v>10</v>
      </c>
      <c r="I16" s="3" t="s">
        <v>20</v>
      </c>
      <c r="J16" s="7">
        <v>13276.33</v>
      </c>
      <c r="K16" s="7">
        <f t="shared" si="0"/>
        <v>13674.6199</v>
      </c>
      <c r="L16" s="7">
        <f t="shared" si="0"/>
        <v>14084.858496999999</v>
      </c>
      <c r="M16" s="7">
        <f t="shared" si="0"/>
        <v>14507.40425191</v>
      </c>
      <c r="N16" s="7">
        <f t="shared" si="0"/>
        <v>14942.626379467301</v>
      </c>
      <c r="O16" s="7">
        <f t="shared" si="0"/>
        <v>15390.905170851322</v>
      </c>
    </row>
    <row r="17" spans="2:16" x14ac:dyDescent="0.25">
      <c r="B17" s="1"/>
      <c r="C17" s="3">
        <v>12</v>
      </c>
      <c r="D17" s="11" t="s">
        <v>21</v>
      </c>
      <c r="E17" s="5" t="s">
        <v>9</v>
      </c>
      <c r="F17" s="6">
        <v>39085</v>
      </c>
      <c r="G17" s="3">
        <v>289</v>
      </c>
      <c r="H17" s="3" t="s">
        <v>10</v>
      </c>
      <c r="I17" s="3" t="s">
        <v>22</v>
      </c>
      <c r="J17" s="7">
        <v>15888.42</v>
      </c>
      <c r="K17" s="7">
        <f t="shared" si="0"/>
        <v>16365.072600000001</v>
      </c>
      <c r="L17" s="7">
        <f t="shared" si="0"/>
        <v>16856.024778000003</v>
      </c>
      <c r="M17" s="7">
        <f t="shared" si="0"/>
        <v>17361.705521340002</v>
      </c>
      <c r="N17" s="7">
        <f t="shared" si="0"/>
        <v>17882.556686980202</v>
      </c>
      <c r="O17" s="7">
        <f t="shared" si="0"/>
        <v>18419.03338758961</v>
      </c>
    </row>
    <row r="18" spans="2:16" x14ac:dyDescent="0.25">
      <c r="B18" s="1"/>
      <c r="C18" s="3">
        <v>13</v>
      </c>
      <c r="D18" s="11" t="s">
        <v>21</v>
      </c>
      <c r="E18" s="5" t="s">
        <v>9</v>
      </c>
      <c r="F18" s="6">
        <v>44874</v>
      </c>
      <c r="G18" s="3">
        <v>289</v>
      </c>
      <c r="H18" s="3" t="s">
        <v>10</v>
      </c>
      <c r="I18" s="3" t="s">
        <v>22</v>
      </c>
      <c r="J18" s="7">
        <v>13599.93</v>
      </c>
      <c r="K18" s="7">
        <f t="shared" si="0"/>
        <v>14007.927900000001</v>
      </c>
      <c r="L18" s="7">
        <f t="shared" si="0"/>
        <v>14428.165737000001</v>
      </c>
      <c r="M18" s="7">
        <f t="shared" si="0"/>
        <v>14861.010709110002</v>
      </c>
      <c r="N18" s="7">
        <f t="shared" si="0"/>
        <v>15306.841030383302</v>
      </c>
      <c r="O18" s="7">
        <f t="shared" si="0"/>
        <v>15766.046261294801</v>
      </c>
    </row>
    <row r="19" spans="2:16" x14ac:dyDescent="0.25">
      <c r="B19" s="1">
        <v>3</v>
      </c>
      <c r="C19" s="3">
        <v>14</v>
      </c>
      <c r="D19" s="11" t="s">
        <v>21</v>
      </c>
      <c r="E19" s="5" t="s">
        <v>9</v>
      </c>
      <c r="F19" s="6">
        <v>39037</v>
      </c>
      <c r="G19" s="3">
        <v>289</v>
      </c>
      <c r="H19" s="3" t="s">
        <v>10</v>
      </c>
      <c r="I19" s="3" t="s">
        <v>22</v>
      </c>
      <c r="J19" s="7">
        <v>13683</v>
      </c>
      <c r="K19" s="7">
        <f t="shared" si="0"/>
        <v>14093.49</v>
      </c>
      <c r="L19" s="7">
        <f t="shared" si="0"/>
        <v>14516.2947</v>
      </c>
      <c r="M19" s="7">
        <f t="shared" si="0"/>
        <v>14951.783541000001</v>
      </c>
      <c r="N19" s="7">
        <f t="shared" si="0"/>
        <v>15400.337047230001</v>
      </c>
      <c r="O19" s="7">
        <f t="shared" si="0"/>
        <v>15862.347158646902</v>
      </c>
    </row>
    <row r="20" spans="2:16" x14ac:dyDescent="0.25">
      <c r="B20" s="1"/>
      <c r="C20" s="1"/>
    </row>
    <row r="21" spans="2:16" x14ac:dyDescent="0.25">
      <c r="B21" s="12">
        <v>14</v>
      </c>
      <c r="C21" s="1"/>
      <c r="K21" s="7">
        <f>K6+K7+K8+K9+K10+K11+K12+K13+K14+K15+K16+K17+K18+K19</f>
        <v>187729.26260000002</v>
      </c>
      <c r="L21" s="7">
        <f>L6+L7+L8+L9+L10+L11+L12+L13+L14+L15+L16+L17+L18+L19</f>
        <v>193361.14047799999</v>
      </c>
      <c r="M21" s="7">
        <f>M6+M7+M8+M9+M10+M11+M12+M13+M14+M15+M16+M17+M18+M19</f>
        <v>199161.97469234004</v>
      </c>
      <c r="N21" s="7">
        <f>N6+N7+N8+N9+N10+N11+N12+N13+N14+N15+N16+N17+N18+N19</f>
        <v>205136.83393311023</v>
      </c>
      <c r="O21" s="7">
        <f>O6+O7+O8+O9+O10+O11+O12+O13+O14+O15+O16+O17+O18+O19</f>
        <v>211290.93895110354</v>
      </c>
    </row>
    <row r="22" spans="2:16" x14ac:dyDescent="0.25">
      <c r="C22" s="1"/>
    </row>
    <row r="23" spans="2:16" x14ac:dyDescent="0.25">
      <c r="C23" s="1"/>
      <c r="I23" s="3" t="s">
        <v>23</v>
      </c>
      <c r="K23" s="13">
        <f>K21+L21</f>
        <v>381090.403078</v>
      </c>
      <c r="L23" s="14"/>
    </row>
    <row r="25" spans="2:16" x14ac:dyDescent="0.25">
      <c r="F25" s="1">
        <v>2025</v>
      </c>
      <c r="G25" s="1">
        <v>2026</v>
      </c>
      <c r="H25" s="1">
        <v>2027</v>
      </c>
      <c r="I25" s="1">
        <v>2028</v>
      </c>
      <c r="J25" s="1">
        <v>2029</v>
      </c>
      <c r="K25" s="1" t="s">
        <v>24</v>
      </c>
    </row>
    <row r="27" spans="2:16" x14ac:dyDescent="0.25">
      <c r="E27" t="s">
        <v>25</v>
      </c>
      <c r="F27" s="32">
        <v>295000</v>
      </c>
      <c r="G27" s="32">
        <f>F27*1.03</f>
        <v>303850</v>
      </c>
      <c r="H27" s="15">
        <f>G27*1.03</f>
        <v>312965.5</v>
      </c>
      <c r="I27" s="15">
        <f>H27*1.03</f>
        <v>322354.46500000003</v>
      </c>
      <c r="J27" s="15">
        <f>I27*1.03</f>
        <v>332025.09895000001</v>
      </c>
      <c r="K27" s="15">
        <f>F27+G27+H27+I27+J27</f>
        <v>1566195.0639500001</v>
      </c>
      <c r="O27">
        <v>25510</v>
      </c>
    </row>
    <row r="28" spans="2:16" x14ac:dyDescent="0.25">
      <c r="K28" s="15"/>
      <c r="O28">
        <v>24140</v>
      </c>
    </row>
    <row r="29" spans="2:16" x14ac:dyDescent="0.25">
      <c r="E29" t="s">
        <v>26</v>
      </c>
      <c r="F29" s="15">
        <f>K21</f>
        <v>187729.26260000002</v>
      </c>
      <c r="G29" s="15">
        <f>L21</f>
        <v>193361.14047799999</v>
      </c>
      <c r="H29" s="15">
        <f>M21</f>
        <v>199161.97469234004</v>
      </c>
      <c r="I29" s="15">
        <f>N21</f>
        <v>205136.83393311023</v>
      </c>
      <c r="J29" s="15">
        <f>O21</f>
        <v>211290.93895110354</v>
      </c>
      <c r="K29" s="15">
        <f>F29+G29+H29+I29+J29</f>
        <v>996680.1506545539</v>
      </c>
      <c r="O29">
        <f>O27-O28</f>
        <v>1370</v>
      </c>
    </row>
    <row r="30" spans="2:16" x14ac:dyDescent="0.25">
      <c r="E30" t="s">
        <v>27</v>
      </c>
      <c r="F30" s="15">
        <f>F29*0.35</f>
        <v>65705.241909999997</v>
      </c>
      <c r="G30" s="15">
        <f>G29*0.35</f>
        <v>67676.399167299998</v>
      </c>
      <c r="H30" s="15">
        <f>H29*0.35</f>
        <v>69706.691142319003</v>
      </c>
      <c r="I30" s="15">
        <f>I29*0.35</f>
        <v>71797.891876588576</v>
      </c>
      <c r="J30" s="15">
        <f>J29*0.35</f>
        <v>73951.82863288623</v>
      </c>
      <c r="K30" s="15">
        <f>F30+G30+H30+I30+J30</f>
        <v>348838.05272909382</v>
      </c>
    </row>
    <row r="31" spans="2:16" ht="6.75" customHeight="1" x14ac:dyDescent="0.25">
      <c r="K31" s="15"/>
    </row>
    <row r="32" spans="2:16" x14ac:dyDescent="0.25">
      <c r="E32" t="s">
        <v>28</v>
      </c>
      <c r="F32" s="15">
        <f>F29+F30</f>
        <v>253434.50451</v>
      </c>
      <c r="G32" s="15">
        <f>G29+G30</f>
        <v>261037.53964529998</v>
      </c>
      <c r="H32" s="15">
        <f>H29+H30</f>
        <v>268868.66583465901</v>
      </c>
      <c r="I32" s="15">
        <f>I29+I30</f>
        <v>276934.72580969881</v>
      </c>
      <c r="J32" s="15">
        <f>J29+J30</f>
        <v>285242.76758398977</v>
      </c>
      <c r="K32" s="15">
        <f>F32+G32+H32+I32+J32</f>
        <v>1345518.2033836476</v>
      </c>
      <c r="O32">
        <v>18.41</v>
      </c>
      <c r="P32">
        <v>8019</v>
      </c>
    </row>
    <row r="33" spans="4:16" x14ac:dyDescent="0.25">
      <c r="K33" s="15"/>
      <c r="O33">
        <v>29.4</v>
      </c>
      <c r="P33">
        <v>14000</v>
      </c>
    </row>
    <row r="34" spans="4:16" x14ac:dyDescent="0.25">
      <c r="E34" t="s">
        <v>29</v>
      </c>
      <c r="F34" s="15">
        <f>F27*0.075</f>
        <v>22125</v>
      </c>
      <c r="G34" s="15">
        <f>G27*0.075</f>
        <v>22788.75</v>
      </c>
      <c r="H34" s="15">
        <f>H27*0.075</f>
        <v>23472.412499999999</v>
      </c>
      <c r="I34" s="15">
        <f>I27*0.075</f>
        <v>24176.584875</v>
      </c>
      <c r="J34" s="15">
        <f>J27*0.075</f>
        <v>24901.88242125</v>
      </c>
      <c r="K34" s="15">
        <f>F34+G34+H34+I34+J34</f>
        <v>117464.62979625001</v>
      </c>
      <c r="P34">
        <f>P32-P33</f>
        <v>-5981</v>
      </c>
    </row>
    <row r="35" spans="4:16" x14ac:dyDescent="0.25">
      <c r="F35" s="15"/>
      <c r="G35" s="15"/>
      <c r="H35" s="15"/>
      <c r="I35" s="15"/>
      <c r="J35" s="15"/>
      <c r="K35" s="15"/>
    </row>
    <row r="36" spans="4:16" x14ac:dyDescent="0.25">
      <c r="E36" t="s">
        <v>30</v>
      </c>
      <c r="F36" s="15">
        <f>F32+F34</f>
        <v>275559.50451</v>
      </c>
      <c r="G36" s="15">
        <f>G32+G34</f>
        <v>283826.28964530001</v>
      </c>
      <c r="H36" s="15">
        <f>H32+H34</f>
        <v>292341.07833465899</v>
      </c>
      <c r="I36" s="15">
        <f>I32+I34</f>
        <v>301111.31068469881</v>
      </c>
      <c r="J36" s="15">
        <f>J32+J34</f>
        <v>310144.65000523976</v>
      </c>
      <c r="K36" s="15">
        <f>F36+G36+H36+I36+J36</f>
        <v>1462982.8331798976</v>
      </c>
      <c r="O36">
        <f>F42*1.21</f>
        <v>724608.5</v>
      </c>
    </row>
    <row r="37" spans="4:16" x14ac:dyDescent="0.25">
      <c r="F37" s="15"/>
      <c r="G37" s="15"/>
      <c r="H37" s="15"/>
      <c r="I37" s="15"/>
      <c r="J37" s="15"/>
      <c r="K37" s="15"/>
    </row>
    <row r="38" spans="4:16" x14ac:dyDescent="0.25">
      <c r="E38" t="s">
        <v>31</v>
      </c>
      <c r="F38" s="15">
        <f t="shared" ref="F38:K38" si="1">F27-F36</f>
        <v>19440.495490000001</v>
      </c>
      <c r="G38" s="15">
        <f t="shared" si="1"/>
        <v>20023.710354699986</v>
      </c>
      <c r="H38" s="15">
        <f t="shared" si="1"/>
        <v>20624.421665341011</v>
      </c>
      <c r="I38" s="15">
        <f t="shared" si="1"/>
        <v>21243.154315301217</v>
      </c>
      <c r="J38" s="15">
        <f t="shared" si="1"/>
        <v>21880.448944760254</v>
      </c>
      <c r="K38" s="15">
        <f t="shared" si="1"/>
        <v>103212.23077010247</v>
      </c>
      <c r="M38" s="15"/>
    </row>
    <row r="39" spans="4:16" x14ac:dyDescent="0.25">
      <c r="F39" s="16">
        <f t="shared" ref="F39:K39" si="2">F38/F27</f>
        <v>6.5899984711864409E-2</v>
      </c>
      <c r="G39" s="16">
        <f t="shared" si="2"/>
        <v>6.5899984711864368E-2</v>
      </c>
      <c r="H39" s="16">
        <f t="shared" si="2"/>
        <v>6.5899984711864437E-2</v>
      </c>
      <c r="I39" s="16">
        <f t="shared" si="2"/>
        <v>6.5899984711864368E-2</v>
      </c>
      <c r="J39" s="16">
        <f t="shared" si="2"/>
        <v>6.5899984711864368E-2</v>
      </c>
      <c r="K39" s="16">
        <f t="shared" si="2"/>
        <v>6.5899984711864382E-2</v>
      </c>
    </row>
    <row r="41" spans="4:16" x14ac:dyDescent="0.25">
      <c r="G41" s="15"/>
    </row>
    <row r="42" spans="4:16" x14ac:dyDescent="0.25">
      <c r="E42" s="30" t="s">
        <v>32</v>
      </c>
      <c r="F42" s="31">
        <f>F27+G27</f>
        <v>598850</v>
      </c>
      <c r="G42" s="15"/>
    </row>
    <row r="46" spans="4:16" x14ac:dyDescent="0.25">
      <c r="D46">
        <v>2025</v>
      </c>
      <c r="E46" t="s">
        <v>33</v>
      </c>
      <c r="F46" s="7">
        <f>F42</f>
        <v>598850</v>
      </c>
    </row>
    <row r="47" spans="4:16" x14ac:dyDescent="0.25">
      <c r="D47">
        <v>2020</v>
      </c>
      <c r="E47" t="s">
        <v>34</v>
      </c>
      <c r="F47" s="7">
        <v>495000</v>
      </c>
      <c r="I47" s="3" t="s">
        <v>35</v>
      </c>
      <c r="J47" s="17">
        <v>495000</v>
      </c>
    </row>
    <row r="48" spans="4:16" x14ac:dyDescent="0.25">
      <c r="H48" s="3">
        <v>2021</v>
      </c>
      <c r="I48" s="3">
        <v>6.5</v>
      </c>
      <c r="J48" s="17">
        <f>J47*1.065</f>
        <v>527175</v>
      </c>
    </row>
    <row r="49" spans="8:10" x14ac:dyDescent="0.25">
      <c r="H49" s="3">
        <v>2022</v>
      </c>
      <c r="I49" s="3">
        <v>5.7</v>
      </c>
      <c r="J49" s="17">
        <f>J48*1.057</f>
        <v>557223.97499999998</v>
      </c>
    </row>
    <row r="50" spans="8:10" x14ac:dyDescent="0.25">
      <c r="H50" s="3">
        <v>2023</v>
      </c>
      <c r="I50" s="3">
        <v>3.1</v>
      </c>
      <c r="J50" s="17">
        <f>J49*1.031</f>
        <v>574497.91822499991</v>
      </c>
    </row>
    <row r="51" spans="8:10" x14ac:dyDescent="0.25">
      <c r="H51" s="3">
        <v>2024</v>
      </c>
      <c r="I51" s="3">
        <v>2.8</v>
      </c>
      <c r="J51" s="17">
        <f>J50*1.028</f>
        <v>590583.85993529996</v>
      </c>
    </row>
    <row r="52" spans="8:10" x14ac:dyDescent="0.25">
      <c r="H52" s="3">
        <v>2025</v>
      </c>
      <c r="I52" s="3">
        <v>2.2000000000000002</v>
      </c>
      <c r="J52" s="17">
        <f>J51*1.022</f>
        <v>603576.70485387661</v>
      </c>
    </row>
    <row r="53" spans="8:10" x14ac:dyDescent="0.25">
      <c r="I53">
        <f>I48+I49+I50+I51+I52</f>
        <v>20.299999999999997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9"/>
  <sheetViews>
    <sheetView topLeftCell="A37" zoomScaleNormal="100" workbookViewId="0">
      <selection activeCell="D68" sqref="D68"/>
    </sheetView>
  </sheetViews>
  <sheetFormatPr baseColWidth="10" defaultColWidth="10.7109375" defaultRowHeight="15" x14ac:dyDescent="0.25"/>
  <cols>
    <col min="2" max="2" width="19.7109375" customWidth="1"/>
    <col min="4" max="5" width="12.42578125" customWidth="1"/>
    <col min="6" max="6" width="13.140625" customWidth="1"/>
    <col min="7" max="7" width="14" customWidth="1"/>
    <col min="8" max="8" width="10.85546875" customWidth="1"/>
    <col min="17" max="17" width="11.42578125" style="1" customWidth="1"/>
  </cols>
  <sheetData>
    <row r="1" spans="1:13" x14ac:dyDescent="0.25">
      <c r="A1" s="18"/>
    </row>
    <row r="2" spans="1:13" x14ac:dyDescent="0.25">
      <c r="A2" s="18" t="s">
        <v>36</v>
      </c>
    </row>
    <row r="4" spans="1:13" x14ac:dyDescent="0.25">
      <c r="B4" t="s">
        <v>37</v>
      </c>
    </row>
    <row r="5" spans="1:13" x14ac:dyDescent="0.25">
      <c r="C5" s="3" t="s">
        <v>38</v>
      </c>
      <c r="D5" s="3" t="s">
        <v>39</v>
      </c>
      <c r="E5" s="3" t="s">
        <v>23</v>
      </c>
      <c r="G5" s="1"/>
      <c r="M5">
        <v>760000</v>
      </c>
    </row>
    <row r="6" spans="1:13" x14ac:dyDescent="0.25">
      <c r="B6" s="5" t="s">
        <v>15</v>
      </c>
      <c r="C6" s="7">
        <v>4731.12</v>
      </c>
      <c r="D6" s="7">
        <f>C6*12</f>
        <v>56773.440000000002</v>
      </c>
      <c r="E6" s="7">
        <f>D6*2</f>
        <v>113546.88</v>
      </c>
      <c r="M6">
        <f>M5*0.9</f>
        <v>684000</v>
      </c>
    </row>
    <row r="7" spans="1:13" x14ac:dyDescent="0.25">
      <c r="B7" s="5" t="s">
        <v>40</v>
      </c>
      <c r="C7" s="7">
        <v>2794.75</v>
      </c>
      <c r="D7" s="7">
        <f>C7*12</f>
        <v>33537</v>
      </c>
      <c r="E7" s="7">
        <f>D7*2</f>
        <v>67074</v>
      </c>
      <c r="L7">
        <v>500</v>
      </c>
      <c r="M7">
        <f>M5*0.8</f>
        <v>608000</v>
      </c>
    </row>
    <row r="8" spans="1:13" x14ac:dyDescent="0.25">
      <c r="B8" s="5" t="s">
        <v>21</v>
      </c>
      <c r="C8" s="7">
        <v>4942.53</v>
      </c>
      <c r="D8" s="7">
        <f>C8*12</f>
        <v>59310.36</v>
      </c>
      <c r="E8" s="7">
        <f>D8*2</f>
        <v>118620.72</v>
      </c>
    </row>
    <row r="9" spans="1:13" x14ac:dyDescent="0.25">
      <c r="B9" s="5" t="s">
        <v>13</v>
      </c>
      <c r="C9" s="7">
        <v>5148.2299999999996</v>
      </c>
      <c r="D9" s="7">
        <f>C9*12</f>
        <v>61778.759999999995</v>
      </c>
      <c r="E9" s="7">
        <f>D9*2</f>
        <v>123557.51999999999</v>
      </c>
      <c r="L9">
        <f>L7*1.2</f>
        <v>600</v>
      </c>
    </row>
    <row r="10" spans="1:13" x14ac:dyDescent="0.25">
      <c r="B10" s="5" t="s">
        <v>41</v>
      </c>
      <c r="C10" s="7">
        <v>3026.42</v>
      </c>
      <c r="D10" s="7">
        <f>C10*12</f>
        <v>36317.040000000001</v>
      </c>
      <c r="E10" s="7">
        <f>D10*2</f>
        <v>72634.080000000002</v>
      </c>
    </row>
    <row r="11" spans="1:13" x14ac:dyDescent="0.25">
      <c r="B11" s="3" t="s">
        <v>24</v>
      </c>
      <c r="C11" s="7">
        <f>C6+C7+C8+C9+C10</f>
        <v>20643.049999999996</v>
      </c>
      <c r="D11" s="7">
        <f>D6+D7+D8+D9+D10</f>
        <v>247716.6</v>
      </c>
      <c r="E11" s="19">
        <f>E6+E7+E8+E9+E10</f>
        <v>495433.2</v>
      </c>
    </row>
    <row r="14" spans="1:13" x14ac:dyDescent="0.25">
      <c r="C14" s="3" t="s">
        <v>42</v>
      </c>
      <c r="D14" s="3" t="s">
        <v>43</v>
      </c>
      <c r="E14" s="3" t="s">
        <v>44</v>
      </c>
      <c r="F14" s="3" t="s">
        <v>45</v>
      </c>
      <c r="G14" s="3" t="s">
        <v>46</v>
      </c>
    </row>
    <row r="15" spans="1:13" x14ac:dyDescent="0.25">
      <c r="C15" s="7">
        <f>E11</f>
        <v>495433.2</v>
      </c>
      <c r="D15" s="7">
        <f>D11*3</f>
        <v>743149.8</v>
      </c>
      <c r="E15" s="7">
        <f>E11*0.2</f>
        <v>99086.640000000014</v>
      </c>
      <c r="F15" s="7">
        <f>E11*0.1</f>
        <v>49543.320000000007</v>
      </c>
      <c r="G15" s="7">
        <f>C15+D15+E15+F15</f>
        <v>1387212.9600000002</v>
      </c>
    </row>
    <row r="16" spans="1:13" x14ac:dyDescent="0.25">
      <c r="C16" s="15"/>
      <c r="D16" s="15"/>
      <c r="E16" s="15"/>
      <c r="F16" s="15"/>
      <c r="G16" s="15"/>
    </row>
    <row r="18" spans="1:14" x14ac:dyDescent="0.25">
      <c r="A18" t="s">
        <v>47</v>
      </c>
      <c r="C18" s="1">
        <v>2025</v>
      </c>
      <c r="D18" s="20"/>
    </row>
    <row r="19" spans="1:14" x14ac:dyDescent="0.25">
      <c r="B19" s="5" t="s">
        <v>15</v>
      </c>
      <c r="C19" s="15">
        <v>106175</v>
      </c>
    </row>
    <row r="20" spans="1:14" x14ac:dyDescent="0.25">
      <c r="B20" s="5" t="s">
        <v>40</v>
      </c>
      <c r="C20" s="15">
        <v>49871</v>
      </c>
    </row>
    <row r="21" spans="1:14" x14ac:dyDescent="0.25">
      <c r="B21" s="5" t="s">
        <v>21</v>
      </c>
      <c r="C21" s="15">
        <v>84367</v>
      </c>
    </row>
    <row r="22" spans="1:14" x14ac:dyDescent="0.25">
      <c r="B22" s="5" t="s">
        <v>13</v>
      </c>
      <c r="C22" s="15">
        <v>87812</v>
      </c>
    </row>
    <row r="23" spans="1:14" x14ac:dyDescent="0.25">
      <c r="B23" s="5" t="s">
        <v>41</v>
      </c>
      <c r="C23" s="15">
        <v>51327</v>
      </c>
    </row>
    <row r="24" spans="1:14" x14ac:dyDescent="0.25">
      <c r="B24" s="3" t="s">
        <v>24</v>
      </c>
      <c r="C24" s="15">
        <f>C19+C20+C21+C22+C23</f>
        <v>379552</v>
      </c>
    </row>
    <row r="28" spans="1:14" x14ac:dyDescent="0.25">
      <c r="B28" s="5" t="s">
        <v>15</v>
      </c>
      <c r="C28">
        <v>13</v>
      </c>
      <c r="D28">
        <v>10</v>
      </c>
    </row>
    <row r="29" spans="1:14" x14ac:dyDescent="0.25">
      <c r="B29" s="5" t="s">
        <v>40</v>
      </c>
      <c r="C29">
        <v>7</v>
      </c>
      <c r="D29">
        <v>6</v>
      </c>
    </row>
    <row r="30" spans="1:14" x14ac:dyDescent="0.25">
      <c r="B30" s="5" t="s">
        <v>21</v>
      </c>
      <c r="C30">
        <v>14</v>
      </c>
      <c r="D30">
        <v>10</v>
      </c>
    </row>
    <row r="31" spans="1:14" x14ac:dyDescent="0.25">
      <c r="B31" s="5" t="s">
        <v>13</v>
      </c>
      <c r="C31">
        <v>13</v>
      </c>
      <c r="D31">
        <v>13</v>
      </c>
      <c r="M31" s="21">
        <f>C42+D42</f>
        <v>770486.5</v>
      </c>
      <c r="N31">
        <f>M31*1.35</f>
        <v>1040156.775</v>
      </c>
    </row>
    <row r="32" spans="1:14" x14ac:dyDescent="0.25">
      <c r="B32" s="5" t="s">
        <v>41</v>
      </c>
      <c r="C32">
        <v>12</v>
      </c>
      <c r="D32">
        <v>7</v>
      </c>
    </row>
    <row r="35" spans="1:12" x14ac:dyDescent="0.25">
      <c r="A35" s="18" t="s">
        <v>48</v>
      </c>
      <c r="D35" s="22">
        <v>0.03</v>
      </c>
      <c r="E35" s="22">
        <v>0.03</v>
      </c>
      <c r="F35" s="22">
        <v>0.03</v>
      </c>
      <c r="G35" s="22">
        <v>0.03</v>
      </c>
      <c r="L35" s="23"/>
    </row>
    <row r="36" spans="1:12" x14ac:dyDescent="0.25">
      <c r="B36" s="3" t="s">
        <v>49</v>
      </c>
      <c r="C36" s="3">
        <v>2025</v>
      </c>
      <c r="D36" s="3">
        <v>2026</v>
      </c>
      <c r="E36" s="3">
        <v>2027</v>
      </c>
      <c r="F36" s="3">
        <v>2028</v>
      </c>
      <c r="G36" s="3">
        <v>2029</v>
      </c>
      <c r="H36" s="1"/>
      <c r="I36" s="3" t="s">
        <v>50</v>
      </c>
      <c r="J36" s="1"/>
    </row>
    <row r="37" spans="1:12" x14ac:dyDescent="0.25">
      <c r="B37" s="5" t="s">
        <v>15</v>
      </c>
      <c r="C37" s="24">
        <v>106173</v>
      </c>
      <c r="D37" s="24">
        <v>106173</v>
      </c>
      <c r="E37" s="24">
        <v>106173</v>
      </c>
      <c r="F37" s="24">
        <v>106173</v>
      </c>
      <c r="G37" s="24">
        <v>106173</v>
      </c>
      <c r="I37" s="3">
        <v>4</v>
      </c>
    </row>
    <row r="38" spans="1:12" x14ac:dyDescent="0.25">
      <c r="B38" s="5" t="s">
        <v>40</v>
      </c>
      <c r="C38" s="24">
        <v>49871</v>
      </c>
      <c r="D38" s="24">
        <v>49871</v>
      </c>
      <c r="E38" s="24">
        <v>49871</v>
      </c>
      <c r="F38" s="24">
        <v>49871</v>
      </c>
      <c r="G38" s="24">
        <v>49871</v>
      </c>
      <c r="I38" s="3">
        <v>2</v>
      </c>
    </row>
    <row r="39" spans="1:12" x14ac:dyDescent="0.25">
      <c r="B39" s="5" t="s">
        <v>21</v>
      </c>
      <c r="C39" s="24">
        <v>84367</v>
      </c>
      <c r="D39" s="24">
        <v>84367</v>
      </c>
      <c r="E39" s="24">
        <v>84367</v>
      </c>
      <c r="F39" s="24">
        <v>84367</v>
      </c>
      <c r="G39" s="24">
        <v>84367</v>
      </c>
      <c r="I39" s="3">
        <v>5</v>
      </c>
    </row>
    <row r="40" spans="1:12" x14ac:dyDescent="0.25">
      <c r="B40" s="5" t="s">
        <v>13</v>
      </c>
      <c r="C40" s="24">
        <v>87812</v>
      </c>
      <c r="D40" s="24">
        <v>87812</v>
      </c>
      <c r="E40" s="24">
        <v>87812</v>
      </c>
      <c r="F40" s="24">
        <v>87812</v>
      </c>
      <c r="G40" s="24">
        <v>87812</v>
      </c>
      <c r="I40" s="3"/>
    </row>
    <row r="41" spans="1:12" x14ac:dyDescent="0.25">
      <c r="B41" s="5" t="s">
        <v>41</v>
      </c>
      <c r="C41" s="24">
        <v>51327</v>
      </c>
      <c r="D41" s="24">
        <v>51327</v>
      </c>
      <c r="E41" s="24">
        <v>51327</v>
      </c>
      <c r="F41" s="24">
        <v>51327</v>
      </c>
      <c r="G41" s="24">
        <v>51327</v>
      </c>
      <c r="I41" s="3"/>
    </row>
    <row r="42" spans="1:12" x14ac:dyDescent="0.25">
      <c r="B42" s="3" t="s">
        <v>24</v>
      </c>
      <c r="C42" s="25">
        <f>C37+C38+C39+C40+C41</f>
        <v>379550</v>
      </c>
      <c r="D42" s="25">
        <f>C42*1.03</f>
        <v>390936.5</v>
      </c>
      <c r="E42" s="25">
        <f>D42*1.03</f>
        <v>402664.59500000003</v>
      </c>
      <c r="F42" s="25">
        <f>E42*1.03</f>
        <v>414744.53285000002</v>
      </c>
      <c r="G42" s="25">
        <f>F42*1.03</f>
        <v>427186.86883550003</v>
      </c>
      <c r="I42" s="3"/>
    </row>
    <row r="43" spans="1:12" x14ac:dyDescent="0.25">
      <c r="I43" s="26">
        <v>164515</v>
      </c>
    </row>
    <row r="47" spans="1:12" x14ac:dyDescent="0.25">
      <c r="A47" s="18" t="s">
        <v>51</v>
      </c>
      <c r="I47" s="27">
        <v>2024</v>
      </c>
      <c r="J47" s="28">
        <v>0.03</v>
      </c>
      <c r="L47" s="18"/>
    </row>
    <row r="49" spans="1:21" ht="45" x14ac:dyDescent="0.25">
      <c r="A49" s="1"/>
      <c r="B49" s="2" t="s">
        <v>0</v>
      </c>
      <c r="C49" s="2" t="s">
        <v>1</v>
      </c>
      <c r="D49" s="2" t="s">
        <v>2</v>
      </c>
      <c r="E49" s="2" t="s">
        <v>3</v>
      </c>
      <c r="F49" s="2" t="s">
        <v>4</v>
      </c>
      <c r="G49" s="2" t="s">
        <v>5</v>
      </c>
      <c r="H49" s="2" t="s">
        <v>6</v>
      </c>
      <c r="I49" s="2" t="s">
        <v>7</v>
      </c>
      <c r="L49" s="1"/>
      <c r="M49" s="2" t="s">
        <v>0</v>
      </c>
      <c r="N49" s="2" t="s">
        <v>1</v>
      </c>
      <c r="O49" s="2" t="s">
        <v>2</v>
      </c>
      <c r="P49" s="2" t="s">
        <v>3</v>
      </c>
      <c r="Q49" s="2" t="s">
        <v>4</v>
      </c>
      <c r="R49" s="2" t="s">
        <v>5</v>
      </c>
      <c r="S49" s="2" t="s">
        <v>6</v>
      </c>
      <c r="T49" s="2" t="s">
        <v>52</v>
      </c>
    </row>
    <row r="50" spans="1:21" x14ac:dyDescent="0.25">
      <c r="A50" s="1"/>
      <c r="B50" s="1"/>
      <c r="L50" s="1"/>
      <c r="M50" s="1"/>
    </row>
    <row r="51" spans="1:21" x14ac:dyDescent="0.25">
      <c r="A51" s="1"/>
      <c r="B51" s="3">
        <v>1</v>
      </c>
      <c r="C51" s="4" t="s">
        <v>8</v>
      </c>
      <c r="D51" s="5" t="s">
        <v>9</v>
      </c>
      <c r="E51" s="6">
        <v>42191</v>
      </c>
      <c r="F51" s="3">
        <v>200</v>
      </c>
      <c r="G51" s="3" t="s">
        <v>10</v>
      </c>
      <c r="H51" s="29">
        <v>18.41</v>
      </c>
      <c r="I51" s="7">
        <v>8455.7999999999993</v>
      </c>
      <c r="L51" s="1"/>
      <c r="M51" s="3">
        <v>1</v>
      </c>
      <c r="N51" s="5" t="s">
        <v>8</v>
      </c>
      <c r="O51" s="5" t="s">
        <v>9</v>
      </c>
      <c r="P51" s="6">
        <v>42191</v>
      </c>
      <c r="Q51" s="3">
        <v>200</v>
      </c>
      <c r="R51" s="3" t="s">
        <v>10</v>
      </c>
      <c r="S51" s="29">
        <v>18.41</v>
      </c>
      <c r="T51" s="7"/>
    </row>
    <row r="52" spans="1:21" x14ac:dyDescent="0.25">
      <c r="A52" s="1"/>
      <c r="B52" s="3">
        <v>2</v>
      </c>
      <c r="C52" s="4" t="s">
        <v>8</v>
      </c>
      <c r="D52" s="5" t="s">
        <v>9</v>
      </c>
      <c r="E52" s="6">
        <v>39455</v>
      </c>
      <c r="F52" s="3">
        <v>289</v>
      </c>
      <c r="G52" s="3" t="s">
        <v>10</v>
      </c>
      <c r="H52" s="29" t="s">
        <v>12</v>
      </c>
      <c r="I52" s="7">
        <v>8019</v>
      </c>
      <c r="L52" s="1"/>
      <c r="M52" s="3">
        <v>2</v>
      </c>
      <c r="N52" s="5" t="s">
        <v>8</v>
      </c>
      <c r="O52" s="5" t="s">
        <v>9</v>
      </c>
      <c r="P52" s="6">
        <v>39455</v>
      </c>
      <c r="Q52" s="3">
        <v>289</v>
      </c>
      <c r="R52" s="3" t="s">
        <v>10</v>
      </c>
      <c r="S52" s="29" t="s">
        <v>12</v>
      </c>
      <c r="T52" s="7"/>
    </row>
    <row r="53" spans="1:21" x14ac:dyDescent="0.25">
      <c r="A53" s="1">
        <v>3</v>
      </c>
      <c r="B53" s="3">
        <v>3</v>
      </c>
      <c r="C53" s="4" t="s">
        <v>8</v>
      </c>
      <c r="D53" s="5" t="s">
        <v>9</v>
      </c>
      <c r="E53" s="6">
        <v>44123</v>
      </c>
      <c r="F53" s="3">
        <v>289</v>
      </c>
      <c r="G53" s="3" t="s">
        <v>10</v>
      </c>
      <c r="H53" s="29" t="s">
        <v>12</v>
      </c>
      <c r="I53" s="7">
        <v>7673.2</v>
      </c>
      <c r="J53" s="15">
        <f>I51+I52+I53</f>
        <v>24148</v>
      </c>
      <c r="L53" s="1">
        <v>3</v>
      </c>
      <c r="M53" s="3">
        <v>3</v>
      </c>
      <c r="N53" s="5" t="s">
        <v>8</v>
      </c>
      <c r="O53" s="5" t="s">
        <v>9</v>
      </c>
      <c r="P53" s="6">
        <v>44123</v>
      </c>
      <c r="Q53" s="3">
        <v>289</v>
      </c>
      <c r="R53" s="3" t="s">
        <v>10</v>
      </c>
      <c r="S53" s="29" t="s">
        <v>12</v>
      </c>
      <c r="T53" s="7"/>
      <c r="U53" s="15">
        <f>T51+T52+T53</f>
        <v>0</v>
      </c>
    </row>
    <row r="54" spans="1:21" x14ac:dyDescent="0.25">
      <c r="A54" s="1"/>
      <c r="B54" s="3">
        <v>4</v>
      </c>
      <c r="C54" s="8" t="s">
        <v>13</v>
      </c>
      <c r="D54" s="5" t="s">
        <v>9</v>
      </c>
      <c r="E54" s="6">
        <v>43258</v>
      </c>
      <c r="F54" s="3">
        <v>289</v>
      </c>
      <c r="G54" s="3" t="s">
        <v>10</v>
      </c>
      <c r="H54" s="29" t="s">
        <v>14</v>
      </c>
      <c r="I54" s="7">
        <v>16663.32</v>
      </c>
      <c r="L54" s="1"/>
      <c r="M54" s="3">
        <v>4</v>
      </c>
      <c r="N54" s="5" t="s">
        <v>13</v>
      </c>
      <c r="O54" s="5" t="s">
        <v>9</v>
      </c>
      <c r="P54" s="6">
        <v>43258</v>
      </c>
      <c r="Q54" s="3">
        <v>289</v>
      </c>
      <c r="R54" s="3" t="s">
        <v>10</v>
      </c>
      <c r="S54" s="29" t="s">
        <v>14</v>
      </c>
      <c r="T54" s="7"/>
    </row>
    <row r="55" spans="1:21" x14ac:dyDescent="0.25">
      <c r="A55" s="1"/>
      <c r="B55" s="3">
        <v>5</v>
      </c>
      <c r="C55" s="8" t="s">
        <v>13</v>
      </c>
      <c r="D55" s="5" t="s">
        <v>9</v>
      </c>
      <c r="E55" s="6">
        <v>39436</v>
      </c>
      <c r="F55" s="3">
        <v>289</v>
      </c>
      <c r="G55" s="3" t="s">
        <v>10</v>
      </c>
      <c r="H55" s="29" t="s">
        <v>14</v>
      </c>
      <c r="I55" s="7">
        <v>16621.669999999998</v>
      </c>
      <c r="L55" s="1"/>
      <c r="M55" s="3">
        <v>5</v>
      </c>
      <c r="N55" s="5" t="s">
        <v>13</v>
      </c>
      <c r="O55" s="5" t="s">
        <v>9</v>
      </c>
      <c r="P55" s="6">
        <v>39436</v>
      </c>
      <c r="Q55" s="3">
        <v>289</v>
      </c>
      <c r="R55" s="3" t="s">
        <v>10</v>
      </c>
      <c r="S55" s="29" t="s">
        <v>14</v>
      </c>
      <c r="T55" s="7"/>
    </row>
    <row r="56" spans="1:21" x14ac:dyDescent="0.25">
      <c r="A56" s="1">
        <v>3</v>
      </c>
      <c r="B56" s="3">
        <v>6</v>
      </c>
      <c r="C56" s="8" t="s">
        <v>13</v>
      </c>
      <c r="D56" s="5" t="s">
        <v>9</v>
      </c>
      <c r="E56" s="6">
        <v>39737</v>
      </c>
      <c r="F56" s="3">
        <v>289</v>
      </c>
      <c r="G56" s="3" t="s">
        <v>10</v>
      </c>
      <c r="H56" s="29" t="s">
        <v>14</v>
      </c>
      <c r="I56" s="7">
        <v>16877.16</v>
      </c>
      <c r="J56" s="15">
        <f>I54+I55+I56</f>
        <v>50162.149999999994</v>
      </c>
      <c r="L56" s="1">
        <v>3</v>
      </c>
      <c r="M56" s="3">
        <v>6</v>
      </c>
      <c r="N56" s="5" t="s">
        <v>13</v>
      </c>
      <c r="O56" s="5" t="s">
        <v>9</v>
      </c>
      <c r="P56" s="6">
        <v>39737</v>
      </c>
      <c r="Q56" s="3">
        <v>289</v>
      </c>
      <c r="R56" s="3" t="s">
        <v>10</v>
      </c>
      <c r="S56" s="29" t="s">
        <v>14</v>
      </c>
      <c r="T56" s="7"/>
      <c r="U56" s="15">
        <f>T54+T55+T56</f>
        <v>0</v>
      </c>
    </row>
    <row r="57" spans="1:21" x14ac:dyDescent="0.25">
      <c r="A57" s="1"/>
      <c r="B57" s="3">
        <v>7</v>
      </c>
      <c r="C57" s="9" t="s">
        <v>15</v>
      </c>
      <c r="D57" s="5" t="s">
        <v>9</v>
      </c>
      <c r="E57" s="6">
        <v>42917</v>
      </c>
      <c r="F57" s="3">
        <v>239</v>
      </c>
      <c r="G57" s="3" t="s">
        <v>10</v>
      </c>
      <c r="H57" s="29" t="s">
        <v>16</v>
      </c>
      <c r="I57" s="7">
        <v>14025.95</v>
      </c>
      <c r="L57" s="1"/>
      <c r="M57" s="3">
        <v>7</v>
      </c>
      <c r="N57" s="5" t="s">
        <v>15</v>
      </c>
      <c r="O57" s="5" t="s">
        <v>9</v>
      </c>
      <c r="P57" s="6">
        <v>42917</v>
      </c>
      <c r="Q57" s="3">
        <v>239</v>
      </c>
      <c r="R57" s="3" t="s">
        <v>10</v>
      </c>
      <c r="S57" s="29" t="s">
        <v>16</v>
      </c>
      <c r="T57" s="7"/>
    </row>
    <row r="58" spans="1:21" x14ac:dyDescent="0.25">
      <c r="A58" s="1"/>
      <c r="B58" s="3">
        <v>8</v>
      </c>
      <c r="C58" s="9" t="s">
        <v>15</v>
      </c>
      <c r="D58" s="5" t="s">
        <v>9</v>
      </c>
      <c r="E58" s="6">
        <v>43127</v>
      </c>
      <c r="F58" s="3">
        <v>289</v>
      </c>
      <c r="G58" s="3" t="s">
        <v>10</v>
      </c>
      <c r="H58" s="29" t="s">
        <v>17</v>
      </c>
      <c r="I58" s="7">
        <v>14483.53</v>
      </c>
      <c r="L58" s="1"/>
      <c r="M58" s="3">
        <v>8</v>
      </c>
      <c r="N58" s="5" t="s">
        <v>15</v>
      </c>
      <c r="O58" s="5" t="s">
        <v>9</v>
      </c>
      <c r="P58" s="6">
        <v>43127</v>
      </c>
      <c r="Q58" s="3">
        <v>289</v>
      </c>
      <c r="R58" s="3" t="s">
        <v>10</v>
      </c>
      <c r="S58" s="29" t="s">
        <v>17</v>
      </c>
      <c r="T58" s="7"/>
    </row>
    <row r="59" spans="1:21" x14ac:dyDescent="0.25">
      <c r="A59" s="1">
        <v>3</v>
      </c>
      <c r="B59" s="3">
        <v>9</v>
      </c>
      <c r="C59" s="9" t="s">
        <v>15</v>
      </c>
      <c r="D59" s="5" t="s">
        <v>9</v>
      </c>
      <c r="E59" s="6">
        <v>42909</v>
      </c>
      <c r="F59" s="3">
        <v>200</v>
      </c>
      <c r="G59" s="3" t="s">
        <v>10</v>
      </c>
      <c r="H59" s="29" t="s">
        <v>17</v>
      </c>
      <c r="I59" s="7">
        <v>13212.66</v>
      </c>
      <c r="J59" s="15">
        <f>I57+I58+I59</f>
        <v>41722.14</v>
      </c>
      <c r="L59" s="1">
        <v>3</v>
      </c>
      <c r="M59" s="3">
        <v>9</v>
      </c>
      <c r="N59" s="5" t="s">
        <v>15</v>
      </c>
      <c r="O59" s="5" t="s">
        <v>9</v>
      </c>
      <c r="P59" s="6">
        <v>42909</v>
      </c>
      <c r="Q59" s="3">
        <v>200</v>
      </c>
      <c r="R59" s="3" t="s">
        <v>10</v>
      </c>
      <c r="S59" s="29" t="s">
        <v>17</v>
      </c>
      <c r="T59" s="7"/>
      <c r="U59" s="15">
        <f>T57+T58+T59</f>
        <v>0</v>
      </c>
    </row>
    <row r="60" spans="1:21" x14ac:dyDescent="0.25">
      <c r="A60" s="1"/>
      <c r="B60" s="3">
        <v>10</v>
      </c>
      <c r="C60" s="10" t="s">
        <v>18</v>
      </c>
      <c r="D60" s="5" t="s">
        <v>9</v>
      </c>
      <c r="E60" s="6">
        <v>38121</v>
      </c>
      <c r="F60" s="3">
        <v>200</v>
      </c>
      <c r="G60" s="3" t="s">
        <v>10</v>
      </c>
      <c r="H60" s="29" t="s">
        <v>19</v>
      </c>
      <c r="I60" s="7">
        <v>9781.4500000000007</v>
      </c>
      <c r="L60" s="1"/>
      <c r="M60" s="3">
        <v>10</v>
      </c>
      <c r="N60" s="5" t="s">
        <v>18</v>
      </c>
      <c r="O60" s="5" t="s">
        <v>9</v>
      </c>
      <c r="P60" s="6">
        <v>38121</v>
      </c>
      <c r="Q60" s="3">
        <v>200</v>
      </c>
      <c r="R60" s="3" t="s">
        <v>10</v>
      </c>
      <c r="S60" s="29" t="s">
        <v>19</v>
      </c>
      <c r="T60" s="7"/>
    </row>
    <row r="61" spans="1:21" x14ac:dyDescent="0.25">
      <c r="A61" s="1">
        <v>2</v>
      </c>
      <c r="B61" s="3">
        <v>11</v>
      </c>
      <c r="C61" s="10" t="s">
        <v>18</v>
      </c>
      <c r="D61" s="5" t="s">
        <v>9</v>
      </c>
      <c r="E61" s="6">
        <v>36004</v>
      </c>
      <c r="F61" s="3">
        <v>200</v>
      </c>
      <c r="G61" s="3" t="s">
        <v>10</v>
      </c>
      <c r="H61" s="29" t="s">
        <v>20</v>
      </c>
      <c r="I61" s="7">
        <v>13276.33</v>
      </c>
      <c r="J61" s="15">
        <f>I60+I61</f>
        <v>23057.78</v>
      </c>
      <c r="L61" s="1">
        <v>2</v>
      </c>
      <c r="M61" s="3">
        <v>11</v>
      </c>
      <c r="N61" s="5" t="s">
        <v>18</v>
      </c>
      <c r="O61" s="5" t="s">
        <v>9</v>
      </c>
      <c r="P61" s="6">
        <v>36004</v>
      </c>
      <c r="Q61" s="3">
        <v>200</v>
      </c>
      <c r="R61" s="3" t="s">
        <v>10</v>
      </c>
      <c r="S61" s="29" t="s">
        <v>20</v>
      </c>
      <c r="T61" s="7"/>
      <c r="U61" s="15">
        <f>T60+T61</f>
        <v>0</v>
      </c>
    </row>
    <row r="62" spans="1:21" x14ac:dyDescent="0.25">
      <c r="A62" s="1"/>
      <c r="B62" s="3">
        <v>12</v>
      </c>
      <c r="C62" s="11" t="s">
        <v>21</v>
      </c>
      <c r="D62" s="5" t="s">
        <v>9</v>
      </c>
      <c r="E62" s="6">
        <v>39085</v>
      </c>
      <c r="F62" s="3">
        <v>289</v>
      </c>
      <c r="G62" s="3" t="s">
        <v>10</v>
      </c>
      <c r="H62" s="29" t="s">
        <v>22</v>
      </c>
      <c r="I62" s="7">
        <v>15888.42</v>
      </c>
      <c r="L62" s="1"/>
      <c r="M62" s="3">
        <v>12</v>
      </c>
      <c r="N62" s="5" t="s">
        <v>21</v>
      </c>
      <c r="O62" s="5" t="s">
        <v>9</v>
      </c>
      <c r="P62" s="6">
        <v>39085</v>
      </c>
      <c r="Q62" s="3">
        <v>289</v>
      </c>
      <c r="R62" s="3" t="s">
        <v>10</v>
      </c>
      <c r="S62" s="29" t="s">
        <v>22</v>
      </c>
      <c r="T62" s="7"/>
    </row>
    <row r="63" spans="1:21" x14ac:dyDescent="0.25">
      <c r="A63" s="1"/>
      <c r="B63" s="3">
        <v>13</v>
      </c>
      <c r="C63" s="11" t="s">
        <v>21</v>
      </c>
      <c r="D63" s="5" t="s">
        <v>9</v>
      </c>
      <c r="E63" s="6">
        <v>44874</v>
      </c>
      <c r="F63" s="3">
        <v>289</v>
      </c>
      <c r="G63" s="3" t="s">
        <v>10</v>
      </c>
      <c r="H63" s="29" t="s">
        <v>22</v>
      </c>
      <c r="I63" s="7">
        <v>13599.93</v>
      </c>
      <c r="L63" s="1"/>
      <c r="M63" s="3">
        <v>13</v>
      </c>
      <c r="N63" s="5" t="s">
        <v>21</v>
      </c>
      <c r="O63" s="5" t="s">
        <v>9</v>
      </c>
      <c r="P63" s="6">
        <v>44874</v>
      </c>
      <c r="Q63" s="3">
        <v>289</v>
      </c>
      <c r="R63" s="3" t="s">
        <v>10</v>
      </c>
      <c r="S63" s="29" t="s">
        <v>22</v>
      </c>
      <c r="T63" s="7"/>
    </row>
    <row r="64" spans="1:21" x14ac:dyDescent="0.25">
      <c r="A64" s="1">
        <v>3</v>
      </c>
      <c r="B64" s="3">
        <v>14</v>
      </c>
      <c r="C64" s="11" t="s">
        <v>21</v>
      </c>
      <c r="D64" s="5" t="s">
        <v>9</v>
      </c>
      <c r="E64" s="6">
        <v>39037</v>
      </c>
      <c r="F64" s="3">
        <v>289</v>
      </c>
      <c r="G64" s="3" t="s">
        <v>10</v>
      </c>
      <c r="H64" s="29" t="s">
        <v>22</v>
      </c>
      <c r="I64" s="7">
        <v>13683</v>
      </c>
      <c r="J64" s="15">
        <f>I62+I63+I64</f>
        <v>43171.35</v>
      </c>
      <c r="L64" s="1">
        <v>3</v>
      </c>
      <c r="M64" s="3">
        <v>14</v>
      </c>
      <c r="N64" s="5" t="s">
        <v>21</v>
      </c>
      <c r="O64" s="5" t="s">
        <v>9</v>
      </c>
      <c r="P64" s="6">
        <v>39037</v>
      </c>
      <c r="Q64" s="3">
        <v>289</v>
      </c>
      <c r="R64" s="3" t="s">
        <v>10</v>
      </c>
      <c r="S64" s="29" t="s">
        <v>22</v>
      </c>
      <c r="T64" s="7"/>
      <c r="U64" s="15">
        <f>T62+T63+T64</f>
        <v>0</v>
      </c>
    </row>
    <row r="65" spans="1:21" x14ac:dyDescent="0.25">
      <c r="A65" s="1"/>
      <c r="B65" s="1"/>
      <c r="L65" s="1"/>
      <c r="M65" s="1"/>
    </row>
    <row r="66" spans="1:21" x14ac:dyDescent="0.25">
      <c r="A66" s="12">
        <v>14</v>
      </c>
      <c r="B66" s="1"/>
      <c r="I66" s="15">
        <f>I51+I52+I53+I54+I55+I56+I57+I58+I59+I60+I61+I62+I63+I64</f>
        <v>182261.41999999998</v>
      </c>
      <c r="J66" s="15">
        <f>J51+J52+J53+J54+J55+J56+J57+J58+J59+J60+J61+J62+J63+J64</f>
        <v>182261.42</v>
      </c>
      <c r="L66" s="12">
        <v>14</v>
      </c>
      <c r="M66" s="1"/>
      <c r="T66" s="15">
        <f>T51+T52+T53+T54+T55+T56+T57+T58+T59+T60+T61+T62+T63+T64</f>
        <v>0</v>
      </c>
      <c r="U66" s="15">
        <f>U51+U52+U53+U54+U55+U56+U57+U58+U59+U60+U61+U62+U63+U64</f>
        <v>0</v>
      </c>
    </row>
    <row r="68" spans="1:21" x14ac:dyDescent="0.25">
      <c r="I68" s="15">
        <f>I66*1.03</f>
        <v>187729.26259999999</v>
      </c>
    </row>
    <row r="70" spans="1:21" x14ac:dyDescent="0.25">
      <c r="I70" s="15">
        <f>I66+I68</f>
        <v>369990.68259999994</v>
      </c>
      <c r="J70" s="22">
        <v>0.35</v>
      </c>
    </row>
    <row r="72" spans="1:21" x14ac:dyDescent="0.25">
      <c r="I72" s="15">
        <f>I70*1.35</f>
        <v>499487.42150999996</v>
      </c>
    </row>
    <row r="79" spans="1:21" x14ac:dyDescent="0.25">
      <c r="D79" s="18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8F3BC-FA99-4D05-B692-F7F5F5439F66}">
  <dimension ref="B3:Q70"/>
  <sheetViews>
    <sheetView topLeftCell="A26" workbookViewId="0">
      <selection activeCell="G72" sqref="G72:G73"/>
    </sheetView>
  </sheetViews>
  <sheetFormatPr baseColWidth="10" defaultColWidth="10.7109375" defaultRowHeight="15" x14ac:dyDescent="0.25"/>
  <cols>
    <col min="5" max="5" width="30" customWidth="1"/>
    <col min="6" max="7" width="13.140625" customWidth="1"/>
    <col min="8" max="8" width="14.42578125" bestFit="1" customWidth="1"/>
    <col min="9" max="10" width="13.140625" customWidth="1"/>
    <col min="11" max="11" width="14.140625" customWidth="1"/>
    <col min="12" max="15" width="11.140625" bestFit="1" customWidth="1"/>
  </cols>
  <sheetData>
    <row r="3" spans="2:17" x14ac:dyDescent="0.25">
      <c r="J3">
        <v>2024</v>
      </c>
      <c r="K3" s="1">
        <v>2025</v>
      </c>
      <c r="L3" s="1">
        <v>2026</v>
      </c>
      <c r="M3" s="1">
        <v>2027</v>
      </c>
      <c r="N3" s="1">
        <v>2028</v>
      </c>
      <c r="O3" s="1">
        <v>2029</v>
      </c>
    </row>
    <row r="4" spans="2:17" ht="30" x14ac:dyDescent="0.25">
      <c r="B4" s="1"/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7</v>
      </c>
      <c r="L4" s="2" t="s">
        <v>7</v>
      </c>
      <c r="M4" s="2" t="s">
        <v>7</v>
      </c>
      <c r="N4" s="2" t="s">
        <v>7</v>
      </c>
      <c r="O4" s="2" t="s">
        <v>7</v>
      </c>
    </row>
    <row r="5" spans="2:17" x14ac:dyDescent="0.25">
      <c r="B5" s="1"/>
      <c r="C5" s="1"/>
    </row>
    <row r="6" spans="2:17" x14ac:dyDescent="0.25">
      <c r="B6" s="1"/>
      <c r="C6" s="3">
        <v>1</v>
      </c>
      <c r="D6" s="4" t="s">
        <v>8</v>
      </c>
      <c r="E6" s="5" t="s">
        <v>9</v>
      </c>
      <c r="F6" s="6">
        <v>42191</v>
      </c>
      <c r="G6" s="3">
        <v>200</v>
      </c>
      <c r="H6" s="3" t="s">
        <v>10</v>
      </c>
      <c r="I6" s="3">
        <v>22.92</v>
      </c>
      <c r="J6" s="7">
        <v>10527.26</v>
      </c>
      <c r="K6" s="7">
        <f t="shared" ref="K6:O19" si="0">J6*1.03</f>
        <v>10843.077800000001</v>
      </c>
      <c r="L6" s="7">
        <f t="shared" si="0"/>
        <v>11168.370134000001</v>
      </c>
      <c r="M6" s="7">
        <f t="shared" si="0"/>
        <v>11503.421238020001</v>
      </c>
      <c r="N6" s="7">
        <f t="shared" si="0"/>
        <v>11848.523875160601</v>
      </c>
      <c r="O6" s="7">
        <f t="shared" si="0"/>
        <v>12203.97959141542</v>
      </c>
      <c r="Q6" t="s">
        <v>11</v>
      </c>
    </row>
    <row r="7" spans="2:17" x14ac:dyDescent="0.25">
      <c r="B7" s="1"/>
      <c r="C7" s="3">
        <v>2</v>
      </c>
      <c r="D7" s="4" t="s">
        <v>8</v>
      </c>
      <c r="E7" s="5" t="s">
        <v>9</v>
      </c>
      <c r="F7" s="6">
        <v>39455</v>
      </c>
      <c r="G7" s="3">
        <v>289</v>
      </c>
      <c r="H7" s="3" t="s">
        <v>10</v>
      </c>
      <c r="I7" s="3">
        <v>22.92</v>
      </c>
      <c r="J7" s="7">
        <v>9983.4599999999991</v>
      </c>
      <c r="K7" s="7">
        <f t="shared" si="0"/>
        <v>10282.9638</v>
      </c>
      <c r="L7" s="7">
        <f t="shared" si="0"/>
        <v>10591.452713999999</v>
      </c>
      <c r="M7" s="7">
        <f t="shared" si="0"/>
        <v>10909.196295419999</v>
      </c>
      <c r="N7" s="7">
        <f t="shared" si="0"/>
        <v>11236.472184282598</v>
      </c>
      <c r="O7" s="7">
        <f t="shared" si="0"/>
        <v>11573.566349811077</v>
      </c>
    </row>
    <row r="8" spans="2:17" x14ac:dyDescent="0.25">
      <c r="B8" s="1">
        <v>3</v>
      </c>
      <c r="C8" s="3">
        <v>3</v>
      </c>
      <c r="D8" s="4" t="s">
        <v>8</v>
      </c>
      <c r="E8" s="5" t="s">
        <v>9</v>
      </c>
      <c r="F8" s="6">
        <v>44123</v>
      </c>
      <c r="G8" s="3">
        <v>289</v>
      </c>
      <c r="H8" s="3" t="s">
        <v>10</v>
      </c>
      <c r="I8" s="3">
        <v>22.92</v>
      </c>
      <c r="J8" s="7">
        <v>9552.94</v>
      </c>
      <c r="K8" s="7">
        <f t="shared" si="0"/>
        <v>9839.5282000000007</v>
      </c>
      <c r="L8" s="7">
        <f t="shared" si="0"/>
        <v>10134.714046000001</v>
      </c>
      <c r="M8" s="7">
        <f t="shared" si="0"/>
        <v>10438.75546738</v>
      </c>
      <c r="N8" s="7">
        <f t="shared" si="0"/>
        <v>10751.9181314014</v>
      </c>
      <c r="O8" s="7">
        <f t="shared" si="0"/>
        <v>11074.475675343443</v>
      </c>
    </row>
    <row r="9" spans="2:17" x14ac:dyDescent="0.25">
      <c r="B9" s="1"/>
      <c r="C9" s="3">
        <v>4</v>
      </c>
      <c r="D9" s="8" t="s">
        <v>13</v>
      </c>
      <c r="E9" s="5" t="s">
        <v>9</v>
      </c>
      <c r="F9" s="6">
        <v>43258</v>
      </c>
      <c r="G9" s="3">
        <v>289</v>
      </c>
      <c r="H9" s="3" t="s">
        <v>10</v>
      </c>
      <c r="I9" s="3" t="s">
        <v>14</v>
      </c>
      <c r="J9" s="7">
        <v>16663.32</v>
      </c>
      <c r="K9" s="7">
        <f t="shared" si="0"/>
        <v>17163.2196</v>
      </c>
      <c r="L9" s="7">
        <f t="shared" si="0"/>
        <v>17678.116188</v>
      </c>
      <c r="M9" s="7">
        <f t="shared" si="0"/>
        <v>18208.459673640002</v>
      </c>
      <c r="N9" s="7">
        <f t="shared" si="0"/>
        <v>18754.713463849203</v>
      </c>
      <c r="O9" s="7">
        <f t="shared" si="0"/>
        <v>19317.35486776468</v>
      </c>
    </row>
    <row r="10" spans="2:17" x14ac:dyDescent="0.25">
      <c r="B10" s="1"/>
      <c r="C10" s="3">
        <v>5</v>
      </c>
      <c r="D10" s="8" t="s">
        <v>13</v>
      </c>
      <c r="E10" s="5" t="s">
        <v>9</v>
      </c>
      <c r="F10" s="6">
        <v>39436</v>
      </c>
      <c r="G10" s="3">
        <v>289</v>
      </c>
      <c r="H10" s="3" t="s">
        <v>10</v>
      </c>
      <c r="I10" s="3" t="s">
        <v>14</v>
      </c>
      <c r="J10" s="7">
        <v>16621.669999999998</v>
      </c>
      <c r="K10" s="7">
        <f t="shared" si="0"/>
        <v>17120.320099999997</v>
      </c>
      <c r="L10" s="7">
        <f t="shared" si="0"/>
        <v>17633.929702999998</v>
      </c>
      <c r="M10" s="7">
        <f t="shared" si="0"/>
        <v>18162.947594089997</v>
      </c>
      <c r="N10" s="7">
        <f t="shared" si="0"/>
        <v>18707.836021912699</v>
      </c>
      <c r="O10" s="7">
        <f t="shared" si="0"/>
        <v>19269.07110257008</v>
      </c>
    </row>
    <row r="11" spans="2:17" x14ac:dyDescent="0.25">
      <c r="B11" s="1">
        <v>3</v>
      </c>
      <c r="C11" s="3">
        <v>6</v>
      </c>
      <c r="D11" s="8" t="s">
        <v>13</v>
      </c>
      <c r="E11" s="5" t="s">
        <v>9</v>
      </c>
      <c r="F11" s="6">
        <v>39737</v>
      </c>
      <c r="G11" s="3">
        <v>289</v>
      </c>
      <c r="H11" s="3" t="s">
        <v>10</v>
      </c>
      <c r="I11" s="3" t="s">
        <v>14</v>
      </c>
      <c r="J11" s="7">
        <v>16877.16</v>
      </c>
      <c r="K11" s="7">
        <f t="shared" si="0"/>
        <v>17383.4748</v>
      </c>
      <c r="L11" s="7">
        <f t="shared" si="0"/>
        <v>17904.979044</v>
      </c>
      <c r="M11" s="7">
        <f t="shared" si="0"/>
        <v>18442.128415319999</v>
      </c>
      <c r="N11" s="7">
        <f t="shared" si="0"/>
        <v>18995.3922677796</v>
      </c>
      <c r="O11" s="7">
        <f t="shared" si="0"/>
        <v>19565.254035812988</v>
      </c>
    </row>
    <row r="12" spans="2:17" x14ac:dyDescent="0.25">
      <c r="B12" s="1"/>
      <c r="C12" s="3">
        <v>7</v>
      </c>
      <c r="D12" s="9" t="s">
        <v>15</v>
      </c>
      <c r="E12" s="5" t="s">
        <v>9</v>
      </c>
      <c r="F12" s="6">
        <v>42917</v>
      </c>
      <c r="G12" s="3">
        <v>239</v>
      </c>
      <c r="H12" s="3" t="s">
        <v>10</v>
      </c>
      <c r="I12" s="3" t="s">
        <v>16</v>
      </c>
      <c r="J12" s="7">
        <v>14025.95</v>
      </c>
      <c r="K12" s="7">
        <f t="shared" si="0"/>
        <v>14446.728500000001</v>
      </c>
      <c r="L12" s="7">
        <f t="shared" si="0"/>
        <v>14880.130355000001</v>
      </c>
      <c r="M12" s="7">
        <f t="shared" si="0"/>
        <v>15326.534265650002</v>
      </c>
      <c r="N12" s="7">
        <f t="shared" si="0"/>
        <v>15786.330293619501</v>
      </c>
      <c r="O12" s="7">
        <f t="shared" si="0"/>
        <v>16259.920202428088</v>
      </c>
    </row>
    <row r="13" spans="2:17" x14ac:dyDescent="0.25">
      <c r="B13" s="1"/>
      <c r="C13" s="3">
        <v>8</v>
      </c>
      <c r="D13" s="9" t="s">
        <v>15</v>
      </c>
      <c r="E13" s="5" t="s">
        <v>9</v>
      </c>
      <c r="F13" s="6">
        <v>43127</v>
      </c>
      <c r="G13" s="3">
        <v>289</v>
      </c>
      <c r="H13" s="3" t="s">
        <v>10</v>
      </c>
      <c r="I13" s="3" t="s">
        <v>17</v>
      </c>
      <c r="J13" s="7">
        <v>14483.53</v>
      </c>
      <c r="K13" s="7">
        <f t="shared" si="0"/>
        <v>14918.035900000001</v>
      </c>
      <c r="L13" s="7">
        <f t="shared" si="0"/>
        <v>15365.576977000001</v>
      </c>
      <c r="M13" s="7">
        <f t="shared" si="0"/>
        <v>15826.544286310002</v>
      </c>
      <c r="N13" s="7">
        <f t="shared" si="0"/>
        <v>16301.340614899302</v>
      </c>
      <c r="O13" s="7">
        <f t="shared" si="0"/>
        <v>16790.38083334628</v>
      </c>
    </row>
    <row r="14" spans="2:17" x14ac:dyDescent="0.25">
      <c r="B14" s="1">
        <v>3</v>
      </c>
      <c r="C14" s="3">
        <v>9</v>
      </c>
      <c r="D14" s="9" t="s">
        <v>15</v>
      </c>
      <c r="E14" s="5" t="s">
        <v>9</v>
      </c>
      <c r="F14" s="6">
        <v>42909</v>
      </c>
      <c r="G14" s="3">
        <v>200</v>
      </c>
      <c r="H14" s="3" t="s">
        <v>10</v>
      </c>
      <c r="I14" s="3" t="s">
        <v>17</v>
      </c>
      <c r="J14" s="7">
        <v>13212.66</v>
      </c>
      <c r="K14" s="7">
        <f t="shared" si="0"/>
        <v>13609.0398</v>
      </c>
      <c r="L14" s="7">
        <f t="shared" si="0"/>
        <v>14017.310994000001</v>
      </c>
      <c r="M14" s="7">
        <f t="shared" si="0"/>
        <v>14437.830323820002</v>
      </c>
      <c r="N14" s="7">
        <f t="shared" si="0"/>
        <v>14870.965233534604</v>
      </c>
      <c r="O14" s="7">
        <f t="shared" si="0"/>
        <v>15317.094190540642</v>
      </c>
    </row>
    <row r="15" spans="2:17" x14ac:dyDescent="0.25">
      <c r="B15" s="1"/>
      <c r="C15" s="3">
        <v>10</v>
      </c>
      <c r="D15" s="10" t="s">
        <v>18</v>
      </c>
      <c r="E15" s="5" t="s">
        <v>9</v>
      </c>
      <c r="F15" s="6">
        <v>38121</v>
      </c>
      <c r="G15" s="3">
        <v>200</v>
      </c>
      <c r="H15" s="3" t="s">
        <v>10</v>
      </c>
      <c r="I15" s="3" t="s">
        <v>19</v>
      </c>
      <c r="J15" s="7">
        <v>9781.4500000000007</v>
      </c>
      <c r="K15" s="7">
        <f t="shared" si="0"/>
        <v>10074.8935</v>
      </c>
      <c r="L15" s="7">
        <f t="shared" si="0"/>
        <v>10377.140305000001</v>
      </c>
      <c r="M15" s="7">
        <f t="shared" si="0"/>
        <v>10688.45451415</v>
      </c>
      <c r="N15" s="7">
        <f t="shared" si="0"/>
        <v>11009.1081495745</v>
      </c>
      <c r="O15" s="7">
        <f t="shared" si="0"/>
        <v>11339.381394061735</v>
      </c>
    </row>
    <row r="16" spans="2:17" x14ac:dyDescent="0.25">
      <c r="B16" s="1">
        <v>2</v>
      </c>
      <c r="C16" s="3">
        <v>11</v>
      </c>
      <c r="D16" s="10" t="s">
        <v>18</v>
      </c>
      <c r="E16" s="5" t="s">
        <v>9</v>
      </c>
      <c r="F16" s="6">
        <v>36004</v>
      </c>
      <c r="G16" s="3">
        <v>200</v>
      </c>
      <c r="H16" s="3" t="s">
        <v>10</v>
      </c>
      <c r="I16" s="3" t="s">
        <v>20</v>
      </c>
      <c r="J16" s="7">
        <v>13276.33</v>
      </c>
      <c r="K16" s="7">
        <f t="shared" si="0"/>
        <v>13674.6199</v>
      </c>
      <c r="L16" s="7">
        <f t="shared" si="0"/>
        <v>14084.858496999999</v>
      </c>
      <c r="M16" s="7">
        <f t="shared" si="0"/>
        <v>14507.40425191</v>
      </c>
      <c r="N16" s="7">
        <f t="shared" si="0"/>
        <v>14942.626379467301</v>
      </c>
      <c r="O16" s="7">
        <f t="shared" si="0"/>
        <v>15390.905170851322</v>
      </c>
    </row>
    <row r="17" spans="2:15" x14ac:dyDescent="0.25">
      <c r="B17" s="1"/>
      <c r="C17" s="3">
        <v>12</v>
      </c>
      <c r="D17" s="11" t="s">
        <v>21</v>
      </c>
      <c r="E17" s="5" t="s">
        <v>9</v>
      </c>
      <c r="F17" s="6">
        <v>39085</v>
      </c>
      <c r="G17" s="3">
        <v>289</v>
      </c>
      <c r="H17" s="3" t="s">
        <v>10</v>
      </c>
      <c r="I17" s="3" t="s">
        <v>22</v>
      </c>
      <c r="J17" s="7">
        <v>15888.42</v>
      </c>
      <c r="K17" s="7">
        <f t="shared" si="0"/>
        <v>16365.072600000001</v>
      </c>
      <c r="L17" s="7">
        <f t="shared" si="0"/>
        <v>16856.024778000003</v>
      </c>
      <c r="M17" s="7">
        <f t="shared" si="0"/>
        <v>17361.705521340002</v>
      </c>
      <c r="N17" s="7">
        <f t="shared" si="0"/>
        <v>17882.556686980202</v>
      </c>
      <c r="O17" s="7">
        <f t="shared" si="0"/>
        <v>18419.03338758961</v>
      </c>
    </row>
    <row r="18" spans="2:15" x14ac:dyDescent="0.25">
      <c r="B18" s="1"/>
      <c r="C18" s="3">
        <v>13</v>
      </c>
      <c r="D18" s="11" t="s">
        <v>21</v>
      </c>
      <c r="E18" s="5" t="s">
        <v>9</v>
      </c>
      <c r="F18" s="6">
        <v>44874</v>
      </c>
      <c r="G18" s="3">
        <v>289</v>
      </c>
      <c r="H18" s="3" t="s">
        <v>10</v>
      </c>
      <c r="I18" s="3" t="s">
        <v>22</v>
      </c>
      <c r="J18" s="7">
        <v>13599.93</v>
      </c>
      <c r="K18" s="7">
        <f t="shared" si="0"/>
        <v>14007.927900000001</v>
      </c>
      <c r="L18" s="7">
        <f t="shared" si="0"/>
        <v>14428.165737000001</v>
      </c>
      <c r="M18" s="7">
        <f t="shared" si="0"/>
        <v>14861.010709110002</v>
      </c>
      <c r="N18" s="7">
        <f t="shared" si="0"/>
        <v>15306.841030383302</v>
      </c>
      <c r="O18" s="7">
        <f t="shared" si="0"/>
        <v>15766.046261294801</v>
      </c>
    </row>
    <row r="19" spans="2:15" x14ac:dyDescent="0.25">
      <c r="B19" s="1">
        <v>3</v>
      </c>
      <c r="C19" s="3">
        <v>14</v>
      </c>
      <c r="D19" s="11" t="s">
        <v>21</v>
      </c>
      <c r="E19" s="5" t="s">
        <v>9</v>
      </c>
      <c r="F19" s="6">
        <v>39037</v>
      </c>
      <c r="G19" s="3">
        <v>289</v>
      </c>
      <c r="H19" s="3" t="s">
        <v>10</v>
      </c>
      <c r="I19" s="3" t="s">
        <v>22</v>
      </c>
      <c r="J19" s="7">
        <v>13683</v>
      </c>
      <c r="K19" s="7">
        <f t="shared" si="0"/>
        <v>14093.49</v>
      </c>
      <c r="L19" s="7">
        <f t="shared" si="0"/>
        <v>14516.2947</v>
      </c>
      <c r="M19" s="7">
        <f t="shared" si="0"/>
        <v>14951.783541000001</v>
      </c>
      <c r="N19" s="7">
        <f t="shared" si="0"/>
        <v>15400.337047230001</v>
      </c>
      <c r="O19" s="7">
        <f t="shared" si="0"/>
        <v>15862.347158646902</v>
      </c>
    </row>
    <row r="20" spans="2:15" x14ac:dyDescent="0.25">
      <c r="B20" s="1"/>
      <c r="C20" s="1"/>
    </row>
    <row r="21" spans="2:15" x14ac:dyDescent="0.25">
      <c r="B21" s="12">
        <v>14</v>
      </c>
      <c r="C21" s="1"/>
      <c r="K21" s="34">
        <f>K6+K7+K8+K9+K10+K11+K12+K13+K14+K15+K16+K17+K18+K19</f>
        <v>193822.39240000001</v>
      </c>
      <c r="L21" s="34">
        <f>L6+L7+L8+L9+L10+L11+L12+L13+L14+L15+L16+L17+L18+L19</f>
        <v>199637.06417200001</v>
      </c>
      <c r="M21" s="34">
        <f>M6+M7+M8+M9+M10+M11+M12+M13+M14+M15+M16+M17+M18+M19</f>
        <v>205626.17609716</v>
      </c>
      <c r="N21" s="34">
        <f>N6+N7+N8+N9+N10+N11+N12+N13+N14+N15+N16+N17+N18+N19</f>
        <v>211794.96138007485</v>
      </c>
      <c r="O21" s="34">
        <f>O6+O7+O8+O9+O10+O11+O12+O13+O14+O15+O16+O17+O18+O19</f>
        <v>218148.81022147706</v>
      </c>
    </row>
    <row r="22" spans="2:15" x14ac:dyDescent="0.25">
      <c r="C22" s="1"/>
    </row>
    <row r="23" spans="2:15" x14ac:dyDescent="0.25">
      <c r="C23" s="1"/>
      <c r="I23" s="3" t="s">
        <v>23</v>
      </c>
      <c r="K23" s="13">
        <f>K21+L21</f>
        <v>393459.45657200005</v>
      </c>
      <c r="L23" s="14"/>
    </row>
    <row r="25" spans="2:15" x14ac:dyDescent="0.25">
      <c r="E25" t="s">
        <v>55</v>
      </c>
      <c r="F25" s="1">
        <v>2025</v>
      </c>
      <c r="G25" s="1">
        <v>2026</v>
      </c>
      <c r="H25" s="1">
        <v>2027</v>
      </c>
      <c r="I25" s="1">
        <v>2028</v>
      </c>
      <c r="J25" s="1">
        <v>2029</v>
      </c>
      <c r="K25" s="1" t="s">
        <v>24</v>
      </c>
    </row>
    <row r="27" spans="2:15" x14ac:dyDescent="0.25">
      <c r="E27" t="s">
        <v>25</v>
      </c>
      <c r="F27" s="32">
        <v>295000</v>
      </c>
      <c r="G27" s="32">
        <f>F27*1.03</f>
        <v>303850</v>
      </c>
      <c r="H27" s="15">
        <f>G27*1.03</f>
        <v>312965.5</v>
      </c>
      <c r="I27" s="15">
        <f>H27*1.03</f>
        <v>322354.46500000003</v>
      </c>
      <c r="J27" s="15">
        <f>I27*1.03</f>
        <v>332025.09895000001</v>
      </c>
      <c r="K27" s="15">
        <f>F27+G27+H27+I27+J27</f>
        <v>1566195.0639500001</v>
      </c>
    </row>
    <row r="28" spans="2:15" x14ac:dyDescent="0.25">
      <c r="K28" s="15"/>
    </row>
    <row r="29" spans="2:15" x14ac:dyDescent="0.25">
      <c r="E29" t="s">
        <v>26</v>
      </c>
      <c r="F29" s="33">
        <f>K21</f>
        <v>193822.39240000001</v>
      </c>
      <c r="G29" s="33">
        <f>L21</f>
        <v>199637.06417200001</v>
      </c>
      <c r="H29" s="33">
        <f>M21</f>
        <v>205626.17609716</v>
      </c>
      <c r="I29" s="33">
        <f>N21</f>
        <v>211794.96138007485</v>
      </c>
      <c r="J29" s="33">
        <f>O21</f>
        <v>218148.81022147706</v>
      </c>
      <c r="K29" s="15">
        <f>F29+G29+H29+I29+J29</f>
        <v>1029029.4042707119</v>
      </c>
    </row>
    <row r="30" spans="2:15" x14ac:dyDescent="0.25">
      <c r="E30" t="s">
        <v>27</v>
      </c>
      <c r="F30" s="15">
        <f>F29*0.35</f>
        <v>67837.837339999998</v>
      </c>
      <c r="G30" s="15">
        <f>G29*0.35</f>
        <v>69872.972460200006</v>
      </c>
      <c r="H30" s="15">
        <f>H29*0.35</f>
        <v>71969.161634005999</v>
      </c>
      <c r="I30" s="15">
        <f>I29*0.35</f>
        <v>74128.236483026194</v>
      </c>
      <c r="J30" s="15">
        <f>J29*0.35</f>
        <v>76352.083577516969</v>
      </c>
      <c r="K30" s="15">
        <f>F30+G30+H30+I30+J30</f>
        <v>360160.29149474914</v>
      </c>
    </row>
    <row r="31" spans="2:15" ht="6.75" customHeight="1" x14ac:dyDescent="0.25">
      <c r="K31" s="15"/>
    </row>
    <row r="32" spans="2:15" x14ac:dyDescent="0.25">
      <c r="E32" t="s">
        <v>28</v>
      </c>
      <c r="F32" s="15">
        <f>F29+F30</f>
        <v>261660.22974000001</v>
      </c>
      <c r="G32" s="15">
        <f>G29+G30</f>
        <v>269510.0366322</v>
      </c>
      <c r="H32" s="15">
        <f>H29+H30</f>
        <v>277595.33773116599</v>
      </c>
      <c r="I32" s="15">
        <f>I29+I30</f>
        <v>285923.19786310103</v>
      </c>
      <c r="J32" s="15">
        <f>J29+J30</f>
        <v>294500.89379899402</v>
      </c>
      <c r="K32" s="15">
        <f>F32+G32+H32+I32+J32</f>
        <v>1389189.6957654608</v>
      </c>
    </row>
    <row r="33" spans="4:13" x14ac:dyDescent="0.25">
      <c r="K33" s="15"/>
    </row>
    <row r="34" spans="4:13" x14ac:dyDescent="0.25">
      <c r="E34" t="s">
        <v>59</v>
      </c>
      <c r="F34" s="15">
        <f>F27*0.07</f>
        <v>20650.000000000004</v>
      </c>
      <c r="G34" s="15">
        <f t="shared" ref="G34:K34" si="1">G27*0.07</f>
        <v>21269.500000000004</v>
      </c>
      <c r="H34" s="15">
        <f t="shared" si="1"/>
        <v>21907.585000000003</v>
      </c>
      <c r="I34" s="15">
        <f t="shared" si="1"/>
        <v>22564.812550000002</v>
      </c>
      <c r="J34" s="15">
        <f t="shared" si="1"/>
        <v>23241.756926500002</v>
      </c>
      <c r="K34" s="15">
        <f t="shared" si="1"/>
        <v>109633.65447650001</v>
      </c>
    </row>
    <row r="35" spans="4:13" x14ac:dyDescent="0.25">
      <c r="F35" s="15"/>
      <c r="G35" s="15"/>
      <c r="H35" s="15"/>
      <c r="I35" s="15"/>
      <c r="J35" s="15"/>
      <c r="K35" s="15"/>
    </row>
    <row r="36" spans="4:13" x14ac:dyDescent="0.25">
      <c r="E36" t="s">
        <v>30</v>
      </c>
      <c r="F36" s="15">
        <f>F32+F34</f>
        <v>282310.22974000004</v>
      </c>
      <c r="G36" s="15">
        <f>G32+G34</f>
        <v>290779.5366322</v>
      </c>
      <c r="H36" s="15">
        <f>H32+H34</f>
        <v>299502.92273116601</v>
      </c>
      <c r="I36" s="15">
        <f>I32+I34</f>
        <v>308488.01041310106</v>
      </c>
      <c r="J36" s="15">
        <f>J32+J34</f>
        <v>317742.65072549402</v>
      </c>
      <c r="K36" s="15">
        <f>F36+G36+H36+I36+J36</f>
        <v>1498823.3502419614</v>
      </c>
    </row>
    <row r="37" spans="4:13" x14ac:dyDescent="0.25">
      <c r="F37" s="15"/>
      <c r="G37" s="15"/>
      <c r="H37" s="15"/>
      <c r="I37" s="15"/>
      <c r="J37" s="15"/>
      <c r="K37" s="15"/>
    </row>
    <row r="38" spans="4:13" x14ac:dyDescent="0.25">
      <c r="E38" t="s">
        <v>31</v>
      </c>
      <c r="F38" s="15">
        <f t="shared" ref="F38:K38" si="2">F27-F36</f>
        <v>12689.770259999961</v>
      </c>
      <c r="G38" s="15">
        <f t="shared" si="2"/>
        <v>13070.463367799995</v>
      </c>
      <c r="H38" s="15">
        <f t="shared" si="2"/>
        <v>13462.577268833993</v>
      </c>
      <c r="I38" s="15">
        <f t="shared" si="2"/>
        <v>13866.454586898966</v>
      </c>
      <c r="J38" s="15">
        <f t="shared" si="2"/>
        <v>14282.448224505992</v>
      </c>
      <c r="K38" s="15">
        <f t="shared" si="2"/>
        <v>67371.713708038675</v>
      </c>
      <c r="M38" s="15"/>
    </row>
    <row r="39" spans="4:13" x14ac:dyDescent="0.25">
      <c r="F39" s="16">
        <f t="shared" ref="F39:K39" si="3">F38/F27</f>
        <v>4.3016170372881225E-2</v>
      </c>
      <c r="G39" s="16">
        <f t="shared" si="3"/>
        <v>4.3016170372881343E-2</v>
      </c>
      <c r="H39" s="16">
        <f t="shared" si="3"/>
        <v>4.3016170372881336E-2</v>
      </c>
      <c r="I39" s="16">
        <f t="shared" si="3"/>
        <v>4.3016170372881184E-2</v>
      </c>
      <c r="J39" s="16">
        <f t="shared" si="3"/>
        <v>4.3016170372881357E-2</v>
      </c>
      <c r="K39" s="16">
        <f t="shared" si="3"/>
        <v>4.3016170372881142E-2</v>
      </c>
    </row>
    <row r="40" spans="4:13" x14ac:dyDescent="0.25">
      <c r="F40" s="16"/>
      <c r="G40" s="16"/>
      <c r="H40" s="16"/>
      <c r="I40" s="16"/>
      <c r="J40" s="16"/>
      <c r="K40" s="16"/>
    </row>
    <row r="41" spans="4:13" x14ac:dyDescent="0.25">
      <c r="E41" s="30" t="s">
        <v>56</v>
      </c>
      <c r="F41" s="36">
        <f>F27+G27</f>
        <v>598850</v>
      </c>
      <c r="G41" s="37"/>
    </row>
    <row r="42" spans="4:13" x14ac:dyDescent="0.25">
      <c r="E42" s="5" t="s">
        <v>57</v>
      </c>
      <c r="F42" s="38">
        <f>F41*1.21</f>
        <v>724608.5</v>
      </c>
      <c r="G42" s="37"/>
    </row>
    <row r="43" spans="4:13" x14ac:dyDescent="0.25">
      <c r="E43" s="5" t="s">
        <v>58</v>
      </c>
      <c r="F43" s="38">
        <f>F42-F41</f>
        <v>125758.5</v>
      </c>
      <c r="G43" s="37"/>
    </row>
    <row r="45" spans="4:13" x14ac:dyDescent="0.25">
      <c r="F45" s="1" t="s">
        <v>42</v>
      </c>
    </row>
    <row r="46" spans="4:13" x14ac:dyDescent="0.25">
      <c r="D46" s="1" t="s">
        <v>53</v>
      </c>
      <c r="E46" t="s">
        <v>33</v>
      </c>
      <c r="F46" s="31">
        <f>F41</f>
        <v>598850</v>
      </c>
      <c r="I46" s="1" t="s">
        <v>35</v>
      </c>
    </row>
    <row r="47" spans="4:13" x14ac:dyDescent="0.25">
      <c r="D47" s="1" t="s">
        <v>54</v>
      </c>
      <c r="E47" t="s">
        <v>34</v>
      </c>
      <c r="F47" s="7">
        <v>495730</v>
      </c>
      <c r="H47" s="3">
        <v>2020</v>
      </c>
      <c r="I47" s="3"/>
      <c r="J47" s="17">
        <v>495000</v>
      </c>
    </row>
    <row r="48" spans="4:13" x14ac:dyDescent="0.25">
      <c r="H48" s="3">
        <v>2021</v>
      </c>
      <c r="I48" s="3">
        <v>6.5</v>
      </c>
      <c r="J48" s="17">
        <f>J47*1.065</f>
        <v>527175</v>
      </c>
    </row>
    <row r="49" spans="5:10" x14ac:dyDescent="0.25">
      <c r="H49" s="3">
        <v>2022</v>
      </c>
      <c r="I49" s="3">
        <v>5.7</v>
      </c>
      <c r="J49" s="17">
        <f>J48*1.057</f>
        <v>557223.97499999998</v>
      </c>
    </row>
    <row r="50" spans="5:10" x14ac:dyDescent="0.25">
      <c r="H50" s="3">
        <v>2023</v>
      </c>
      <c r="I50" s="3">
        <v>3.1</v>
      </c>
      <c r="J50" s="17">
        <f>J49*1.031</f>
        <v>574497.91822499991</v>
      </c>
    </row>
    <row r="51" spans="5:10" x14ac:dyDescent="0.25">
      <c r="H51" s="3">
        <v>2024</v>
      </c>
      <c r="I51" s="3">
        <v>2.8</v>
      </c>
      <c r="J51" s="17">
        <f>J50*1.028</f>
        <v>590583.85993529996</v>
      </c>
    </row>
    <row r="52" spans="5:10" x14ac:dyDescent="0.25">
      <c r="H52" s="3">
        <v>2025</v>
      </c>
      <c r="I52" s="3">
        <v>2.2000000000000002</v>
      </c>
      <c r="J52" s="17">
        <f>J51*1.022</f>
        <v>603576.70485387661</v>
      </c>
    </row>
    <row r="56" spans="5:10" x14ac:dyDescent="0.25">
      <c r="F56" s="3">
        <v>2025</v>
      </c>
      <c r="G56" s="3">
        <v>2026</v>
      </c>
    </row>
    <row r="57" spans="5:10" x14ac:dyDescent="0.25">
      <c r="E57" s="5" t="s">
        <v>26</v>
      </c>
      <c r="F57" s="34">
        <f>K21</f>
        <v>193822.39240000001</v>
      </c>
      <c r="G57" s="34">
        <f t="shared" ref="G57" si="4">L21</f>
        <v>199637.06417200001</v>
      </c>
    </row>
    <row r="58" spans="5:10" x14ac:dyDescent="0.25">
      <c r="E58" s="5" t="s">
        <v>27</v>
      </c>
      <c r="F58" s="7">
        <f>F57*0.35</f>
        <v>67837.837339999998</v>
      </c>
      <c r="G58" s="7">
        <f>G57*0.35</f>
        <v>69872.972460200006</v>
      </c>
    </row>
    <row r="59" spans="5:10" ht="6.75" customHeight="1" x14ac:dyDescent="0.25"/>
    <row r="60" spans="5:10" x14ac:dyDescent="0.25">
      <c r="E60" s="5" t="s">
        <v>28</v>
      </c>
      <c r="F60" s="7">
        <f>F57+F58</f>
        <v>261660.22974000001</v>
      </c>
      <c r="G60" s="7">
        <f>G57+G58</f>
        <v>269510.0366322</v>
      </c>
    </row>
    <row r="61" spans="5:10" ht="6.75" customHeight="1" x14ac:dyDescent="0.25"/>
    <row r="62" spans="5:10" x14ac:dyDescent="0.25">
      <c r="E62" s="5" t="s">
        <v>59</v>
      </c>
      <c r="F62" s="7">
        <f>F68*0.075</f>
        <v>22125</v>
      </c>
      <c r="G62" s="7">
        <f>G68*0.075</f>
        <v>22788.75</v>
      </c>
    </row>
    <row r="63" spans="5:10" ht="6.75" customHeight="1" x14ac:dyDescent="0.25">
      <c r="F63" s="15"/>
      <c r="G63" s="15"/>
    </row>
    <row r="64" spans="5:10" x14ac:dyDescent="0.25">
      <c r="E64" s="5" t="s">
        <v>30</v>
      </c>
      <c r="F64" s="7">
        <f>F60+F62</f>
        <v>283785.22973999998</v>
      </c>
      <c r="G64" s="7">
        <f>G60+G62</f>
        <v>292298.7866322</v>
      </c>
      <c r="H64" s="15">
        <f>F34</f>
        <v>20650.000000000004</v>
      </c>
    </row>
    <row r="65" spans="5:13" ht="7.5" customHeight="1" x14ac:dyDescent="0.25">
      <c r="F65" s="15"/>
      <c r="G65" s="15"/>
    </row>
    <row r="66" spans="5:13" x14ac:dyDescent="0.25">
      <c r="E66" s="5" t="s">
        <v>60</v>
      </c>
      <c r="F66" s="7">
        <f>F68-F64</f>
        <v>11214.770260000019</v>
      </c>
      <c r="G66" s="7">
        <f>G68-G64</f>
        <v>11551.213367799995</v>
      </c>
      <c r="M66" s="15"/>
    </row>
    <row r="67" spans="5:13" ht="6" customHeight="1" x14ac:dyDescent="0.25"/>
    <row r="68" spans="5:13" x14ac:dyDescent="0.25">
      <c r="E68" s="5" t="s">
        <v>24</v>
      </c>
      <c r="F68" s="7">
        <v>295000</v>
      </c>
      <c r="G68" s="7">
        <f>F68*1.03</f>
        <v>303850</v>
      </c>
    </row>
    <row r="70" spans="5:13" x14ac:dyDescent="0.25">
      <c r="E70" s="5" t="s">
        <v>42</v>
      </c>
      <c r="F70" s="38">
        <f>F68+G68</f>
        <v>598850</v>
      </c>
      <c r="G70" s="37"/>
    </row>
  </sheetData>
  <mergeCells count="4">
    <mergeCell ref="F41:G41"/>
    <mergeCell ref="F42:G42"/>
    <mergeCell ref="F43:G43"/>
    <mergeCell ref="F70:G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Condiciones laborales</vt:lpstr>
      <vt:lpstr>Definitivo</vt:lpstr>
      <vt:lpstr>Provisional</vt:lpstr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Franco Lopez, Ricardo</dc:creator>
  <dc:description/>
  <cp:lastModifiedBy>Franco Lopez, Ricardo</cp:lastModifiedBy>
  <cp:revision>2</cp:revision>
  <dcterms:created xsi:type="dcterms:W3CDTF">2025-03-04T11:32:27Z</dcterms:created>
  <dcterms:modified xsi:type="dcterms:W3CDTF">2025-08-29T06:31:34Z</dcterms:modified>
  <dc:language>es-ES</dc:language>
</cp:coreProperties>
</file>