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00\ah\02003\CONTRAADMINIS_490\EXPEDIENTES\Servicios\2024\84-2024  PA CUSTODIA Y TRASLADO HHCC\Antecedentes\PCAP\"/>
    </mc:Choice>
  </mc:AlternateContent>
  <xr:revisionPtr revIDLastSave="0" documentId="13_ncr:1_{07BF1FCF-6D4C-4CFE-BC75-0AAF4A17150B}" xr6:coauthVersionLast="47" xr6:coauthVersionMax="47" xr10:uidLastSave="{00000000-0000-0000-0000-000000000000}"/>
  <bookViews>
    <workbookView xWindow="-120" yWindow="-120" windowWidth="29040" windowHeight="15720" xr2:uid="{1FA5EBBA-E1A9-4450-876A-6CF55026A4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1" i="1" l="1"/>
  <c r="I106" i="1"/>
  <c r="I100" i="1"/>
  <c r="I94" i="1"/>
  <c r="I88" i="1"/>
  <c r="I82" i="1"/>
  <c r="I76" i="1"/>
  <c r="I70" i="1"/>
  <c r="I64" i="1"/>
  <c r="I58" i="1"/>
  <c r="N45" i="1"/>
  <c r="O45" i="1" s="1"/>
  <c r="N40" i="1"/>
  <c r="O40" i="1" s="1"/>
  <c r="N35" i="1"/>
  <c r="O35" i="1" s="1"/>
  <c r="O30" i="1"/>
  <c r="N30" i="1"/>
  <c r="N24" i="1"/>
  <c r="O24" i="1" s="1"/>
  <c r="N19" i="1"/>
  <c r="O19" i="1" s="1"/>
  <c r="N13" i="1"/>
  <c r="O13" i="1" s="1"/>
  <c r="N8" i="1"/>
  <c r="O8" i="1" s="1"/>
  <c r="N3" i="1"/>
  <c r="O3" i="1" s="1"/>
  <c r="H57" i="1"/>
  <c r="G105" i="1"/>
  <c r="N105" i="1" s="1"/>
  <c r="F105" i="1"/>
  <c r="M105" i="1" s="1"/>
  <c r="G99" i="1"/>
  <c r="N99" i="1" s="1"/>
  <c r="F99" i="1"/>
  <c r="M99" i="1" s="1"/>
  <c r="G93" i="1"/>
  <c r="N93" i="1" s="1"/>
  <c r="F93" i="1"/>
  <c r="M93" i="1" s="1"/>
  <c r="G87" i="1"/>
  <c r="N87" i="1" s="1"/>
  <c r="F87" i="1"/>
  <c r="M87" i="1" s="1"/>
  <c r="G81" i="1"/>
  <c r="N81" i="1" s="1"/>
  <c r="F81" i="1"/>
  <c r="M81" i="1" s="1"/>
  <c r="G75" i="1"/>
  <c r="N75" i="1" s="1"/>
  <c r="F75" i="1"/>
  <c r="M75" i="1" s="1"/>
  <c r="E105" i="1"/>
  <c r="L105" i="1" s="1"/>
  <c r="E99" i="1"/>
  <c r="L99" i="1" s="1"/>
  <c r="E93" i="1"/>
  <c r="L93" i="1" s="1"/>
  <c r="E87" i="1"/>
  <c r="L87" i="1" s="1"/>
  <c r="E81" i="1"/>
  <c r="L81" i="1" s="1"/>
  <c r="E75" i="1"/>
  <c r="L75" i="1" s="1"/>
  <c r="G69" i="1"/>
  <c r="N69" i="1" s="1"/>
  <c r="F69" i="1"/>
  <c r="M69" i="1" s="1"/>
  <c r="E69" i="1"/>
  <c r="L69" i="1" s="1"/>
  <c r="G63" i="1"/>
  <c r="N63" i="1" s="1"/>
  <c r="F63" i="1"/>
  <c r="M63" i="1" s="1"/>
  <c r="E63" i="1"/>
  <c r="L63" i="1" s="1"/>
  <c r="G57" i="1"/>
  <c r="N57" i="1" s="1"/>
  <c r="F57" i="1"/>
  <c r="M57" i="1" s="1"/>
  <c r="E57" i="1"/>
  <c r="L57" i="1" s="1"/>
  <c r="M46" i="1"/>
  <c r="M41" i="1"/>
  <c r="M31" i="1"/>
  <c r="M25" i="1"/>
  <c r="M20" i="1"/>
  <c r="M21" i="1" s="1"/>
  <c r="M14" i="1"/>
  <c r="M15" i="1" s="1"/>
  <c r="M9" i="1"/>
  <c r="M10" i="1" s="1"/>
  <c r="M4" i="1"/>
  <c r="M5" i="1" s="1"/>
  <c r="I48" i="1"/>
  <c r="N104" i="1" s="1"/>
  <c r="H48" i="1"/>
  <c r="M104" i="1" s="1"/>
  <c r="G48" i="1"/>
  <c r="L104" i="1" s="1"/>
  <c r="F48" i="1"/>
  <c r="F104" i="1" s="1"/>
  <c r="E48" i="1"/>
  <c r="E104" i="1" s="1"/>
  <c r="J47" i="1"/>
  <c r="J46" i="1"/>
  <c r="J45" i="1"/>
  <c r="J44" i="1"/>
  <c r="I43" i="1"/>
  <c r="N98" i="1" s="1"/>
  <c r="H43" i="1"/>
  <c r="M98" i="1" s="1"/>
  <c r="G43" i="1"/>
  <c r="G98" i="1" s="1"/>
  <c r="F43" i="1"/>
  <c r="F98" i="1" s="1"/>
  <c r="E43" i="1"/>
  <c r="J42" i="1"/>
  <c r="J41" i="1"/>
  <c r="J40" i="1"/>
  <c r="J39" i="1"/>
  <c r="I38" i="1"/>
  <c r="N92" i="1" s="1"/>
  <c r="H38" i="1"/>
  <c r="M92" i="1" s="1"/>
  <c r="G38" i="1"/>
  <c r="G92" i="1" s="1"/>
  <c r="F38" i="1"/>
  <c r="F92" i="1" s="1"/>
  <c r="E38" i="1"/>
  <c r="E92" i="1" s="1"/>
  <c r="J37" i="1"/>
  <c r="J36" i="1"/>
  <c r="J35" i="1"/>
  <c r="J34" i="1"/>
  <c r="I33" i="1"/>
  <c r="N86" i="1" s="1"/>
  <c r="H33" i="1"/>
  <c r="M86" i="1" s="1"/>
  <c r="G33" i="1"/>
  <c r="L86" i="1" s="1"/>
  <c r="F33" i="1"/>
  <c r="F86" i="1" s="1"/>
  <c r="E33" i="1"/>
  <c r="E86" i="1" s="1"/>
  <c r="J32" i="1"/>
  <c r="J31" i="1"/>
  <c r="J30" i="1"/>
  <c r="J29" i="1"/>
  <c r="I27" i="1"/>
  <c r="N80" i="1" s="1"/>
  <c r="H27" i="1"/>
  <c r="M80" i="1" s="1"/>
  <c r="G27" i="1"/>
  <c r="G80" i="1" s="1"/>
  <c r="F27" i="1"/>
  <c r="F80" i="1" s="1"/>
  <c r="E27" i="1"/>
  <c r="E80" i="1" s="1"/>
  <c r="H80" i="1" s="1"/>
  <c r="J26" i="1"/>
  <c r="J25" i="1"/>
  <c r="J24" i="1"/>
  <c r="J23" i="1"/>
  <c r="I22" i="1"/>
  <c r="N74" i="1" s="1"/>
  <c r="H22" i="1"/>
  <c r="M74" i="1" s="1"/>
  <c r="G22" i="1"/>
  <c r="G74" i="1" s="1"/>
  <c r="F22" i="1"/>
  <c r="F74" i="1" s="1"/>
  <c r="E22" i="1"/>
  <c r="E74" i="1" s="1"/>
  <c r="E76" i="1" s="1"/>
  <c r="E77" i="1" s="1"/>
  <c r="J21" i="1"/>
  <c r="J20" i="1"/>
  <c r="J19" i="1"/>
  <c r="J18" i="1"/>
  <c r="I16" i="1"/>
  <c r="N68" i="1" s="1"/>
  <c r="H16" i="1"/>
  <c r="M68" i="1" s="1"/>
  <c r="G16" i="1"/>
  <c r="L68" i="1" s="1"/>
  <c r="F16" i="1"/>
  <c r="F68" i="1" s="1"/>
  <c r="E16" i="1"/>
  <c r="E68" i="1" s="1"/>
  <c r="J15" i="1"/>
  <c r="J14" i="1"/>
  <c r="J13" i="1"/>
  <c r="J12" i="1"/>
  <c r="I11" i="1"/>
  <c r="N62" i="1" s="1"/>
  <c r="H11" i="1"/>
  <c r="M62" i="1" s="1"/>
  <c r="G11" i="1"/>
  <c r="G62" i="1" s="1"/>
  <c r="F11" i="1"/>
  <c r="F62" i="1" s="1"/>
  <c r="E11" i="1"/>
  <c r="E62" i="1" s="1"/>
  <c r="J10" i="1"/>
  <c r="J9" i="1"/>
  <c r="J8" i="1"/>
  <c r="J7" i="1"/>
  <c r="I6" i="1"/>
  <c r="N56" i="1" s="1"/>
  <c r="H6" i="1"/>
  <c r="M56" i="1" s="1"/>
  <c r="G6" i="1"/>
  <c r="G56" i="1" s="1"/>
  <c r="F6" i="1"/>
  <c r="F56" i="1" s="1"/>
  <c r="E6" i="1"/>
  <c r="E56" i="1" s="1"/>
  <c r="J5" i="1"/>
  <c r="J4" i="1"/>
  <c r="J3" i="1"/>
  <c r="J2" i="1"/>
  <c r="H92" i="1" l="1"/>
  <c r="G64" i="1"/>
  <c r="G65" i="1" s="1"/>
  <c r="H56" i="1"/>
  <c r="H62" i="1"/>
  <c r="H104" i="1"/>
  <c r="H74" i="1"/>
  <c r="H63" i="1"/>
  <c r="H75" i="1"/>
  <c r="H93" i="1"/>
  <c r="H105" i="1"/>
  <c r="H99" i="1"/>
  <c r="H87" i="1"/>
  <c r="E82" i="1"/>
  <c r="H81" i="1"/>
  <c r="H69" i="1"/>
  <c r="F88" i="1"/>
  <c r="F89" i="1" s="1"/>
  <c r="G86" i="1"/>
  <c r="G88" i="1" s="1"/>
  <c r="G89" i="1" s="1"/>
  <c r="G104" i="1"/>
  <c r="F76" i="1"/>
  <c r="F77" i="1" s="1"/>
  <c r="O104" i="1"/>
  <c r="N82" i="1"/>
  <c r="N83" i="1" s="1"/>
  <c r="L92" i="1"/>
  <c r="O92" i="1" s="1"/>
  <c r="L98" i="1"/>
  <c r="L100" i="1" s="1"/>
  <c r="L80" i="1"/>
  <c r="O80" i="1" s="1"/>
  <c r="N70" i="1"/>
  <c r="N71" i="1" s="1"/>
  <c r="M94" i="1"/>
  <c r="M95" i="1" s="1"/>
  <c r="M64" i="1"/>
  <c r="M65" i="1" s="1"/>
  <c r="M82" i="1"/>
  <c r="M83" i="1" s="1"/>
  <c r="N76" i="1"/>
  <c r="N77" i="1" s="1"/>
  <c r="N94" i="1"/>
  <c r="N95" i="1" s="1"/>
  <c r="L62" i="1"/>
  <c r="O62" i="1" s="1"/>
  <c r="G68" i="1"/>
  <c r="G70" i="1" s="1"/>
  <c r="G71" i="1" s="1"/>
  <c r="M70" i="1"/>
  <c r="M71" i="1" s="1"/>
  <c r="G76" i="1"/>
  <c r="G77" i="1" s="1"/>
  <c r="N88" i="1"/>
  <c r="N89" i="1" s="1"/>
  <c r="L74" i="1"/>
  <c r="O74" i="1" s="1"/>
  <c r="L70" i="1"/>
  <c r="E58" i="1"/>
  <c r="M76" i="1"/>
  <c r="M77" i="1" s="1"/>
  <c r="M106" i="1"/>
  <c r="M107" i="1" s="1"/>
  <c r="N64" i="1"/>
  <c r="N65" i="1" s="1"/>
  <c r="M100" i="1"/>
  <c r="M101" i="1" s="1"/>
  <c r="N106" i="1"/>
  <c r="N107" i="1" s="1"/>
  <c r="L106" i="1"/>
  <c r="G106" i="1"/>
  <c r="G107" i="1" s="1"/>
  <c r="L88" i="1"/>
  <c r="N100" i="1"/>
  <c r="N101" i="1" s="1"/>
  <c r="M88" i="1"/>
  <c r="M89" i="1" s="1"/>
  <c r="M58" i="1"/>
  <c r="L56" i="1"/>
  <c r="L58" i="1" s="1"/>
  <c r="E94" i="1"/>
  <c r="F58" i="1"/>
  <c r="F64" i="1"/>
  <c r="F65" i="1" s="1"/>
  <c r="F100" i="1"/>
  <c r="F101" i="1" s="1"/>
  <c r="J33" i="1"/>
  <c r="G82" i="1"/>
  <c r="G83" i="1" s="1"/>
  <c r="E98" i="1"/>
  <c r="H98" i="1" s="1"/>
  <c r="F94" i="1"/>
  <c r="F95" i="1" s="1"/>
  <c r="G94" i="1"/>
  <c r="G95" i="1" s="1"/>
  <c r="F82" i="1"/>
  <c r="F83" i="1" s="1"/>
  <c r="E106" i="1"/>
  <c r="F106" i="1"/>
  <c r="F107" i="1" s="1"/>
  <c r="E70" i="1"/>
  <c r="G100" i="1"/>
  <c r="G101" i="1" s="1"/>
  <c r="F70" i="1"/>
  <c r="F71" i="1" s="1"/>
  <c r="E88" i="1"/>
  <c r="E64" i="1"/>
  <c r="G58" i="1"/>
  <c r="J43" i="1"/>
  <c r="J27" i="1"/>
  <c r="J16" i="1"/>
  <c r="J22" i="1"/>
  <c r="J11" i="1"/>
  <c r="J48" i="1"/>
  <c r="J38" i="1"/>
  <c r="J6" i="1"/>
  <c r="N58" i="1" s="1"/>
  <c r="L64" i="1" l="1"/>
  <c r="L94" i="1"/>
  <c r="O58" i="1"/>
  <c r="L107" i="1"/>
  <c r="O107" i="1" s="1"/>
  <c r="O106" i="1"/>
  <c r="L95" i="1"/>
  <c r="O95" i="1" s="1"/>
  <c r="O94" i="1"/>
  <c r="O86" i="1"/>
  <c r="L89" i="1"/>
  <c r="O89" i="1" s="1"/>
  <c r="O88" i="1"/>
  <c r="E59" i="1"/>
  <c r="H58" i="1"/>
  <c r="H77" i="1"/>
  <c r="H86" i="1"/>
  <c r="L65" i="1"/>
  <c r="O65" i="1" s="1"/>
  <c r="O64" i="1"/>
  <c r="L101" i="1"/>
  <c r="O101" i="1" s="1"/>
  <c r="O100" i="1"/>
  <c r="L71" i="1"/>
  <c r="O71" i="1" s="1"/>
  <c r="O70" i="1"/>
  <c r="H68" i="1"/>
  <c r="E107" i="1"/>
  <c r="H106" i="1"/>
  <c r="E95" i="1"/>
  <c r="H95" i="1" s="1"/>
  <c r="H94" i="1"/>
  <c r="E89" i="1"/>
  <c r="H89" i="1" s="1"/>
  <c r="H88" i="1"/>
  <c r="E83" i="1"/>
  <c r="H83" i="1" s="1"/>
  <c r="H82" i="1"/>
  <c r="H76" i="1"/>
  <c r="E71" i="1"/>
  <c r="H71" i="1" s="1"/>
  <c r="H70" i="1"/>
  <c r="E65" i="1"/>
  <c r="H65" i="1" s="1"/>
  <c r="H64" i="1"/>
  <c r="L76" i="1"/>
  <c r="L59" i="1"/>
  <c r="O56" i="1"/>
  <c r="L82" i="1"/>
  <c r="O68" i="1"/>
  <c r="E100" i="1"/>
  <c r="O98" i="1"/>
  <c r="M59" i="1"/>
  <c r="M112" i="1" s="1"/>
  <c r="M111" i="1"/>
  <c r="N59" i="1"/>
  <c r="N112" i="1" s="1"/>
  <c r="N111" i="1"/>
  <c r="F59" i="1"/>
  <c r="F112" i="1" s="1"/>
  <c r="F111" i="1"/>
  <c r="G59" i="1"/>
  <c r="G112" i="1" s="1"/>
  <c r="G111" i="1"/>
  <c r="H59" i="1" l="1"/>
  <c r="L77" i="1"/>
  <c r="O77" i="1" s="1"/>
  <c r="O76" i="1"/>
  <c r="L83" i="1"/>
  <c r="O83" i="1" s="1"/>
  <c r="O82" i="1"/>
  <c r="H107" i="1"/>
  <c r="O59" i="1"/>
  <c r="E101" i="1"/>
  <c r="H100" i="1"/>
  <c r="L111" i="1"/>
  <c r="E111" i="1"/>
  <c r="L112" i="1"/>
  <c r="O112" i="1" s="1"/>
  <c r="O111" i="1"/>
  <c r="H111" i="1"/>
  <c r="E112" i="1" l="1"/>
  <c r="H112" i="1" s="1"/>
  <c r="R109" i="1" s="1"/>
  <c r="H101" i="1"/>
  <c r="D119" i="1"/>
  <c r="D115" i="1"/>
  <c r="D117" i="1" s="1"/>
  <c r="R108" i="1"/>
  <c r="O113" i="1"/>
  <c r="H113" i="1"/>
  <c r="R110" i="1" l="1"/>
</calcChain>
</file>

<file path=xl/sharedStrings.xml><?xml version="1.0" encoding="utf-8"?>
<sst xmlns="http://schemas.openxmlformats.org/spreadsheetml/2006/main" count="262" uniqueCount="58">
  <si>
    <t>TRASLADO FONDOS DOCUMENTALES</t>
  </si>
  <si>
    <t>CENTRO</t>
  </si>
  <si>
    <t>TOTAL</t>
  </si>
  <si>
    <t>D82372</t>
  </si>
  <si>
    <t xml:space="preserve">Traslado de Historias Clínicas </t>
  </si>
  <si>
    <t>AGSS</t>
  </si>
  <si>
    <t>Cantidad</t>
  </si>
  <si>
    <t>HUVR</t>
  </si>
  <si>
    <t>HUVM</t>
  </si>
  <si>
    <t>Importe sin IVA</t>
  </si>
  <si>
    <t>AGSO</t>
  </si>
  <si>
    <t>Importe con IVA</t>
  </si>
  <si>
    <t>G14310</t>
  </si>
  <si>
    <t>Traslado de documentos Historias Clínicas</t>
  </si>
  <si>
    <t>D66126</t>
  </si>
  <si>
    <t>Traslado de contenedores</t>
  </si>
  <si>
    <t>CUSTODIA FONDOS DOCUMENTALES</t>
  </si>
  <si>
    <t>D82375</t>
  </si>
  <si>
    <t>Custodia de Historias Clínicas</t>
  </si>
  <si>
    <t>D66114</t>
  </si>
  <si>
    <t>Custodia de contenedores</t>
  </si>
  <si>
    <t>MOVIMIENTOS FONDOS DOCUMENTALES</t>
  </si>
  <si>
    <t>D82377</t>
  </si>
  <si>
    <t>Mvto. Consulta programada de HHCC</t>
  </si>
  <si>
    <t>G14309</t>
  </si>
  <si>
    <t>Mvto. Consulta programada de contenedores</t>
  </si>
  <si>
    <t>D82387</t>
  </si>
  <si>
    <t>Mvto. Consulta urgente HHCC</t>
  </si>
  <si>
    <t>D82388</t>
  </si>
  <si>
    <t>Mvto. Consulta urgente contenedores</t>
  </si>
  <si>
    <t>2.026  (10 meses)</t>
  </si>
  <si>
    <t>2.030 (2 meses)</t>
  </si>
  <si>
    <t>Precio Unitario sin IVA</t>
  </si>
  <si>
    <t>2028 (2 meses)</t>
  </si>
  <si>
    <t>2026  (10 meses)</t>
  </si>
  <si>
    <t>L1</t>
  </si>
  <si>
    <t>P.U. sin IVA</t>
  </si>
  <si>
    <t>L2</t>
  </si>
  <si>
    <t>L3</t>
  </si>
  <si>
    <t>L4</t>
  </si>
  <si>
    <t>L5</t>
  </si>
  <si>
    <t>L6</t>
  </si>
  <si>
    <t>L7</t>
  </si>
  <si>
    <t>L8</t>
  </si>
  <si>
    <t>L9</t>
  </si>
  <si>
    <t>2028  (10 meses)</t>
  </si>
  <si>
    <t>2030 (2 meses)</t>
  </si>
  <si>
    <t>PBL</t>
  </si>
  <si>
    <t>IVA</t>
  </si>
  <si>
    <t>PRORROGAS</t>
  </si>
  <si>
    <t>MODIFICACIÓN</t>
  </si>
  <si>
    <t>GARANTÍA</t>
  </si>
  <si>
    <t>V.E.</t>
  </si>
  <si>
    <t>Precio Unitario IVA excluido</t>
  </si>
  <si>
    <t>Precio unitario IVA incluido</t>
  </si>
  <si>
    <t>PBL:</t>
  </si>
  <si>
    <t>PRORROGAS:</t>
  </si>
  <si>
    <t>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</si>
</sst>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7">
    <font>
      <sz val="11"/>
      <color theme="1"/>
      <name val="Calibri"/>
      <family val="2"/>
      <scheme val="minor"/>
    </font>
    <font>
      <b/>
      <sz val="10"/>
      <color rgb="FF000000"/>
      <name val="Arial1"/>
      <charset val="1"/>
    </font>
    <font>
      <sz val="10"/>
      <color rgb="FF000000"/>
      <name val="Liberation Sans1"/>
      <charset val="1"/>
    </font>
    <font>
      <sz val="10"/>
      <color rgb="FF000000"/>
      <name val="Arial1"/>
      <charset val="1"/>
    </font>
    <font>
      <b/>
      <sz val="10"/>
      <color rgb="FF000000"/>
      <name val="Liberation Sans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CCFB7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right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6" fillId="0" borderId="0" xfId="0" applyFont="1"/>
    <xf numFmtId="0" fontId="0" fillId="0" borderId="0" xfId="0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95040</xdr:rowOff>
    </xdr:from>
    <xdr:to>
      <xdr:col>12</xdr:col>
      <xdr:colOff>360</xdr:colOff>
      <xdr:row>8</xdr:row>
      <xdr:rowOff>95400</xdr:rowOff>
    </xdr:to>
    <xdr:pic>
      <xdr:nvPicPr>
        <xdr:cNvPr id="2" name="Entrada de lápiz 1">
          <a:extLst>
            <a:ext uri="{FF2B5EF4-FFF2-40B4-BE49-F238E27FC236}">
              <a16:creationId xmlns:a16="http://schemas.microsoft.com/office/drawing/2014/main" id="{035D46D0-4A6C-421D-BAAB-BDF7A3E8800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72540" y="1990515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838080</xdr:colOff>
      <xdr:row>9</xdr:row>
      <xdr:rowOff>18720</xdr:rowOff>
    </xdr:from>
    <xdr:to>
      <xdr:col>5</xdr:col>
      <xdr:colOff>838440</xdr:colOff>
      <xdr:row>9</xdr:row>
      <xdr:rowOff>19080</xdr:rowOff>
    </xdr:to>
    <xdr:pic>
      <xdr:nvPicPr>
        <xdr:cNvPr id="3" name="Entrada de lápiz 2">
          <a:extLst>
            <a:ext uri="{FF2B5EF4-FFF2-40B4-BE49-F238E27FC236}">
              <a16:creationId xmlns:a16="http://schemas.microsoft.com/office/drawing/2014/main" id="{7FFCA617-50EC-4B5E-9E2B-C6CF65CD86F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219580" y="2114220"/>
          <a:ext cx="360" cy="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6056-D35A-4A7E-B742-71AA2988A271}">
  <dimension ref="A1:R119"/>
  <sheetViews>
    <sheetView tabSelected="1" topLeftCell="A94" workbookViewId="0">
      <selection activeCell="K118" sqref="K118"/>
    </sheetView>
  </sheetViews>
  <sheetFormatPr baseColWidth="10" defaultColWidth="10.7109375" defaultRowHeight="15"/>
  <cols>
    <col min="1" max="1" width="4.7109375" customWidth="1"/>
    <col min="2" max="2" width="7.42578125" customWidth="1"/>
    <col min="3" max="3" width="16" customWidth="1"/>
    <col min="4" max="4" width="17.140625" customWidth="1"/>
    <col min="5" max="5" width="17.85546875" customWidth="1"/>
    <col min="6" max="6" width="16" customWidth="1"/>
    <col min="7" max="7" width="14.5703125" customWidth="1"/>
    <col min="8" max="8" width="14.85546875" customWidth="1"/>
    <col min="9" max="9" width="10.42578125" customWidth="1"/>
    <col min="10" max="10" width="18.5703125" customWidth="1"/>
    <col min="11" max="11" width="17" customWidth="1"/>
    <col min="12" max="12" width="15.140625" customWidth="1"/>
    <col min="13" max="13" width="20.28515625" customWidth="1"/>
    <col min="14" max="15" width="13.7109375" bestFit="1" customWidth="1"/>
    <col min="16" max="16" width="14" customWidth="1"/>
    <col min="17" max="18" width="11.7109375" bestFit="1" customWidth="1"/>
  </cols>
  <sheetData>
    <row r="1" spans="1:17" ht="33" customHeight="1">
      <c r="A1" s="19"/>
      <c r="B1" s="31" t="s">
        <v>0</v>
      </c>
      <c r="C1" s="31"/>
      <c r="D1" s="19" t="s">
        <v>1</v>
      </c>
      <c r="E1" s="19" t="s">
        <v>30</v>
      </c>
      <c r="F1" s="20">
        <v>2027</v>
      </c>
      <c r="G1" s="20">
        <v>2028</v>
      </c>
      <c r="H1" s="20">
        <v>2029</v>
      </c>
      <c r="I1" s="19" t="s">
        <v>31</v>
      </c>
      <c r="J1" s="19" t="s">
        <v>2</v>
      </c>
      <c r="K1" s="1"/>
      <c r="L1" s="2"/>
      <c r="M1" s="7" t="s">
        <v>2</v>
      </c>
      <c r="N1" s="14" t="s">
        <v>48</v>
      </c>
      <c r="O1" s="33" t="s">
        <v>54</v>
      </c>
    </row>
    <row r="2" spans="1:17">
      <c r="A2" s="31">
        <v>1</v>
      </c>
      <c r="B2" s="32" t="s">
        <v>3</v>
      </c>
      <c r="C2" s="32" t="s">
        <v>4</v>
      </c>
      <c r="D2" s="11" t="s">
        <v>5</v>
      </c>
      <c r="E2" s="21">
        <v>1000</v>
      </c>
      <c r="F2" s="21">
        <v>1100</v>
      </c>
      <c r="G2" s="21">
        <v>1100</v>
      </c>
      <c r="H2" s="21">
        <v>1100</v>
      </c>
      <c r="I2" s="21">
        <v>200</v>
      </c>
      <c r="J2" s="22">
        <f>E2+F2+G2+H2+I2</f>
        <v>4500</v>
      </c>
      <c r="K2" s="3"/>
      <c r="L2" s="4" t="s">
        <v>6</v>
      </c>
      <c r="M2" s="5">
        <v>194813</v>
      </c>
    </row>
    <row r="3" spans="1:17" ht="25.5">
      <c r="A3" s="31"/>
      <c r="B3" s="32"/>
      <c r="C3" s="32"/>
      <c r="D3" s="11" t="s">
        <v>7</v>
      </c>
      <c r="E3" s="23">
        <v>400</v>
      </c>
      <c r="F3" s="23">
        <v>480</v>
      </c>
      <c r="G3" s="23">
        <v>480</v>
      </c>
      <c r="H3" s="23">
        <v>480</v>
      </c>
      <c r="I3" s="23">
        <v>80</v>
      </c>
      <c r="J3" s="22">
        <f>E3+F3+G3+H3+I3</f>
        <v>1920</v>
      </c>
      <c r="K3" s="3"/>
      <c r="L3" s="8" t="s">
        <v>53</v>
      </c>
      <c r="M3" s="9">
        <v>4.1000000000000002E-2</v>
      </c>
      <c r="N3">
        <f>M3*0.21</f>
        <v>8.6099999999999996E-3</v>
      </c>
      <c r="O3" s="13">
        <f>M3+N3</f>
        <v>4.9610000000000001E-2</v>
      </c>
    </row>
    <row r="4" spans="1:17">
      <c r="A4" s="31"/>
      <c r="B4" s="32"/>
      <c r="C4" s="32"/>
      <c r="D4" s="11" t="s">
        <v>8</v>
      </c>
      <c r="E4" s="21">
        <v>5000</v>
      </c>
      <c r="F4" s="21">
        <v>6000</v>
      </c>
      <c r="G4" s="21">
        <v>6000</v>
      </c>
      <c r="H4" s="21">
        <v>6000</v>
      </c>
      <c r="I4" s="21">
        <v>1000</v>
      </c>
      <c r="J4" s="22">
        <f>E4+F4+G4+H4+I4</f>
        <v>24000</v>
      </c>
      <c r="K4" s="3"/>
      <c r="L4" s="4" t="s">
        <v>9</v>
      </c>
      <c r="M4" s="5">
        <f>M2*M3</f>
        <v>7987.3330000000005</v>
      </c>
      <c r="Q4" s="10"/>
    </row>
    <row r="5" spans="1:17">
      <c r="A5" s="31"/>
      <c r="B5" s="32"/>
      <c r="C5" s="32"/>
      <c r="D5" s="11" t="s">
        <v>10</v>
      </c>
      <c r="E5" s="24">
        <v>0</v>
      </c>
      <c r="F5" s="21">
        <v>53328</v>
      </c>
      <c r="G5" s="21">
        <v>53328</v>
      </c>
      <c r="H5" s="21">
        <v>53328</v>
      </c>
      <c r="I5" s="21">
        <v>4409</v>
      </c>
      <c r="J5" s="22">
        <f>E5+F5+G5+H5+I5</f>
        <v>164393</v>
      </c>
      <c r="K5" s="6"/>
      <c r="L5" s="4" t="s">
        <v>11</v>
      </c>
      <c r="M5" s="5">
        <f>M4*1.21</f>
        <v>9664.6729300000006</v>
      </c>
    </row>
    <row r="6" spans="1:17">
      <c r="A6" s="31"/>
      <c r="B6" s="32"/>
      <c r="C6" s="32"/>
      <c r="D6" s="12" t="s">
        <v>2</v>
      </c>
      <c r="E6" s="22">
        <f>E2+E3+E4+E5</f>
        <v>6400</v>
      </c>
      <c r="F6" s="22">
        <f>F2+F3+F4+F5</f>
        <v>60908</v>
      </c>
      <c r="G6" s="22">
        <f>G2+G3+G4+G5</f>
        <v>60908</v>
      </c>
      <c r="H6" s="22">
        <f>H2+H3+H4+H5</f>
        <v>60908</v>
      </c>
      <c r="I6" s="22">
        <f>I2+I3+I4+I5</f>
        <v>5689</v>
      </c>
      <c r="J6" s="22">
        <f>E6+F6+G6+H6+I6</f>
        <v>194813</v>
      </c>
      <c r="K6" s="3"/>
      <c r="L6" s="2"/>
      <c r="M6" s="5"/>
    </row>
    <row r="7" spans="1:17">
      <c r="A7" s="31">
        <v>2</v>
      </c>
      <c r="B7" s="32" t="s">
        <v>12</v>
      </c>
      <c r="C7" s="32" t="s">
        <v>13</v>
      </c>
      <c r="D7" s="11" t="s">
        <v>5</v>
      </c>
      <c r="E7" s="23"/>
      <c r="F7" s="23"/>
      <c r="G7" s="23"/>
      <c r="H7" s="23"/>
      <c r="I7" s="23"/>
      <c r="J7" s="22">
        <f>E7+F7+G7+H7+I7</f>
        <v>0</v>
      </c>
      <c r="K7" s="6"/>
      <c r="L7" s="4" t="s">
        <v>6</v>
      </c>
      <c r="M7" s="5">
        <v>1248000</v>
      </c>
    </row>
    <row r="8" spans="1:17" ht="25.5">
      <c r="A8" s="31"/>
      <c r="B8" s="32"/>
      <c r="C8" s="32"/>
      <c r="D8" s="11" t="s">
        <v>7</v>
      </c>
      <c r="E8" s="21">
        <v>10000</v>
      </c>
      <c r="F8" s="21">
        <v>12000</v>
      </c>
      <c r="G8" s="21">
        <v>12000</v>
      </c>
      <c r="H8" s="21">
        <v>12000</v>
      </c>
      <c r="I8" s="21">
        <v>2000</v>
      </c>
      <c r="J8" s="22">
        <f>E8+F8+G8+H8+I8</f>
        <v>48000</v>
      </c>
      <c r="K8" s="3"/>
      <c r="L8" s="8" t="s">
        <v>32</v>
      </c>
      <c r="M8" s="9">
        <v>4.1000000000000002E-2</v>
      </c>
      <c r="N8">
        <f>M8*0.21</f>
        <v>8.6099999999999996E-3</v>
      </c>
      <c r="O8" s="13">
        <f>M8+N8</f>
        <v>4.9610000000000001E-2</v>
      </c>
    </row>
    <row r="9" spans="1:17">
      <c r="A9" s="31"/>
      <c r="B9" s="32"/>
      <c r="C9" s="32"/>
      <c r="D9" s="11" t="s">
        <v>8</v>
      </c>
      <c r="E9" s="21">
        <v>250000</v>
      </c>
      <c r="F9" s="21">
        <v>300000</v>
      </c>
      <c r="G9" s="21">
        <v>300000</v>
      </c>
      <c r="H9" s="21">
        <v>300000</v>
      </c>
      <c r="I9" s="21">
        <v>50000</v>
      </c>
      <c r="J9" s="22">
        <f>E9+F9+G9+H9+I9</f>
        <v>1200000</v>
      </c>
      <c r="K9" s="3"/>
      <c r="L9" s="4" t="s">
        <v>9</v>
      </c>
      <c r="M9" s="5">
        <f>M8*M7</f>
        <v>51168</v>
      </c>
    </row>
    <row r="10" spans="1:17">
      <c r="A10" s="31"/>
      <c r="B10" s="32"/>
      <c r="C10" s="32"/>
      <c r="D10" s="11" t="s">
        <v>10</v>
      </c>
      <c r="E10" s="23"/>
      <c r="F10" s="23"/>
      <c r="G10" s="23"/>
      <c r="H10" s="23"/>
      <c r="I10" s="23"/>
      <c r="J10" s="22">
        <f>E10+F10+G10+H10+I10</f>
        <v>0</v>
      </c>
      <c r="K10" s="6"/>
      <c r="L10" s="4" t="s">
        <v>11</v>
      </c>
      <c r="M10" s="5">
        <f>M9*1.21</f>
        <v>61913.279999999999</v>
      </c>
      <c r="Q10" s="10"/>
    </row>
    <row r="11" spans="1:17">
      <c r="A11" s="31"/>
      <c r="B11" s="32"/>
      <c r="C11" s="32"/>
      <c r="D11" s="12" t="s">
        <v>2</v>
      </c>
      <c r="E11" s="22">
        <f t="shared" ref="E11:K11" si="0">E7+E8+E9+E10</f>
        <v>260000</v>
      </c>
      <c r="F11" s="22">
        <f t="shared" si="0"/>
        <v>312000</v>
      </c>
      <c r="G11" s="22">
        <f t="shared" si="0"/>
        <v>312000</v>
      </c>
      <c r="H11" s="22">
        <f t="shared" si="0"/>
        <v>312000</v>
      </c>
      <c r="I11" s="22">
        <f>I7+I8+I9+I10</f>
        <v>52000</v>
      </c>
      <c r="J11" s="22">
        <f>J7+J8+J9+J10</f>
        <v>1248000</v>
      </c>
      <c r="K11" s="3"/>
      <c r="M11" s="5"/>
    </row>
    <row r="12" spans="1:17">
      <c r="A12" s="31">
        <v>3</v>
      </c>
      <c r="B12" s="32" t="s">
        <v>14</v>
      </c>
      <c r="C12" s="32" t="s">
        <v>15</v>
      </c>
      <c r="D12" s="11" t="s">
        <v>5</v>
      </c>
      <c r="E12" s="21">
        <v>110</v>
      </c>
      <c r="F12" s="21">
        <v>130</v>
      </c>
      <c r="G12" s="21">
        <v>130</v>
      </c>
      <c r="H12" s="23">
        <v>130</v>
      </c>
      <c r="I12" s="23">
        <v>30</v>
      </c>
      <c r="J12" s="22">
        <f>E12+F12+G12+H12+I12</f>
        <v>530</v>
      </c>
      <c r="K12" s="3"/>
      <c r="L12" s="4" t="s">
        <v>6</v>
      </c>
      <c r="M12" s="5">
        <v>16210</v>
      </c>
    </row>
    <row r="13" spans="1:17" ht="25.5">
      <c r="A13" s="31"/>
      <c r="B13" s="32"/>
      <c r="C13" s="32"/>
      <c r="D13" s="11" t="s">
        <v>7</v>
      </c>
      <c r="E13" s="21">
        <v>3200</v>
      </c>
      <c r="F13" s="21">
        <v>3360</v>
      </c>
      <c r="G13" s="21">
        <v>3360</v>
      </c>
      <c r="H13" s="21">
        <v>3360</v>
      </c>
      <c r="I13" s="23">
        <v>560</v>
      </c>
      <c r="J13" s="22">
        <f>E13+F13+G13+H13+I13</f>
        <v>13840</v>
      </c>
      <c r="K13" s="3"/>
      <c r="L13" s="8" t="s">
        <v>32</v>
      </c>
      <c r="M13" s="9">
        <v>1.011137</v>
      </c>
      <c r="N13">
        <f>M13*0.21</f>
        <v>0.21233876999999998</v>
      </c>
      <c r="O13" s="13">
        <f>M13+N13</f>
        <v>1.2234757699999999</v>
      </c>
    </row>
    <row r="14" spans="1:17">
      <c r="A14" s="31"/>
      <c r="B14" s="32"/>
      <c r="C14" s="32"/>
      <c r="D14" s="11" t="s">
        <v>8</v>
      </c>
      <c r="E14" s="21">
        <v>333</v>
      </c>
      <c r="F14" s="21">
        <v>400</v>
      </c>
      <c r="G14" s="21">
        <v>400</v>
      </c>
      <c r="H14" s="21">
        <v>400</v>
      </c>
      <c r="I14" s="21">
        <v>67</v>
      </c>
      <c r="J14" s="22">
        <f>E14+F14+G14+H14+I14</f>
        <v>1600</v>
      </c>
      <c r="K14" s="3"/>
      <c r="L14" s="4" t="s">
        <v>9</v>
      </c>
      <c r="M14" s="5">
        <f>M12*M13</f>
        <v>16390.530769999998</v>
      </c>
      <c r="Q14" s="10"/>
    </row>
    <row r="15" spans="1:17">
      <c r="A15" s="31"/>
      <c r="B15" s="32"/>
      <c r="C15" s="32"/>
      <c r="D15" s="11" t="s">
        <v>10</v>
      </c>
      <c r="E15" s="21">
        <v>50</v>
      </c>
      <c r="F15" s="21">
        <v>60</v>
      </c>
      <c r="G15" s="21">
        <v>60</v>
      </c>
      <c r="H15" s="21">
        <v>60</v>
      </c>
      <c r="I15" s="21">
        <v>10</v>
      </c>
      <c r="J15" s="22">
        <f>E15+F15+G15+H15+I15</f>
        <v>240</v>
      </c>
      <c r="K15" s="6"/>
      <c r="L15" s="4" t="s">
        <v>11</v>
      </c>
      <c r="M15" s="5">
        <f>M14*1.21</f>
        <v>19832.542231699998</v>
      </c>
    </row>
    <row r="16" spans="1:17">
      <c r="A16" s="31"/>
      <c r="B16" s="32"/>
      <c r="C16" s="32"/>
      <c r="D16" s="12" t="s">
        <v>2</v>
      </c>
      <c r="E16" s="22">
        <f t="shared" ref="E16:K16" si="1">E12+E13+E14+E15</f>
        <v>3693</v>
      </c>
      <c r="F16" s="22">
        <f t="shared" si="1"/>
        <v>3950</v>
      </c>
      <c r="G16" s="22">
        <f t="shared" si="1"/>
        <v>3950</v>
      </c>
      <c r="H16" s="22">
        <f t="shared" si="1"/>
        <v>3950</v>
      </c>
      <c r="I16" s="22">
        <f>I12+I13+I14+I15</f>
        <v>667</v>
      </c>
      <c r="J16" s="22">
        <f>J12+J13+J14+J15</f>
        <v>16210</v>
      </c>
      <c r="K16" s="3"/>
      <c r="L16" s="2"/>
      <c r="M16" s="5"/>
    </row>
    <row r="17" spans="1:17" ht="36.75" customHeight="1">
      <c r="A17" s="19"/>
      <c r="B17" s="31" t="s">
        <v>16</v>
      </c>
      <c r="C17" s="31"/>
      <c r="D17" s="19" t="s">
        <v>1</v>
      </c>
      <c r="E17" s="19" t="s">
        <v>30</v>
      </c>
      <c r="F17" s="20">
        <v>2027</v>
      </c>
      <c r="G17" s="20">
        <v>2028</v>
      </c>
      <c r="H17" s="20">
        <v>2029</v>
      </c>
      <c r="I17" s="19" t="s">
        <v>31</v>
      </c>
      <c r="J17" s="19" t="s">
        <v>2</v>
      </c>
      <c r="K17" s="1"/>
      <c r="L17" s="2"/>
      <c r="M17" s="5"/>
    </row>
    <row r="18" spans="1:17">
      <c r="A18" s="31">
        <v>4</v>
      </c>
      <c r="B18" s="32" t="s">
        <v>17</v>
      </c>
      <c r="C18" s="32" t="s">
        <v>18</v>
      </c>
      <c r="D18" s="11" t="s">
        <v>5</v>
      </c>
      <c r="E18" s="21">
        <v>2022450</v>
      </c>
      <c r="F18" s="21">
        <v>2426960</v>
      </c>
      <c r="G18" s="21">
        <v>2426970</v>
      </c>
      <c r="H18" s="21">
        <v>2426980</v>
      </c>
      <c r="I18" s="21">
        <v>404500</v>
      </c>
      <c r="J18" s="22">
        <f>E18+F18+G18+H18+I18</f>
        <v>9707860</v>
      </c>
      <c r="K18" s="3"/>
      <c r="L18" s="4" t="s">
        <v>6</v>
      </c>
      <c r="M18" s="5">
        <v>119644586</v>
      </c>
    </row>
    <row r="19" spans="1:17" ht="25.5">
      <c r="A19" s="31"/>
      <c r="B19" s="32"/>
      <c r="C19" s="32"/>
      <c r="D19" s="11" t="s">
        <v>7</v>
      </c>
      <c r="E19" s="21">
        <v>10202050</v>
      </c>
      <c r="F19" s="21">
        <v>12242460</v>
      </c>
      <c r="G19" s="21">
        <v>12242960</v>
      </c>
      <c r="H19" s="21">
        <v>12243460</v>
      </c>
      <c r="I19" s="21">
        <v>2040580</v>
      </c>
      <c r="J19" s="22">
        <f>E19+F19+G19+H19+I19</f>
        <v>48971510</v>
      </c>
      <c r="K19" s="3"/>
      <c r="L19" s="8" t="s">
        <v>32</v>
      </c>
      <c r="M19" s="9">
        <v>1.2525E-2</v>
      </c>
      <c r="N19">
        <f>M19*0.21</f>
        <v>2.6302499999999998E-3</v>
      </c>
      <c r="O19" s="13">
        <f>M19+N19</f>
        <v>1.5155249999999999E-2</v>
      </c>
    </row>
    <row r="20" spans="1:17">
      <c r="A20" s="31"/>
      <c r="B20" s="32"/>
      <c r="C20" s="32"/>
      <c r="D20" s="11" t="s">
        <v>8</v>
      </c>
      <c r="E20" s="21">
        <v>11100000</v>
      </c>
      <c r="F20" s="21">
        <v>13464000</v>
      </c>
      <c r="G20" s="21">
        <v>13608000</v>
      </c>
      <c r="H20" s="21">
        <v>13752000</v>
      </c>
      <c r="I20" s="21">
        <v>1148000</v>
      </c>
      <c r="J20" s="22">
        <f>E20+F20+G20+H20+I20</f>
        <v>53072000</v>
      </c>
      <c r="K20" s="3"/>
      <c r="L20" s="4" t="s">
        <v>9</v>
      </c>
      <c r="M20" s="5">
        <f>M18*M19</f>
        <v>1498548.4396500001</v>
      </c>
      <c r="Q20" s="10"/>
    </row>
    <row r="21" spans="1:17">
      <c r="A21" s="31"/>
      <c r="B21" s="32"/>
      <c r="C21" s="32"/>
      <c r="D21" s="11" t="s">
        <v>10</v>
      </c>
      <c r="E21" s="21">
        <v>1644420</v>
      </c>
      <c r="F21" s="21">
        <v>1973304</v>
      </c>
      <c r="G21" s="21">
        <v>1973304</v>
      </c>
      <c r="H21" s="21">
        <v>1973304</v>
      </c>
      <c r="I21" s="21">
        <v>328884</v>
      </c>
      <c r="J21" s="22">
        <f>E21+F21+G21+H21+I21</f>
        <v>7893216</v>
      </c>
      <c r="K21" s="3"/>
      <c r="L21" s="4" t="s">
        <v>11</v>
      </c>
      <c r="M21" s="5">
        <f>M20*1.21</f>
        <v>1813243.6119765001</v>
      </c>
    </row>
    <row r="22" spans="1:17">
      <c r="A22" s="31"/>
      <c r="B22" s="32"/>
      <c r="C22" s="32"/>
      <c r="D22" s="12" t="s">
        <v>2</v>
      </c>
      <c r="E22" s="22">
        <f>E18+E19+E20+E21</f>
        <v>24968920</v>
      </c>
      <c r="F22" s="22">
        <f>F18+F19+F20+F21</f>
        <v>30106724</v>
      </c>
      <c r="G22" s="22">
        <f>G18+G19+G20+G21</f>
        <v>30251234</v>
      </c>
      <c r="H22" s="22">
        <f>H18+H19+H20+H21</f>
        <v>30395744</v>
      </c>
      <c r="I22" s="22">
        <f>I18+I19+I20+I21</f>
        <v>3921964</v>
      </c>
      <c r="J22" s="22">
        <f>E22+F22+G22+H22+I22</f>
        <v>119644586</v>
      </c>
      <c r="K22" s="3"/>
      <c r="L22" s="2"/>
      <c r="M22" s="5"/>
    </row>
    <row r="23" spans="1:17">
      <c r="A23" s="31">
        <v>5</v>
      </c>
      <c r="B23" s="32" t="s">
        <v>19</v>
      </c>
      <c r="C23" s="32" t="s">
        <v>20</v>
      </c>
      <c r="D23" s="11" t="s">
        <v>5</v>
      </c>
      <c r="E23" s="21">
        <v>21600</v>
      </c>
      <c r="F23" s="21">
        <v>27360</v>
      </c>
      <c r="G23" s="21">
        <v>28800</v>
      </c>
      <c r="H23" s="21">
        <v>20240</v>
      </c>
      <c r="I23" s="21">
        <v>5080</v>
      </c>
      <c r="J23" s="22">
        <f>E23+F23+G23+H23+I23</f>
        <v>103080</v>
      </c>
      <c r="K23" s="6"/>
      <c r="L23" s="4" t="s">
        <v>6</v>
      </c>
      <c r="M23" s="5">
        <v>1620128</v>
      </c>
    </row>
    <row r="24" spans="1:17" ht="25.5">
      <c r="A24" s="31"/>
      <c r="B24" s="32"/>
      <c r="C24" s="32"/>
      <c r="D24" s="11" t="s">
        <v>7</v>
      </c>
      <c r="E24" s="21">
        <v>204800</v>
      </c>
      <c r="F24" s="21">
        <v>247920</v>
      </c>
      <c r="G24" s="21">
        <v>250320</v>
      </c>
      <c r="H24" s="21">
        <v>252720</v>
      </c>
      <c r="I24" s="21">
        <v>42120</v>
      </c>
      <c r="J24" s="22">
        <f>E24+F24+G24+H24+I24</f>
        <v>997880</v>
      </c>
      <c r="K24" s="3"/>
      <c r="L24" s="8" t="s">
        <v>32</v>
      </c>
      <c r="M24" s="9">
        <v>0.34841699999999998</v>
      </c>
      <c r="N24">
        <f>M24*0.21</f>
        <v>7.3167569999999987E-2</v>
      </c>
      <c r="O24" s="13">
        <f>M24+N24</f>
        <v>0.42158456999999994</v>
      </c>
    </row>
    <row r="25" spans="1:17">
      <c r="A25" s="31"/>
      <c r="B25" s="32"/>
      <c r="C25" s="32"/>
      <c r="D25" s="11" t="s">
        <v>8</v>
      </c>
      <c r="E25" s="21">
        <v>55000</v>
      </c>
      <c r="F25" s="21">
        <v>66000</v>
      </c>
      <c r="G25" s="21">
        <v>66000</v>
      </c>
      <c r="H25" s="21">
        <v>66000</v>
      </c>
      <c r="I25" s="21">
        <v>11000</v>
      </c>
      <c r="J25" s="22">
        <f>E25+F25+G25+H25+I25</f>
        <v>264000</v>
      </c>
      <c r="K25" s="3"/>
      <c r="L25" s="4" t="s">
        <v>9</v>
      </c>
      <c r="M25" s="5">
        <f>M23*M24</f>
        <v>564480.13737599994</v>
      </c>
      <c r="Q25" s="10"/>
    </row>
    <row r="26" spans="1:17">
      <c r="A26" s="31"/>
      <c r="B26" s="32"/>
      <c r="C26" s="32"/>
      <c r="D26" s="11" t="s">
        <v>10</v>
      </c>
      <c r="E26" s="21">
        <v>53160</v>
      </c>
      <c r="F26" s="21">
        <v>63792</v>
      </c>
      <c r="G26" s="21">
        <v>63792</v>
      </c>
      <c r="H26" s="21">
        <v>63792</v>
      </c>
      <c r="I26" s="21">
        <v>10632</v>
      </c>
      <c r="J26" s="22">
        <f>E26+F26+G26+H26+I26</f>
        <v>255168</v>
      </c>
      <c r="K26" s="3"/>
      <c r="L26" s="4" t="s">
        <v>11</v>
      </c>
      <c r="M26" s="5">
        <v>683020.96622495994</v>
      </c>
    </row>
    <row r="27" spans="1:17">
      <c r="A27" s="31"/>
      <c r="B27" s="32"/>
      <c r="C27" s="32"/>
      <c r="D27" s="12" t="s">
        <v>2</v>
      </c>
      <c r="E27" s="22">
        <f>E23+E24+E25+E26</f>
        <v>334560</v>
      </c>
      <c r="F27" s="22">
        <f>F23+F24+F25+F26</f>
        <v>405072</v>
      </c>
      <c r="G27" s="22">
        <f>G23+G24+G25+G26</f>
        <v>408912</v>
      </c>
      <c r="H27" s="22">
        <f>H23+H24+H25+H26</f>
        <v>402752</v>
      </c>
      <c r="I27" s="22">
        <f>I23+I24+I25+I26</f>
        <v>68832</v>
      </c>
      <c r="J27" s="22">
        <f>E27+F27+G27+H27+I27</f>
        <v>1620128</v>
      </c>
      <c r="K27" s="3"/>
      <c r="L27" s="2"/>
      <c r="M27" s="5"/>
    </row>
    <row r="28" spans="1:17" ht="44.25" customHeight="1">
      <c r="A28" s="19"/>
      <c r="B28" s="31" t="s">
        <v>21</v>
      </c>
      <c r="C28" s="31"/>
      <c r="D28" s="19" t="s">
        <v>1</v>
      </c>
      <c r="E28" s="19" t="s">
        <v>30</v>
      </c>
      <c r="F28" s="20">
        <v>2027</v>
      </c>
      <c r="G28" s="20">
        <v>2028</v>
      </c>
      <c r="H28" s="20">
        <v>2029</v>
      </c>
      <c r="I28" s="19" t="s">
        <v>31</v>
      </c>
      <c r="J28" s="19" t="s">
        <v>2</v>
      </c>
      <c r="K28" s="1"/>
      <c r="L28" s="2"/>
      <c r="M28" s="5"/>
    </row>
    <row r="29" spans="1:17">
      <c r="A29" s="31">
        <v>6</v>
      </c>
      <c r="B29" s="32" t="s">
        <v>22</v>
      </c>
      <c r="C29" s="32" t="s">
        <v>23</v>
      </c>
      <c r="D29" s="11" t="s">
        <v>5</v>
      </c>
      <c r="E29" s="21">
        <v>65</v>
      </c>
      <c r="F29" s="21">
        <v>100</v>
      </c>
      <c r="G29" s="21">
        <v>100</v>
      </c>
      <c r="H29" s="21">
        <v>100</v>
      </c>
      <c r="I29" s="21">
        <v>20</v>
      </c>
      <c r="J29" s="22">
        <f>E29+F29+G29+H29+I29</f>
        <v>385</v>
      </c>
      <c r="K29" s="6"/>
      <c r="L29" s="4" t="s">
        <v>6</v>
      </c>
      <c r="M29" s="5">
        <v>7125</v>
      </c>
    </row>
    <row r="30" spans="1:17" ht="25.5">
      <c r="A30" s="31"/>
      <c r="B30" s="32"/>
      <c r="C30" s="32"/>
      <c r="D30" s="11" t="s">
        <v>7</v>
      </c>
      <c r="E30" s="21">
        <v>400</v>
      </c>
      <c r="F30" s="21">
        <v>480</v>
      </c>
      <c r="G30" s="21">
        <v>480</v>
      </c>
      <c r="H30" s="21">
        <v>480</v>
      </c>
      <c r="I30" s="21">
        <v>80</v>
      </c>
      <c r="J30" s="22">
        <f>E30+F30+G30+H30+I30</f>
        <v>1920</v>
      </c>
      <c r="K30" s="3"/>
      <c r="L30" s="8" t="s">
        <v>32</v>
      </c>
      <c r="M30" s="9">
        <v>0.75431700000000002</v>
      </c>
      <c r="N30">
        <f>M30*0.21</f>
        <v>0.15840657</v>
      </c>
      <c r="O30" s="13">
        <f>M30+N30</f>
        <v>0.91272357000000004</v>
      </c>
    </row>
    <row r="31" spans="1:17">
      <c r="A31" s="31"/>
      <c r="B31" s="32"/>
      <c r="C31" s="32"/>
      <c r="D31" s="11" t="s">
        <v>8</v>
      </c>
      <c r="E31" s="21">
        <v>1000</v>
      </c>
      <c r="F31" s="21">
        <v>1200</v>
      </c>
      <c r="G31" s="21">
        <v>1200</v>
      </c>
      <c r="H31" s="21">
        <v>1200</v>
      </c>
      <c r="I31" s="21">
        <v>200</v>
      </c>
      <c r="J31" s="22">
        <f>E31+F31+G31+H31+I31</f>
        <v>4800</v>
      </c>
      <c r="K31" s="3"/>
      <c r="L31" s="4" t="s">
        <v>9</v>
      </c>
      <c r="M31" s="5">
        <f>M30*M29</f>
        <v>5374.5086250000004</v>
      </c>
      <c r="Q31" s="10"/>
    </row>
    <row r="32" spans="1:17">
      <c r="A32" s="31"/>
      <c r="B32" s="32"/>
      <c r="C32" s="32"/>
      <c r="D32" s="11" t="s">
        <v>10</v>
      </c>
      <c r="E32" s="21">
        <v>4</v>
      </c>
      <c r="F32" s="21">
        <v>5</v>
      </c>
      <c r="G32" s="21">
        <v>5</v>
      </c>
      <c r="H32" s="21">
        <v>5</v>
      </c>
      <c r="I32" s="21">
        <v>1</v>
      </c>
      <c r="J32" s="22">
        <f>E32+F32+G32+H32+I32</f>
        <v>20</v>
      </c>
      <c r="K32" s="3"/>
      <c r="L32" s="4" t="s">
        <v>11</v>
      </c>
      <c r="M32" s="5">
        <v>6503.1554362500001</v>
      </c>
    </row>
    <row r="33" spans="1:17">
      <c r="A33" s="31"/>
      <c r="B33" s="32"/>
      <c r="C33" s="32"/>
      <c r="D33" s="12" t="s">
        <v>2</v>
      </c>
      <c r="E33" s="22">
        <f>E29+E30+E31+E32</f>
        <v>1469</v>
      </c>
      <c r="F33" s="22">
        <f>F29+F30+F31+F32</f>
        <v>1785</v>
      </c>
      <c r="G33" s="22">
        <f>G29+G30+G31+G32</f>
        <v>1785</v>
      </c>
      <c r="H33" s="22">
        <f>H29+H30+H31+H32</f>
        <v>1785</v>
      </c>
      <c r="I33" s="22">
        <f>I29+I30+I31+I32</f>
        <v>301</v>
      </c>
      <c r="J33" s="22">
        <f>E33+F33+G33+H33+I33</f>
        <v>7125</v>
      </c>
      <c r="K33" s="3"/>
      <c r="L33" s="2"/>
      <c r="M33" s="5"/>
    </row>
    <row r="34" spans="1:17">
      <c r="A34" s="31">
        <v>7</v>
      </c>
      <c r="B34" s="32" t="s">
        <v>24</v>
      </c>
      <c r="C34" s="32" t="s">
        <v>25</v>
      </c>
      <c r="D34" s="11" t="s">
        <v>5</v>
      </c>
      <c r="E34" s="21">
        <v>2</v>
      </c>
      <c r="F34" s="21">
        <v>5</v>
      </c>
      <c r="G34" s="21">
        <v>5</v>
      </c>
      <c r="H34" s="21">
        <v>5</v>
      </c>
      <c r="I34" s="21">
        <v>1</v>
      </c>
      <c r="J34" s="22">
        <f>E34+F34+G34+H34+I34</f>
        <v>18</v>
      </c>
      <c r="K34" s="6"/>
      <c r="L34" s="4" t="s">
        <v>6</v>
      </c>
      <c r="M34" s="5">
        <v>518</v>
      </c>
    </row>
    <row r="35" spans="1:17" ht="25.5">
      <c r="A35" s="31"/>
      <c r="B35" s="32"/>
      <c r="C35" s="32"/>
      <c r="D35" s="11" t="s">
        <v>7</v>
      </c>
      <c r="E35" s="21">
        <v>50</v>
      </c>
      <c r="F35" s="21">
        <v>60</v>
      </c>
      <c r="G35" s="21">
        <v>60</v>
      </c>
      <c r="H35" s="21">
        <v>60</v>
      </c>
      <c r="I35" s="21">
        <v>10</v>
      </c>
      <c r="J35" s="22">
        <f>E35+F35+G35+H35+I35</f>
        <v>240</v>
      </c>
      <c r="K35" s="6"/>
      <c r="L35" s="8" t="s">
        <v>32</v>
      </c>
      <c r="M35" s="9">
        <v>3</v>
      </c>
      <c r="N35">
        <f>M35*0.21</f>
        <v>0.63</v>
      </c>
      <c r="O35" s="13">
        <f>M35+N35</f>
        <v>3.63</v>
      </c>
    </row>
    <row r="36" spans="1:17">
      <c r="A36" s="31"/>
      <c r="B36" s="32"/>
      <c r="C36" s="32"/>
      <c r="D36" s="11" t="s">
        <v>8</v>
      </c>
      <c r="E36" s="21">
        <v>50</v>
      </c>
      <c r="F36" s="21">
        <v>60</v>
      </c>
      <c r="G36" s="21">
        <v>60</v>
      </c>
      <c r="H36" s="21">
        <v>60</v>
      </c>
      <c r="I36" s="21">
        <v>10</v>
      </c>
      <c r="J36" s="22">
        <f>E36+F36+G36+H36+I36</f>
        <v>240</v>
      </c>
      <c r="K36" s="6"/>
      <c r="L36" s="4" t="s">
        <v>9</v>
      </c>
      <c r="M36" s="5">
        <v>1554</v>
      </c>
      <c r="Q36" s="10"/>
    </row>
    <row r="37" spans="1:17">
      <c r="A37" s="31"/>
      <c r="B37" s="32"/>
      <c r="C37" s="32"/>
      <c r="D37" s="11" t="s">
        <v>10</v>
      </c>
      <c r="E37" s="21">
        <v>4</v>
      </c>
      <c r="F37" s="21">
        <v>5</v>
      </c>
      <c r="G37" s="21">
        <v>5</v>
      </c>
      <c r="H37" s="21">
        <v>5</v>
      </c>
      <c r="I37" s="21">
        <v>1</v>
      </c>
      <c r="J37" s="22">
        <f>E37+F37+G37+H37+I37</f>
        <v>20</v>
      </c>
      <c r="K37" s="6"/>
      <c r="L37" s="4" t="s">
        <v>11</v>
      </c>
      <c r="M37" s="5">
        <v>1880.34</v>
      </c>
    </row>
    <row r="38" spans="1:17">
      <c r="A38" s="31"/>
      <c r="B38" s="32"/>
      <c r="C38" s="32"/>
      <c r="D38" s="12" t="s">
        <v>2</v>
      </c>
      <c r="E38" s="21">
        <f>E34+E35+E36+E37</f>
        <v>106</v>
      </c>
      <c r="F38" s="21">
        <f>F34+F35+F36+F37</f>
        <v>130</v>
      </c>
      <c r="G38" s="21">
        <f>G34+G35+G36+G37</f>
        <v>130</v>
      </c>
      <c r="H38" s="21">
        <f>H34+H35+H36+H37</f>
        <v>130</v>
      </c>
      <c r="I38" s="21">
        <f>I34+I35+I36+I37</f>
        <v>22</v>
      </c>
      <c r="J38" s="22">
        <f>E38+F38+G38+H38+I38</f>
        <v>518</v>
      </c>
      <c r="K38" s="6"/>
      <c r="L38" s="2"/>
      <c r="M38" s="5"/>
    </row>
    <row r="39" spans="1:17">
      <c r="A39" s="31">
        <v>8</v>
      </c>
      <c r="B39" s="32" t="s">
        <v>26</v>
      </c>
      <c r="C39" s="32" t="s">
        <v>27</v>
      </c>
      <c r="D39" s="11" t="s">
        <v>5</v>
      </c>
      <c r="E39" s="21">
        <v>2</v>
      </c>
      <c r="F39" s="21">
        <v>5</v>
      </c>
      <c r="G39" s="21">
        <v>5</v>
      </c>
      <c r="H39" s="21">
        <v>5</v>
      </c>
      <c r="I39" s="21">
        <v>1</v>
      </c>
      <c r="J39" s="22">
        <f>E39+F39+G39+H39+I39</f>
        <v>18</v>
      </c>
      <c r="K39" s="6"/>
      <c r="L39" s="4" t="s">
        <v>6</v>
      </c>
      <c r="M39" s="5">
        <v>306</v>
      </c>
    </row>
    <row r="40" spans="1:17" ht="25.5">
      <c r="A40" s="31"/>
      <c r="B40" s="32"/>
      <c r="C40" s="32"/>
      <c r="D40" s="11" t="s">
        <v>7</v>
      </c>
      <c r="E40" s="21">
        <v>50</v>
      </c>
      <c r="F40" s="21">
        <v>60</v>
      </c>
      <c r="G40" s="21">
        <v>60</v>
      </c>
      <c r="H40" s="21">
        <v>60</v>
      </c>
      <c r="I40" s="21">
        <v>10</v>
      </c>
      <c r="J40" s="22">
        <f>E40+F40+G40+H40+I40</f>
        <v>240</v>
      </c>
      <c r="K40" s="6"/>
      <c r="L40" s="8" t="s">
        <v>32</v>
      </c>
      <c r="M40" s="9">
        <v>4.0003489999999999</v>
      </c>
      <c r="N40">
        <f>M40*0.21</f>
        <v>0.84007328999999997</v>
      </c>
      <c r="O40" s="13">
        <f>M40+N40</f>
        <v>4.8404222900000002</v>
      </c>
    </row>
    <row r="41" spans="1:17">
      <c r="A41" s="31"/>
      <c r="B41" s="32"/>
      <c r="C41" s="32"/>
      <c r="D41" s="11" t="s">
        <v>8</v>
      </c>
      <c r="E41" s="21">
        <v>10</v>
      </c>
      <c r="F41" s="21">
        <v>12</v>
      </c>
      <c r="G41" s="21">
        <v>12</v>
      </c>
      <c r="H41" s="21">
        <v>12</v>
      </c>
      <c r="I41" s="21">
        <v>2</v>
      </c>
      <c r="J41" s="22">
        <f>E41+F41+G41+H41+I41</f>
        <v>48</v>
      </c>
      <c r="K41" s="6"/>
      <c r="L41" s="4" t="s">
        <v>9</v>
      </c>
      <c r="M41" s="5">
        <f>M39*M40</f>
        <v>1224.106794</v>
      </c>
      <c r="Q41" s="10"/>
    </row>
    <row r="42" spans="1:17">
      <c r="A42" s="31"/>
      <c r="B42" s="32"/>
      <c r="C42" s="32"/>
      <c r="D42" s="11" t="s">
        <v>10</v>
      </c>
      <c r="E42" s="21"/>
      <c r="F42" s="21"/>
      <c r="G42" s="21"/>
      <c r="H42" s="21"/>
      <c r="I42" s="21"/>
      <c r="J42" s="22">
        <f>E42+F42+G42+H42+I42</f>
        <v>0</v>
      </c>
      <c r="K42" s="6"/>
      <c r="L42" s="4" t="s">
        <v>11</v>
      </c>
      <c r="M42" s="5">
        <v>1481.1692207399999</v>
      </c>
    </row>
    <row r="43" spans="1:17">
      <c r="A43" s="31"/>
      <c r="B43" s="32"/>
      <c r="C43" s="32"/>
      <c r="D43" s="12" t="s">
        <v>2</v>
      </c>
      <c r="E43" s="21">
        <f>E39+E40+E41+E42</f>
        <v>62</v>
      </c>
      <c r="F43" s="21">
        <f>F39+F40+F41+F42</f>
        <v>77</v>
      </c>
      <c r="G43" s="21">
        <f>G39+G40+G41+G42</f>
        <v>77</v>
      </c>
      <c r="H43" s="21">
        <f>H39+H40+H41+H42</f>
        <v>77</v>
      </c>
      <c r="I43" s="21">
        <f>I39+I40+I41+I42</f>
        <v>13</v>
      </c>
      <c r="J43" s="22">
        <f>E43+F43+G43+H43+I43</f>
        <v>306</v>
      </c>
      <c r="K43" s="6"/>
      <c r="L43" s="2"/>
      <c r="M43" s="5"/>
    </row>
    <row r="44" spans="1:17">
      <c r="A44" s="31">
        <v>9</v>
      </c>
      <c r="B44" s="32" t="s">
        <v>28</v>
      </c>
      <c r="C44" s="32" t="s">
        <v>29</v>
      </c>
      <c r="D44" s="11" t="s">
        <v>5</v>
      </c>
      <c r="E44" s="21"/>
      <c r="F44" s="21"/>
      <c r="G44" s="21"/>
      <c r="H44" s="21"/>
      <c r="I44" s="21"/>
      <c r="J44" s="22">
        <f>E44+F44+G44+H44+I44</f>
        <v>0</v>
      </c>
      <c r="K44" s="6"/>
      <c r="L44" s="4" t="s">
        <v>6</v>
      </c>
      <c r="M44" s="5">
        <v>48</v>
      </c>
    </row>
    <row r="45" spans="1:17" ht="25.5">
      <c r="A45" s="31"/>
      <c r="B45" s="32"/>
      <c r="C45" s="32"/>
      <c r="D45" s="11" t="s">
        <v>7</v>
      </c>
      <c r="E45" s="21"/>
      <c r="F45" s="21"/>
      <c r="G45" s="21"/>
      <c r="H45" s="21"/>
      <c r="I45" s="21"/>
      <c r="J45" s="22">
        <f>E45+F45+G45+H45+I45</f>
        <v>0</v>
      </c>
      <c r="K45" s="3"/>
      <c r="L45" s="8" t="s">
        <v>32</v>
      </c>
      <c r="M45" s="9">
        <v>0.3049</v>
      </c>
      <c r="N45">
        <f>M45*0.21</f>
        <v>6.4029000000000003E-2</v>
      </c>
      <c r="O45" s="13">
        <f>M45+N45</f>
        <v>0.36892900000000001</v>
      </c>
    </row>
    <row r="46" spans="1:17">
      <c r="A46" s="31"/>
      <c r="B46" s="32"/>
      <c r="C46" s="32"/>
      <c r="D46" s="11" t="s">
        <v>8</v>
      </c>
      <c r="E46" s="21">
        <v>10</v>
      </c>
      <c r="F46" s="21">
        <v>12</v>
      </c>
      <c r="G46" s="21">
        <v>12</v>
      </c>
      <c r="H46" s="21">
        <v>12</v>
      </c>
      <c r="I46" s="21">
        <v>2</v>
      </c>
      <c r="J46" s="22">
        <f>E46+F46+G46+H46+I46</f>
        <v>48</v>
      </c>
      <c r="K46" s="3"/>
      <c r="L46" s="4" t="s">
        <v>9</v>
      </c>
      <c r="M46" s="5">
        <f>M44*M45</f>
        <v>14.635200000000001</v>
      </c>
      <c r="Q46" s="10"/>
    </row>
    <row r="47" spans="1:17">
      <c r="A47" s="31"/>
      <c r="B47" s="32"/>
      <c r="C47" s="32"/>
      <c r="D47" s="11" t="s">
        <v>10</v>
      </c>
      <c r="E47" s="21"/>
      <c r="F47" s="21"/>
      <c r="G47" s="21"/>
      <c r="H47" s="21"/>
      <c r="I47" s="21"/>
      <c r="J47" s="22">
        <f>E47+F47+G47+H47+I47</f>
        <v>0</v>
      </c>
      <c r="K47" s="6"/>
      <c r="L47" s="4" t="s">
        <v>11</v>
      </c>
      <c r="M47" s="5">
        <v>17.708591999999996</v>
      </c>
    </row>
    <row r="48" spans="1:17">
      <c r="A48" s="31"/>
      <c r="B48" s="32"/>
      <c r="C48" s="32"/>
      <c r="D48" s="12" t="s">
        <v>2</v>
      </c>
      <c r="E48" s="21">
        <f>E44+E45+E46+E47</f>
        <v>10</v>
      </c>
      <c r="F48" s="21">
        <f>F44+F45+F46+F47</f>
        <v>12</v>
      </c>
      <c r="G48" s="21">
        <f>G44+G45+G46+G47</f>
        <v>12</v>
      </c>
      <c r="H48" s="21">
        <f>H44+H45+H46+H47</f>
        <v>12</v>
      </c>
      <c r="I48" s="21">
        <f>I44+I45+I46+I47</f>
        <v>2</v>
      </c>
      <c r="J48" s="22">
        <f>E48+F48+G48+H48+I48</f>
        <v>48</v>
      </c>
      <c r="K48" s="3"/>
      <c r="L48" s="2"/>
      <c r="M48" s="5"/>
    </row>
    <row r="49" spans="3:17">
      <c r="M49" s="5"/>
    </row>
    <row r="50" spans="3:17">
      <c r="L50" s="4" t="s">
        <v>9</v>
      </c>
      <c r="M50" s="17">
        <v>2146741.6914150002</v>
      </c>
      <c r="Q50" s="10"/>
    </row>
    <row r="51" spans="3:17">
      <c r="L51" s="4" t="s">
        <v>11</v>
      </c>
      <c r="M51" s="17">
        <v>2597557.4466121495</v>
      </c>
    </row>
    <row r="52" spans="3:17">
      <c r="P52" s="10"/>
    </row>
    <row r="53" spans="3:17">
      <c r="P53" s="10"/>
    </row>
    <row r="54" spans="3:17" ht="18.75">
      <c r="C54" s="34" t="s">
        <v>55</v>
      </c>
      <c r="J54" s="35" t="s">
        <v>56</v>
      </c>
      <c r="K54" s="35"/>
    </row>
    <row r="55" spans="3:17">
      <c r="E55" s="14" t="s">
        <v>34</v>
      </c>
      <c r="F55" s="14">
        <v>2027</v>
      </c>
      <c r="G55" s="14" t="s">
        <v>33</v>
      </c>
      <c r="I55" t="s">
        <v>57</v>
      </c>
      <c r="L55" s="14" t="s">
        <v>45</v>
      </c>
      <c r="M55" s="14">
        <v>2029</v>
      </c>
      <c r="N55" s="14" t="s">
        <v>46</v>
      </c>
    </row>
    <row r="56" spans="3:17">
      <c r="C56" s="29" t="s">
        <v>35</v>
      </c>
      <c r="D56" s="8" t="s">
        <v>6</v>
      </c>
      <c r="E56" s="10">
        <f>E6</f>
        <v>6400</v>
      </c>
      <c r="F56" s="10">
        <f>F6</f>
        <v>60908</v>
      </c>
      <c r="G56" s="10">
        <f>G6/12*2</f>
        <v>10151.333333333334</v>
      </c>
      <c r="H56" s="25">
        <f>E56+F56+G56</f>
        <v>77459.333333333328</v>
      </c>
      <c r="I56" s="25"/>
      <c r="J56" s="29" t="s">
        <v>35</v>
      </c>
      <c r="K56" s="8" t="s">
        <v>6</v>
      </c>
      <c r="L56" s="10">
        <f>G6/12*10</f>
        <v>50756.666666666672</v>
      </c>
      <c r="M56" s="10">
        <f>H6</f>
        <v>60908</v>
      </c>
      <c r="N56" s="10">
        <f>I6</f>
        <v>5689</v>
      </c>
      <c r="O56" s="10">
        <f>E56+F56+G56+L56+M56+N56</f>
        <v>194813</v>
      </c>
    </row>
    <row r="57" spans="3:17">
      <c r="C57" s="29"/>
      <c r="D57" s="8" t="s">
        <v>36</v>
      </c>
      <c r="E57" s="13">
        <f>M3</f>
        <v>4.1000000000000002E-2</v>
      </c>
      <c r="F57" s="13">
        <f>M3</f>
        <v>4.1000000000000002E-2</v>
      </c>
      <c r="G57" s="13">
        <f>M3</f>
        <v>4.1000000000000002E-2</v>
      </c>
      <c r="H57" s="28">
        <f>M3</f>
        <v>4.1000000000000002E-2</v>
      </c>
      <c r="I57" s="28"/>
      <c r="J57" s="29"/>
      <c r="K57" s="8" t="s">
        <v>36</v>
      </c>
      <c r="L57" s="13">
        <f>E57</f>
        <v>4.1000000000000002E-2</v>
      </c>
      <c r="M57" s="13">
        <f>F57</f>
        <v>4.1000000000000002E-2</v>
      </c>
      <c r="N57" s="13">
        <f>G57</f>
        <v>4.1000000000000002E-2</v>
      </c>
      <c r="O57" s="10"/>
    </row>
    <row r="58" spans="3:17">
      <c r="C58" s="29"/>
      <c r="D58" s="8" t="s">
        <v>9</v>
      </c>
      <c r="E58" s="10">
        <f>E56*E57</f>
        <v>262.40000000000003</v>
      </c>
      <c r="F58" s="10">
        <f t="shared" ref="F58:G58" si="2">F56*F57</f>
        <v>2497.2280000000001</v>
      </c>
      <c r="G58" s="10">
        <f t="shared" si="2"/>
        <v>416.2046666666667</v>
      </c>
      <c r="H58" s="25">
        <f t="shared" ref="H58" si="3">E58+F58+G58</f>
        <v>3175.8326666666667</v>
      </c>
      <c r="I58" s="38">
        <f>H58*0.05</f>
        <v>158.79163333333335</v>
      </c>
      <c r="J58" s="29"/>
      <c r="K58" s="8" t="s">
        <v>9</v>
      </c>
      <c r="L58" s="10">
        <f>L56*L57</f>
        <v>2081.0233333333335</v>
      </c>
      <c r="M58" s="10">
        <f t="shared" ref="M58" si="4">M56*M57</f>
        <v>2497.2280000000001</v>
      </c>
      <c r="N58" s="10">
        <f t="shared" ref="N58" si="5">N56*N57</f>
        <v>233.24900000000002</v>
      </c>
      <c r="O58" s="10">
        <f>L58+M58+N58</f>
        <v>4811.5003333333334</v>
      </c>
    </row>
    <row r="59" spans="3:17">
      <c r="C59" s="29"/>
      <c r="D59" s="4" t="s">
        <v>11</v>
      </c>
      <c r="E59" s="10">
        <f>E58*1.21</f>
        <v>317.50400000000002</v>
      </c>
      <c r="F59" s="10">
        <f t="shared" ref="F59:G59" si="6">F58*1.21</f>
        <v>3021.64588</v>
      </c>
      <c r="G59" s="10">
        <f t="shared" si="6"/>
        <v>503.60764666666671</v>
      </c>
      <c r="H59" s="25">
        <f>E59+F59+G59</f>
        <v>3842.7575266666668</v>
      </c>
      <c r="I59" s="25"/>
      <c r="J59" s="29"/>
      <c r="K59" s="4" t="s">
        <v>11</v>
      </c>
      <c r="L59" s="10">
        <f>L58*1.21</f>
        <v>2518.0382333333337</v>
      </c>
      <c r="M59" s="10">
        <f>M58*1.21</f>
        <v>3021.64588</v>
      </c>
      <c r="N59" s="10">
        <f>N58*1.21</f>
        <v>282.23129</v>
      </c>
      <c r="O59" s="10">
        <f>L59+M59+N59</f>
        <v>5821.9154033333334</v>
      </c>
    </row>
    <row r="61" spans="3:17">
      <c r="E61" s="14" t="s">
        <v>34</v>
      </c>
      <c r="F61" s="14">
        <v>2027</v>
      </c>
      <c r="G61" s="14" t="s">
        <v>33</v>
      </c>
      <c r="L61" s="14" t="s">
        <v>45</v>
      </c>
      <c r="M61" s="14">
        <v>2029</v>
      </c>
      <c r="N61" s="14" t="s">
        <v>46</v>
      </c>
    </row>
    <row r="62" spans="3:17">
      <c r="C62" s="29" t="s">
        <v>37</v>
      </c>
      <c r="D62" s="8" t="s">
        <v>6</v>
      </c>
      <c r="E62" s="10">
        <f>E11</f>
        <v>260000</v>
      </c>
      <c r="F62" s="10">
        <f>F11</f>
        <v>312000</v>
      </c>
      <c r="G62" s="10">
        <f>G11/12*2</f>
        <v>52000</v>
      </c>
      <c r="H62" s="25">
        <f>E62+F62+G62</f>
        <v>624000</v>
      </c>
      <c r="I62" s="25"/>
      <c r="J62" s="29" t="s">
        <v>37</v>
      </c>
      <c r="K62" s="8" t="s">
        <v>6</v>
      </c>
      <c r="L62" s="10">
        <f>G11/12*10</f>
        <v>260000</v>
      </c>
      <c r="M62" s="10">
        <f>H11</f>
        <v>312000</v>
      </c>
      <c r="N62" s="10">
        <f>I11</f>
        <v>52000</v>
      </c>
      <c r="O62" s="10">
        <f>E62+F62+G62+L62+M62+N62</f>
        <v>1248000</v>
      </c>
    </row>
    <row r="63" spans="3:17">
      <c r="C63" s="29"/>
      <c r="D63" s="8" t="s">
        <v>36</v>
      </c>
      <c r="E63" s="13">
        <f>M8</f>
        <v>4.1000000000000002E-2</v>
      </c>
      <c r="F63" s="13">
        <f>M8</f>
        <v>4.1000000000000002E-2</v>
      </c>
      <c r="G63" s="13">
        <f>M8</f>
        <v>4.1000000000000002E-2</v>
      </c>
      <c r="H63" s="25">
        <f t="shared" ref="H63:H65" si="7">E63+F63+G63</f>
        <v>0.123</v>
      </c>
      <c r="I63" s="25"/>
      <c r="J63" s="29"/>
      <c r="K63" s="8" t="s">
        <v>36</v>
      </c>
      <c r="L63" s="13">
        <f>E63</f>
        <v>4.1000000000000002E-2</v>
      </c>
      <c r="M63" s="13">
        <f>F63</f>
        <v>4.1000000000000002E-2</v>
      </c>
      <c r="N63" s="13">
        <f>G63</f>
        <v>4.1000000000000002E-2</v>
      </c>
      <c r="O63" s="10"/>
    </row>
    <row r="64" spans="3:17">
      <c r="C64" s="29"/>
      <c r="D64" s="8" t="s">
        <v>9</v>
      </c>
      <c r="E64" s="10">
        <f>E62*E63</f>
        <v>10660</v>
      </c>
      <c r="F64" s="10">
        <f t="shared" ref="F64" si="8">F62*F63</f>
        <v>12792</v>
      </c>
      <c r="G64" s="10">
        <f t="shared" ref="G64" si="9">G62*G63</f>
        <v>2132</v>
      </c>
      <c r="H64" s="25">
        <f t="shared" si="7"/>
        <v>25584</v>
      </c>
      <c r="I64" s="38">
        <f>H64*0.05</f>
        <v>1279.2</v>
      </c>
      <c r="J64" s="29"/>
      <c r="K64" s="8" t="s">
        <v>9</v>
      </c>
      <c r="L64" s="10">
        <f>L62*L63</f>
        <v>10660</v>
      </c>
      <c r="M64" s="10">
        <f t="shared" ref="M64" si="10">M62*M63</f>
        <v>12792</v>
      </c>
      <c r="N64" s="10">
        <f t="shared" ref="N64" si="11">N62*N63</f>
        <v>2132</v>
      </c>
      <c r="O64" s="10">
        <f>L64+M64+N64</f>
        <v>25584</v>
      </c>
    </row>
    <row r="65" spans="3:15">
      <c r="C65" s="29"/>
      <c r="D65" s="4" t="s">
        <v>11</v>
      </c>
      <c r="E65" s="10">
        <f>E64*1.21</f>
        <v>12898.6</v>
      </c>
      <c r="F65" s="10">
        <f t="shared" ref="F65" si="12">F64*1.21</f>
        <v>15478.32</v>
      </c>
      <c r="G65" s="10">
        <f t="shared" ref="G65" si="13">G64*1.21</f>
        <v>2579.7199999999998</v>
      </c>
      <c r="H65" s="25">
        <f t="shared" si="7"/>
        <v>30956.639999999999</v>
      </c>
      <c r="I65" s="25"/>
      <c r="J65" s="29"/>
      <c r="K65" s="4" t="s">
        <v>11</v>
      </c>
      <c r="L65" s="10">
        <f>L64*1.21</f>
        <v>12898.6</v>
      </c>
      <c r="M65" s="10">
        <f>M64*1.21</f>
        <v>15478.32</v>
      </c>
      <c r="N65" s="10">
        <f>N64*1.21</f>
        <v>2579.7199999999998</v>
      </c>
      <c r="O65" s="10">
        <f>L65+M65+N65</f>
        <v>30956.639999999999</v>
      </c>
    </row>
    <row r="67" spans="3:15">
      <c r="E67" s="14" t="s">
        <v>34</v>
      </c>
      <c r="F67" s="14">
        <v>2027</v>
      </c>
      <c r="G67" s="14" t="s">
        <v>33</v>
      </c>
      <c r="L67" s="14" t="s">
        <v>45</v>
      </c>
      <c r="M67" s="14">
        <v>2029</v>
      </c>
      <c r="N67" s="14" t="s">
        <v>46</v>
      </c>
    </row>
    <row r="68" spans="3:15">
      <c r="C68" s="29" t="s">
        <v>38</v>
      </c>
      <c r="D68" s="8" t="s">
        <v>6</v>
      </c>
      <c r="E68" s="10">
        <f>E16</f>
        <v>3693</v>
      </c>
      <c r="F68" s="10">
        <f t="shared" ref="F68" si="14">F16</f>
        <v>3950</v>
      </c>
      <c r="G68" s="10">
        <f>G16/12*2</f>
        <v>658.33333333333337</v>
      </c>
      <c r="H68" s="25">
        <f>E68+F68+G68</f>
        <v>8301.3333333333339</v>
      </c>
      <c r="I68" s="25"/>
      <c r="J68" s="29" t="s">
        <v>38</v>
      </c>
      <c r="K68" s="8" t="s">
        <v>6</v>
      </c>
      <c r="L68" s="10">
        <f>G16/12*10</f>
        <v>3291.666666666667</v>
      </c>
      <c r="M68" s="10">
        <f>H16</f>
        <v>3950</v>
      </c>
      <c r="N68" s="10">
        <f>I16</f>
        <v>667</v>
      </c>
      <c r="O68" s="10">
        <f>E68+F68+G68+L68+M68+N68</f>
        <v>16210</v>
      </c>
    </row>
    <row r="69" spans="3:15">
      <c r="C69" s="29"/>
      <c r="D69" s="8" t="s">
        <v>36</v>
      </c>
      <c r="E69" s="13">
        <f>M13</f>
        <v>1.011137</v>
      </c>
      <c r="F69" s="13">
        <f>M13</f>
        <v>1.011137</v>
      </c>
      <c r="G69" s="13">
        <f>M13</f>
        <v>1.011137</v>
      </c>
      <c r="H69" s="25">
        <f t="shared" ref="H69:H71" si="15">E69+F69+G69</f>
        <v>3.0334110000000001</v>
      </c>
      <c r="I69" s="25"/>
      <c r="J69" s="29"/>
      <c r="K69" s="8" t="s">
        <v>36</v>
      </c>
      <c r="L69" s="13">
        <f>E69</f>
        <v>1.011137</v>
      </c>
      <c r="M69" s="13">
        <f>F69</f>
        <v>1.011137</v>
      </c>
      <c r="N69" s="13">
        <f>G69</f>
        <v>1.011137</v>
      </c>
      <c r="O69" s="10"/>
    </row>
    <row r="70" spans="3:15">
      <c r="C70" s="29"/>
      <c r="D70" s="8" t="s">
        <v>9</v>
      </c>
      <c r="E70" s="10">
        <f>E68*E69</f>
        <v>3734.1289409999999</v>
      </c>
      <c r="F70" s="10">
        <f t="shared" ref="F70" si="16">F68*F69</f>
        <v>3993.9911499999998</v>
      </c>
      <c r="G70" s="10">
        <f t="shared" ref="G70" si="17">G68*G69</f>
        <v>665.66519166666671</v>
      </c>
      <c r="H70" s="25">
        <f t="shared" si="15"/>
        <v>8393.7852826666658</v>
      </c>
      <c r="I70" s="38">
        <f>H70*0.05</f>
        <v>419.68926413333332</v>
      </c>
      <c r="J70" s="29"/>
      <c r="K70" s="8" t="s">
        <v>9</v>
      </c>
      <c r="L70" s="10">
        <f>L68*L69</f>
        <v>3328.3259583333333</v>
      </c>
      <c r="M70" s="10">
        <f t="shared" ref="M70" si="18">M68*M69</f>
        <v>3993.9911499999998</v>
      </c>
      <c r="N70" s="10">
        <f t="shared" ref="N70" si="19">N68*N69</f>
        <v>674.42837899999995</v>
      </c>
      <c r="O70" s="10">
        <f>L70+M70+N70</f>
        <v>7996.7454873333327</v>
      </c>
    </row>
    <row r="71" spans="3:15">
      <c r="C71" s="29"/>
      <c r="D71" s="4" t="s">
        <v>11</v>
      </c>
      <c r="E71" s="10">
        <f>E70*1.21</f>
        <v>4518.2960186099999</v>
      </c>
      <c r="F71" s="10">
        <f t="shared" ref="F71" si="20">F70*1.21</f>
        <v>4832.7292914999998</v>
      </c>
      <c r="G71" s="10">
        <f t="shared" ref="G71" si="21">G70*1.21</f>
        <v>805.45488191666675</v>
      </c>
      <c r="H71" s="25">
        <f t="shared" si="15"/>
        <v>10156.480192026665</v>
      </c>
      <c r="I71" s="25"/>
      <c r="J71" s="29"/>
      <c r="K71" s="4" t="s">
        <v>11</v>
      </c>
      <c r="L71" s="10">
        <f>L70*1.21</f>
        <v>4027.2744095833332</v>
      </c>
      <c r="M71" s="10">
        <f>M70*1.21</f>
        <v>4832.7292914999998</v>
      </c>
      <c r="N71" s="10">
        <f>N70*1.21</f>
        <v>816.05833858999995</v>
      </c>
      <c r="O71" s="10">
        <f>L71+M71+N71</f>
        <v>9676.062039673332</v>
      </c>
    </row>
    <row r="73" spans="3:15">
      <c r="E73" s="14" t="s">
        <v>34</v>
      </c>
      <c r="F73" s="14">
        <v>2027</v>
      </c>
      <c r="G73" s="14" t="s">
        <v>33</v>
      </c>
      <c r="L73" s="14" t="s">
        <v>45</v>
      </c>
      <c r="M73" s="14">
        <v>2029</v>
      </c>
      <c r="N73" s="14" t="s">
        <v>46</v>
      </c>
    </row>
    <row r="74" spans="3:15">
      <c r="C74" s="29" t="s">
        <v>39</v>
      </c>
      <c r="D74" s="8" t="s">
        <v>6</v>
      </c>
      <c r="E74" s="10">
        <f>E22</f>
        <v>24968920</v>
      </c>
      <c r="F74" s="10">
        <f t="shared" ref="F74" si="22">F22</f>
        <v>30106724</v>
      </c>
      <c r="G74" s="10">
        <f>G22/12*2</f>
        <v>5041872.333333333</v>
      </c>
      <c r="H74" s="25">
        <f>E74+F74+G74</f>
        <v>60117516.333333336</v>
      </c>
      <c r="I74" s="25"/>
      <c r="J74" s="29" t="s">
        <v>39</v>
      </c>
      <c r="K74" s="8" t="s">
        <v>6</v>
      </c>
      <c r="L74" s="10">
        <f>G22/12*10</f>
        <v>25209361.666666664</v>
      </c>
      <c r="M74" s="10">
        <f>H22</f>
        <v>30395744</v>
      </c>
      <c r="N74" s="10">
        <f>I22</f>
        <v>3921964</v>
      </c>
      <c r="O74" s="10">
        <f>E74+F74+G74+L74+M74+N74</f>
        <v>119644586</v>
      </c>
    </row>
    <row r="75" spans="3:15">
      <c r="C75" s="29"/>
      <c r="D75" s="8" t="s">
        <v>36</v>
      </c>
      <c r="E75" s="13">
        <f>M19</f>
        <v>1.2525E-2</v>
      </c>
      <c r="F75" s="13">
        <f>M19</f>
        <v>1.2525E-2</v>
      </c>
      <c r="G75" s="13">
        <f>M19</f>
        <v>1.2525E-2</v>
      </c>
      <c r="H75" s="25">
        <f t="shared" ref="H75:H77" si="23">E75+F75+G75</f>
        <v>3.7574999999999997E-2</v>
      </c>
      <c r="I75" s="25"/>
      <c r="J75" s="29"/>
      <c r="K75" s="8" t="s">
        <v>36</v>
      </c>
      <c r="L75" s="13">
        <f>E75</f>
        <v>1.2525E-2</v>
      </c>
      <c r="M75" s="13">
        <f>F75</f>
        <v>1.2525E-2</v>
      </c>
      <c r="N75" s="13">
        <f>G75</f>
        <v>1.2525E-2</v>
      </c>
      <c r="O75" s="10"/>
    </row>
    <row r="76" spans="3:15">
      <c r="C76" s="29"/>
      <c r="D76" s="8" t="s">
        <v>9</v>
      </c>
      <c r="E76" s="10">
        <f>E74*E75</f>
        <v>312735.723</v>
      </c>
      <c r="F76" s="10">
        <f t="shared" ref="F76" si="24">F74*F75</f>
        <v>377086.7181</v>
      </c>
      <c r="G76" s="10">
        <f t="shared" ref="G76" si="25">G74*G75</f>
        <v>63149.450974999992</v>
      </c>
      <c r="H76" s="25">
        <f t="shared" si="23"/>
        <v>752971.89207499998</v>
      </c>
      <c r="I76" s="38">
        <f>H76*0.05</f>
        <v>37648.594603750003</v>
      </c>
      <c r="J76" s="29"/>
      <c r="K76" s="8" t="s">
        <v>9</v>
      </c>
      <c r="L76" s="10">
        <f>L74*L75</f>
        <v>315747.25487499998</v>
      </c>
      <c r="M76" s="10">
        <f t="shared" ref="M76" si="26">M74*M75</f>
        <v>380706.6936</v>
      </c>
      <c r="N76" s="10">
        <f t="shared" ref="N76" si="27">N74*N75</f>
        <v>49122.599099999999</v>
      </c>
      <c r="O76" s="10">
        <f>L76+M76+N76</f>
        <v>745576.54757499998</v>
      </c>
    </row>
    <row r="77" spans="3:15">
      <c r="C77" s="29"/>
      <c r="D77" s="4" t="s">
        <v>11</v>
      </c>
      <c r="E77" s="10">
        <f>E76*1.21</f>
        <v>378410.22482999996</v>
      </c>
      <c r="F77" s="10">
        <f t="shared" ref="F77" si="28">F76*1.21</f>
        <v>456274.92890100001</v>
      </c>
      <c r="G77" s="10">
        <f t="shared" ref="G77" si="29">G76*1.21</f>
        <v>76410.835679749987</v>
      </c>
      <c r="H77" s="25">
        <f t="shared" si="23"/>
        <v>911095.98941074987</v>
      </c>
      <c r="I77" s="25"/>
      <c r="J77" s="29"/>
      <c r="K77" s="4" t="s">
        <v>11</v>
      </c>
      <c r="L77" s="10">
        <f>L76*1.21</f>
        <v>382054.17839874997</v>
      </c>
      <c r="M77" s="10">
        <f>M76*1.21</f>
        <v>460655.09925599996</v>
      </c>
      <c r="N77" s="10">
        <f>N76*1.21</f>
        <v>59438.344911</v>
      </c>
      <c r="O77" s="10">
        <f>L77+M77+N77</f>
        <v>902147.62256574992</v>
      </c>
    </row>
    <row r="79" spans="3:15">
      <c r="E79" s="14" t="s">
        <v>34</v>
      </c>
      <c r="F79" s="14">
        <v>2027</v>
      </c>
      <c r="G79" s="14" t="s">
        <v>33</v>
      </c>
      <c r="L79" s="14" t="s">
        <v>45</v>
      </c>
      <c r="M79" s="14">
        <v>2029</v>
      </c>
      <c r="N79" s="14" t="s">
        <v>46</v>
      </c>
    </row>
    <row r="80" spans="3:15">
      <c r="C80" s="29" t="s">
        <v>40</v>
      </c>
      <c r="D80" s="8" t="s">
        <v>6</v>
      </c>
      <c r="E80" s="10">
        <f>E27</f>
        <v>334560</v>
      </c>
      <c r="F80" s="10">
        <f t="shared" ref="F80" si="30">F27</f>
        <v>405072</v>
      </c>
      <c r="G80" s="10">
        <f>G27/12*2</f>
        <v>68152</v>
      </c>
      <c r="H80" s="25">
        <f>E80+F80+G80</f>
        <v>807784</v>
      </c>
      <c r="I80" s="25"/>
      <c r="J80" s="29" t="s">
        <v>40</v>
      </c>
      <c r="K80" s="8" t="s">
        <v>6</v>
      </c>
      <c r="L80" s="10">
        <f>G27/12*10</f>
        <v>340760</v>
      </c>
      <c r="M80" s="10">
        <f>H27</f>
        <v>402752</v>
      </c>
      <c r="N80" s="10">
        <f>I27</f>
        <v>68832</v>
      </c>
      <c r="O80" s="10">
        <f>E80+F80+G80+L80+M80+N80</f>
        <v>1620128</v>
      </c>
    </row>
    <row r="81" spans="3:15">
      <c r="C81" s="29"/>
      <c r="D81" s="8" t="s">
        <v>36</v>
      </c>
      <c r="E81" s="13">
        <f>M24</f>
        <v>0.34841699999999998</v>
      </c>
      <c r="F81" s="13">
        <f>M24</f>
        <v>0.34841699999999998</v>
      </c>
      <c r="G81" s="13">
        <f>M24</f>
        <v>0.34841699999999998</v>
      </c>
      <c r="H81" s="25">
        <f t="shared" ref="H81:H83" si="31">E81+F81+G81</f>
        <v>1.0452509999999999</v>
      </c>
      <c r="I81" s="25"/>
      <c r="J81" s="29"/>
      <c r="K81" s="8" t="s">
        <v>36</v>
      </c>
      <c r="L81" s="13">
        <f>E81</f>
        <v>0.34841699999999998</v>
      </c>
      <c r="M81" s="13">
        <f>F81</f>
        <v>0.34841699999999998</v>
      </c>
      <c r="N81" s="13">
        <f>G81</f>
        <v>0.34841699999999998</v>
      </c>
      <c r="O81" s="10"/>
    </row>
    <row r="82" spans="3:15">
      <c r="C82" s="29"/>
      <c r="D82" s="8" t="s">
        <v>9</v>
      </c>
      <c r="E82" s="10">
        <f>E80*E81</f>
        <v>116566.39151999999</v>
      </c>
      <c r="F82" s="10">
        <f t="shared" ref="F82" si="32">F80*F81</f>
        <v>141133.971024</v>
      </c>
      <c r="G82" s="10">
        <f t="shared" ref="G82" si="33">G80*G81</f>
        <v>23745.315383999998</v>
      </c>
      <c r="H82" s="25">
        <f t="shared" si="31"/>
        <v>281445.67792799999</v>
      </c>
      <c r="I82" s="38">
        <f>H82*0.05</f>
        <v>14072.2838964</v>
      </c>
      <c r="J82" s="29"/>
      <c r="K82" s="8" t="s">
        <v>9</v>
      </c>
      <c r="L82" s="10">
        <f>L80*L81</f>
        <v>118726.57691999999</v>
      </c>
      <c r="M82" s="10">
        <f t="shared" ref="M82" si="34">M80*M81</f>
        <v>140325.643584</v>
      </c>
      <c r="N82" s="10">
        <f t="shared" ref="N82" si="35">N80*N81</f>
        <v>23982.238943999997</v>
      </c>
      <c r="O82" s="10">
        <f>L82+M82+N82</f>
        <v>283034.45944800001</v>
      </c>
    </row>
    <row r="83" spans="3:15">
      <c r="C83" s="29"/>
      <c r="D83" s="4" t="s">
        <v>11</v>
      </c>
      <c r="E83" s="10">
        <f>E82*1.21</f>
        <v>141045.3337392</v>
      </c>
      <c r="F83" s="10">
        <f t="shared" ref="F83" si="36">F82*1.21</f>
        <v>170772.10493904</v>
      </c>
      <c r="G83" s="10">
        <f t="shared" ref="G83" si="37">G82*1.21</f>
        <v>28731.831614639996</v>
      </c>
      <c r="H83" s="25">
        <f t="shared" si="31"/>
        <v>340549.27029288001</v>
      </c>
      <c r="I83" s="25"/>
      <c r="J83" s="29"/>
      <c r="K83" s="4" t="s">
        <v>11</v>
      </c>
      <c r="L83" s="10">
        <f>L82*1.21</f>
        <v>143659.1580732</v>
      </c>
      <c r="M83" s="10">
        <f>M82*1.21</f>
        <v>169794.02873664</v>
      </c>
      <c r="N83" s="10">
        <f>N82*1.21</f>
        <v>29018.509122239997</v>
      </c>
      <c r="O83" s="10">
        <f>L83+M83+N83</f>
        <v>342471.69593208004</v>
      </c>
    </row>
    <row r="85" spans="3:15">
      <c r="E85" s="14" t="s">
        <v>34</v>
      </c>
      <c r="F85" s="14">
        <v>2027</v>
      </c>
      <c r="G85" s="14" t="s">
        <v>33</v>
      </c>
      <c r="L85" s="14" t="s">
        <v>45</v>
      </c>
      <c r="M85" s="14">
        <v>2029</v>
      </c>
      <c r="N85" s="14" t="s">
        <v>46</v>
      </c>
    </row>
    <row r="86" spans="3:15">
      <c r="C86" s="29" t="s">
        <v>41</v>
      </c>
      <c r="D86" s="8" t="s">
        <v>6</v>
      </c>
      <c r="E86" s="10">
        <f>E33</f>
        <v>1469</v>
      </c>
      <c r="F86" s="10">
        <f t="shared" ref="F86" si="38">F33</f>
        <v>1785</v>
      </c>
      <c r="G86" s="10">
        <f>G33/12*2</f>
        <v>297.5</v>
      </c>
      <c r="H86" s="25">
        <f>E86+F86+G86</f>
        <v>3551.5</v>
      </c>
      <c r="I86" s="25"/>
      <c r="J86" s="29" t="s">
        <v>41</v>
      </c>
      <c r="K86" s="8" t="s">
        <v>6</v>
      </c>
      <c r="L86" s="10">
        <f>G33/12*10</f>
        <v>1487.5</v>
      </c>
      <c r="M86" s="10">
        <f>H33</f>
        <v>1785</v>
      </c>
      <c r="N86" s="10">
        <f>I33</f>
        <v>301</v>
      </c>
      <c r="O86" s="10">
        <f>E86+F86+G86+L86+M86+N86</f>
        <v>7125</v>
      </c>
    </row>
    <row r="87" spans="3:15">
      <c r="C87" s="29"/>
      <c r="D87" s="8" t="s">
        <v>36</v>
      </c>
      <c r="E87" s="13">
        <f>M30</f>
        <v>0.75431700000000002</v>
      </c>
      <c r="F87" s="13">
        <f>M30</f>
        <v>0.75431700000000002</v>
      </c>
      <c r="G87" s="13">
        <f>M30</f>
        <v>0.75431700000000002</v>
      </c>
      <c r="H87" s="25">
        <f t="shared" ref="H87:H89" si="39">E87+F87+G87</f>
        <v>2.2629510000000002</v>
      </c>
      <c r="I87" s="25"/>
      <c r="J87" s="29"/>
      <c r="K87" s="8" t="s">
        <v>36</v>
      </c>
      <c r="L87" s="13">
        <f>E87</f>
        <v>0.75431700000000002</v>
      </c>
      <c r="M87" s="13">
        <f>F87</f>
        <v>0.75431700000000002</v>
      </c>
      <c r="N87" s="13">
        <f>G87</f>
        <v>0.75431700000000002</v>
      </c>
      <c r="O87" s="10"/>
    </row>
    <row r="88" spans="3:15">
      <c r="C88" s="29"/>
      <c r="D88" s="8" t="s">
        <v>9</v>
      </c>
      <c r="E88" s="10">
        <f>E86*E87</f>
        <v>1108.0916730000001</v>
      </c>
      <c r="F88" s="10">
        <f t="shared" ref="F88" si="40">F86*F87</f>
        <v>1346.455845</v>
      </c>
      <c r="G88" s="10">
        <f t="shared" ref="G88" si="41">G86*G87</f>
        <v>224.40930750000001</v>
      </c>
      <c r="H88" s="25">
        <f t="shared" si="39"/>
        <v>2678.9568255000004</v>
      </c>
      <c r="I88" s="38">
        <f>H88*0.05</f>
        <v>133.94784127500003</v>
      </c>
      <c r="J88" s="29"/>
      <c r="K88" s="8" t="s">
        <v>9</v>
      </c>
      <c r="L88" s="10">
        <f>L86*L87</f>
        <v>1122.0465375000001</v>
      </c>
      <c r="M88" s="10">
        <f t="shared" ref="M88" si="42">M86*M87</f>
        <v>1346.455845</v>
      </c>
      <c r="N88" s="10">
        <f t="shared" ref="N88" si="43">N86*N87</f>
        <v>227.04941700000001</v>
      </c>
      <c r="O88" s="10">
        <f>L88+M88+N88</f>
        <v>2695.5517995</v>
      </c>
    </row>
    <row r="89" spans="3:15">
      <c r="C89" s="29"/>
      <c r="D89" s="4" t="s">
        <v>11</v>
      </c>
      <c r="E89" s="10">
        <f>E88*1.21</f>
        <v>1340.7909243300001</v>
      </c>
      <c r="F89" s="10">
        <f t="shared" ref="F89" si="44">F88*1.21</f>
        <v>1629.2115724499999</v>
      </c>
      <c r="G89" s="10">
        <f t="shared" ref="G89" si="45">G88*1.21</f>
        <v>271.53526207499999</v>
      </c>
      <c r="H89" s="25">
        <f t="shared" si="39"/>
        <v>3241.537758855</v>
      </c>
      <c r="I89" s="25"/>
      <c r="J89" s="29"/>
      <c r="K89" s="4" t="s">
        <v>11</v>
      </c>
      <c r="L89" s="10">
        <f>L88*1.21</f>
        <v>1357.6763103750002</v>
      </c>
      <c r="M89" s="10">
        <f>M88*1.21</f>
        <v>1629.2115724499999</v>
      </c>
      <c r="N89" s="10">
        <f>N88*1.21</f>
        <v>274.72979457000002</v>
      </c>
      <c r="O89" s="10">
        <f>L89+M89+N89</f>
        <v>3261.6176773950001</v>
      </c>
    </row>
    <row r="91" spans="3:15">
      <c r="E91" s="14" t="s">
        <v>34</v>
      </c>
      <c r="F91" s="14">
        <v>2027</v>
      </c>
      <c r="G91" s="14" t="s">
        <v>33</v>
      </c>
      <c r="L91" s="14" t="s">
        <v>45</v>
      </c>
      <c r="M91" s="14">
        <v>2029</v>
      </c>
      <c r="N91" s="14" t="s">
        <v>46</v>
      </c>
    </row>
    <row r="92" spans="3:15">
      <c r="C92" s="29" t="s">
        <v>42</v>
      </c>
      <c r="D92" s="8" t="s">
        <v>6</v>
      </c>
      <c r="E92" s="10">
        <f>E38</f>
        <v>106</v>
      </c>
      <c r="F92" s="10">
        <f>F38</f>
        <v>130</v>
      </c>
      <c r="G92" s="10">
        <f>G38/12*2</f>
        <v>21.666666666666668</v>
      </c>
      <c r="H92" s="25">
        <f>E92+F92+G92</f>
        <v>257.66666666666669</v>
      </c>
      <c r="I92" s="25"/>
      <c r="J92" s="29" t="s">
        <v>42</v>
      </c>
      <c r="K92" s="8" t="s">
        <v>6</v>
      </c>
      <c r="L92" s="10">
        <f>G38/12*10</f>
        <v>108.33333333333334</v>
      </c>
      <c r="M92" s="10">
        <f>H38</f>
        <v>130</v>
      </c>
      <c r="N92" s="10">
        <f>I38</f>
        <v>22</v>
      </c>
      <c r="O92" s="10">
        <f>E92+F92+G92+L92+M92+N92</f>
        <v>518</v>
      </c>
    </row>
    <row r="93" spans="3:15">
      <c r="C93" s="29"/>
      <c r="D93" s="8" t="s">
        <v>36</v>
      </c>
      <c r="E93" s="13">
        <f>M35</f>
        <v>3</v>
      </c>
      <c r="F93" s="13">
        <f>M35</f>
        <v>3</v>
      </c>
      <c r="G93" s="13">
        <f>M35</f>
        <v>3</v>
      </c>
      <c r="H93" s="25">
        <f t="shared" ref="H93:H95" si="46">E93+F93+G93</f>
        <v>9</v>
      </c>
      <c r="I93" s="25"/>
      <c r="J93" s="29"/>
      <c r="K93" s="8" t="s">
        <v>36</v>
      </c>
      <c r="L93" s="13">
        <f>E93</f>
        <v>3</v>
      </c>
      <c r="M93" s="13">
        <f>F93</f>
        <v>3</v>
      </c>
      <c r="N93" s="13">
        <f>G93</f>
        <v>3</v>
      </c>
      <c r="O93" s="10"/>
    </row>
    <row r="94" spans="3:15">
      <c r="C94" s="29"/>
      <c r="D94" s="8" t="s">
        <v>9</v>
      </c>
      <c r="E94" s="10">
        <f>E92*E93</f>
        <v>318</v>
      </c>
      <c r="F94" s="10">
        <f t="shared" ref="F94" si="47">F92*F93</f>
        <v>390</v>
      </c>
      <c r="G94" s="10">
        <f t="shared" ref="G94" si="48">G92*G93</f>
        <v>65</v>
      </c>
      <c r="H94" s="25">
        <f t="shared" si="46"/>
        <v>773</v>
      </c>
      <c r="I94" s="38">
        <f>H94*0.05</f>
        <v>38.650000000000006</v>
      </c>
      <c r="J94" s="29"/>
      <c r="K94" s="8" t="s">
        <v>9</v>
      </c>
      <c r="L94" s="10">
        <f>L92*L93</f>
        <v>325</v>
      </c>
      <c r="M94" s="10">
        <f t="shared" ref="M94" si="49">M92*M93</f>
        <v>390</v>
      </c>
      <c r="N94" s="10">
        <f t="shared" ref="N94" si="50">N92*N93</f>
        <v>66</v>
      </c>
      <c r="O94" s="10">
        <f>L94+M94+N94</f>
        <v>781</v>
      </c>
    </row>
    <row r="95" spans="3:15">
      <c r="C95" s="29"/>
      <c r="D95" s="4" t="s">
        <v>11</v>
      </c>
      <c r="E95" s="10">
        <f>E94*1.21</f>
        <v>384.78</v>
      </c>
      <c r="F95" s="10">
        <f t="shared" ref="F95" si="51">F94*1.21</f>
        <v>471.9</v>
      </c>
      <c r="G95" s="10">
        <f t="shared" ref="G95" si="52">G94*1.21</f>
        <v>78.649999999999991</v>
      </c>
      <c r="H95" s="25">
        <f t="shared" si="46"/>
        <v>935.32999999999993</v>
      </c>
      <c r="I95" s="25"/>
      <c r="J95" s="29"/>
      <c r="K95" s="4" t="s">
        <v>11</v>
      </c>
      <c r="L95" s="10">
        <f>L94*1.21</f>
        <v>393.25</v>
      </c>
      <c r="M95" s="10">
        <f>M94*1.21</f>
        <v>471.9</v>
      </c>
      <c r="N95" s="10">
        <f>N94*1.21</f>
        <v>79.86</v>
      </c>
      <c r="O95" s="10">
        <f>L95+M95+N95</f>
        <v>945.01</v>
      </c>
    </row>
    <row r="96" spans="3:15">
      <c r="E96" s="10"/>
      <c r="F96" s="10"/>
      <c r="G96" s="10"/>
    </row>
    <row r="97" spans="3:18">
      <c r="E97" s="14" t="s">
        <v>34</v>
      </c>
      <c r="F97" s="14">
        <v>2027</v>
      </c>
      <c r="G97" s="14" t="s">
        <v>33</v>
      </c>
      <c r="L97" s="14" t="s">
        <v>45</v>
      </c>
      <c r="M97" s="14">
        <v>2029</v>
      </c>
      <c r="N97" s="14" t="s">
        <v>46</v>
      </c>
    </row>
    <row r="98" spans="3:18">
      <c r="C98" s="29" t="s">
        <v>43</v>
      </c>
      <c r="D98" s="8" t="s">
        <v>6</v>
      </c>
      <c r="E98" s="10">
        <f>E43</f>
        <v>62</v>
      </c>
      <c r="F98" s="10">
        <f>F43</f>
        <v>77</v>
      </c>
      <c r="G98" s="10">
        <f>G43/12*2</f>
        <v>12.833333333333334</v>
      </c>
      <c r="H98" s="25">
        <f>E98+F98+G98</f>
        <v>151.83333333333334</v>
      </c>
      <c r="I98" s="25"/>
      <c r="J98" s="29" t="s">
        <v>43</v>
      </c>
      <c r="K98" s="8" t="s">
        <v>6</v>
      </c>
      <c r="L98" s="10">
        <f>G43/12*10</f>
        <v>64.166666666666671</v>
      </c>
      <c r="M98" s="10">
        <f>H43</f>
        <v>77</v>
      </c>
      <c r="N98" s="10">
        <f>I43</f>
        <v>13</v>
      </c>
      <c r="O98" s="10">
        <f>E98+F98+G98+L98+M98+N98</f>
        <v>306</v>
      </c>
    </row>
    <row r="99" spans="3:18">
      <c r="C99" s="29"/>
      <c r="D99" s="8" t="s">
        <v>36</v>
      </c>
      <c r="E99" s="13">
        <f>M40</f>
        <v>4.0003489999999999</v>
      </c>
      <c r="F99" s="13">
        <f>M40</f>
        <v>4.0003489999999999</v>
      </c>
      <c r="G99" s="13">
        <f>M40</f>
        <v>4.0003489999999999</v>
      </c>
      <c r="H99" s="25">
        <f t="shared" ref="H99:H101" si="53">E99+F99+G99</f>
        <v>12.001047</v>
      </c>
      <c r="I99" s="25"/>
      <c r="J99" s="29"/>
      <c r="K99" s="8" t="s">
        <v>36</v>
      </c>
      <c r="L99" s="13">
        <f>E99</f>
        <v>4.0003489999999999</v>
      </c>
      <c r="M99" s="13">
        <f>F99</f>
        <v>4.0003489999999999</v>
      </c>
      <c r="N99" s="13">
        <f>G99</f>
        <v>4.0003489999999999</v>
      </c>
      <c r="O99" s="10"/>
    </row>
    <row r="100" spans="3:18">
      <c r="C100" s="29"/>
      <c r="D100" s="8" t="s">
        <v>9</v>
      </c>
      <c r="E100" s="10">
        <f>E98*E99</f>
        <v>248.021638</v>
      </c>
      <c r="F100" s="10">
        <f t="shared" ref="F100" si="54">F98*F99</f>
        <v>308.02687300000002</v>
      </c>
      <c r="G100" s="10">
        <f t="shared" ref="G100" si="55">G98*G99</f>
        <v>51.337812166666666</v>
      </c>
      <c r="H100" s="25">
        <f t="shared" si="53"/>
        <v>607.38632316666667</v>
      </c>
      <c r="I100" s="38">
        <f>H100*0.05</f>
        <v>30.369316158333334</v>
      </c>
      <c r="J100" s="29"/>
      <c r="K100" s="8" t="s">
        <v>9</v>
      </c>
      <c r="L100" s="10">
        <f>L98*L99</f>
        <v>256.68906083333337</v>
      </c>
      <c r="M100" s="10">
        <f t="shared" ref="M100" si="56">M98*M99</f>
        <v>308.02687300000002</v>
      </c>
      <c r="N100" s="10">
        <f t="shared" ref="N100" si="57">N98*N99</f>
        <v>52.004536999999999</v>
      </c>
      <c r="O100" s="10">
        <f>L100+M100+N100</f>
        <v>616.72047083333337</v>
      </c>
    </row>
    <row r="101" spans="3:18">
      <c r="C101" s="29"/>
      <c r="D101" s="4" t="s">
        <v>11</v>
      </c>
      <c r="E101" s="10">
        <f>E100*1.21</f>
        <v>300.10618197999997</v>
      </c>
      <c r="F101" s="10">
        <f t="shared" ref="F101" si="58">F100*1.21</f>
        <v>372.71251633000003</v>
      </c>
      <c r="G101" s="10">
        <f t="shared" ref="G101" si="59">G100*1.21</f>
        <v>62.118752721666667</v>
      </c>
      <c r="H101" s="25">
        <f t="shared" si="53"/>
        <v>734.93745103166657</v>
      </c>
      <c r="I101" s="25"/>
      <c r="J101" s="29"/>
      <c r="K101" s="4" t="s">
        <v>11</v>
      </c>
      <c r="L101" s="10">
        <f>L100*1.21</f>
        <v>310.59376360833335</v>
      </c>
      <c r="M101" s="10">
        <f>M100*1.21</f>
        <v>372.71251633000003</v>
      </c>
      <c r="N101" s="10">
        <f>N100*1.21</f>
        <v>62.925489769999999</v>
      </c>
      <c r="O101" s="10">
        <f>L101+M101+N101</f>
        <v>746.23176970833333</v>
      </c>
    </row>
    <row r="103" spans="3:18">
      <c r="E103" s="14" t="s">
        <v>34</v>
      </c>
      <c r="F103" s="14">
        <v>2027</v>
      </c>
      <c r="G103" s="14" t="s">
        <v>33</v>
      </c>
      <c r="L103" s="14" t="s">
        <v>45</v>
      </c>
      <c r="M103" s="14">
        <v>2029</v>
      </c>
      <c r="N103" s="14" t="s">
        <v>46</v>
      </c>
    </row>
    <row r="104" spans="3:18">
      <c r="C104" s="29" t="s">
        <v>44</v>
      </c>
      <c r="D104" s="8" t="s">
        <v>6</v>
      </c>
      <c r="E104" s="10">
        <f>E48</f>
        <v>10</v>
      </c>
      <c r="F104" s="10">
        <f t="shared" ref="F104" si="60">F48</f>
        <v>12</v>
      </c>
      <c r="G104" s="10">
        <f>G48/12*2</f>
        <v>2</v>
      </c>
      <c r="H104" s="25">
        <f>E104+F104+G104</f>
        <v>24</v>
      </c>
      <c r="I104" s="25"/>
      <c r="J104" s="29" t="s">
        <v>44</v>
      </c>
      <c r="K104" s="8" t="s">
        <v>6</v>
      </c>
      <c r="L104" s="10">
        <f>G48/12*10</f>
        <v>10</v>
      </c>
      <c r="M104" s="10">
        <f>H48</f>
        <v>12</v>
      </c>
      <c r="N104" s="10">
        <f>I48</f>
        <v>2</v>
      </c>
      <c r="O104" s="10">
        <f>E104+F104+G104+L104+M104+N104</f>
        <v>48</v>
      </c>
    </row>
    <row r="105" spans="3:18">
      <c r="C105" s="29"/>
      <c r="D105" s="8" t="s">
        <v>36</v>
      </c>
      <c r="E105" s="13">
        <f>M45</f>
        <v>0.3049</v>
      </c>
      <c r="F105" s="13">
        <f>M45</f>
        <v>0.3049</v>
      </c>
      <c r="G105" s="13">
        <f>M45</f>
        <v>0.3049</v>
      </c>
      <c r="H105" s="25">
        <f t="shared" ref="H105:H107" si="61">E105+F105+G105</f>
        <v>0.91470000000000007</v>
      </c>
      <c r="I105" s="25"/>
      <c r="J105" s="29"/>
      <c r="K105" s="8" t="s">
        <v>36</v>
      </c>
      <c r="L105" s="13">
        <f>E105</f>
        <v>0.3049</v>
      </c>
      <c r="M105" s="13">
        <f>F105</f>
        <v>0.3049</v>
      </c>
      <c r="N105" s="13">
        <f>G105</f>
        <v>0.3049</v>
      </c>
      <c r="O105" s="10"/>
    </row>
    <row r="106" spans="3:18">
      <c r="C106" s="29"/>
      <c r="D106" s="8" t="s">
        <v>9</v>
      </c>
      <c r="E106" s="10">
        <f>E104*E105</f>
        <v>3.0489999999999999</v>
      </c>
      <c r="F106" s="10">
        <f t="shared" ref="F106" si="62">F104*F105</f>
        <v>3.6588000000000003</v>
      </c>
      <c r="G106" s="10">
        <f t="shared" ref="G106" si="63">G104*G105</f>
        <v>0.60980000000000001</v>
      </c>
      <c r="H106" s="25">
        <f t="shared" si="61"/>
        <v>7.3176000000000005</v>
      </c>
      <c r="I106" s="38">
        <f>H106*0.05</f>
        <v>0.36588000000000004</v>
      </c>
      <c r="J106" s="29"/>
      <c r="K106" s="8" t="s">
        <v>9</v>
      </c>
      <c r="L106" s="10">
        <f>L104*L105</f>
        <v>3.0489999999999999</v>
      </c>
      <c r="M106" s="10">
        <f t="shared" ref="M106" si="64">M104*M105</f>
        <v>3.6588000000000003</v>
      </c>
      <c r="N106" s="10">
        <f t="shared" ref="N106" si="65">N104*N105</f>
        <v>0.60980000000000001</v>
      </c>
      <c r="O106" s="10">
        <f>L106+M106+N106</f>
        <v>7.3176000000000005</v>
      </c>
    </row>
    <row r="107" spans="3:18">
      <c r="C107" s="29"/>
      <c r="D107" s="4" t="s">
        <v>11</v>
      </c>
      <c r="E107" s="10">
        <f>E106*1.21</f>
        <v>3.6892899999999997</v>
      </c>
      <c r="F107" s="10">
        <f t="shared" ref="F107" si="66">F106*1.21</f>
        <v>4.4271479999999999</v>
      </c>
      <c r="G107" s="10">
        <f t="shared" ref="G107" si="67">G106*1.21</f>
        <v>0.73785800000000001</v>
      </c>
      <c r="H107" s="25">
        <f t="shared" si="61"/>
        <v>8.8542959999999979</v>
      </c>
      <c r="I107" s="25"/>
      <c r="J107" s="29"/>
      <c r="K107" s="4" t="s">
        <v>11</v>
      </c>
      <c r="L107" s="10">
        <f>L106*1.21</f>
        <v>3.6892899999999997</v>
      </c>
      <c r="M107" s="10">
        <f>M106*1.21</f>
        <v>4.4271479999999999</v>
      </c>
      <c r="N107" s="10">
        <f>N106*1.21</f>
        <v>0.73785800000000001</v>
      </c>
      <c r="O107" s="10">
        <f>L107+M107+N107</f>
        <v>8.8542959999999979</v>
      </c>
    </row>
    <row r="108" spans="3:18">
      <c r="C108" s="26"/>
      <c r="D108" s="27"/>
      <c r="E108" s="10"/>
      <c r="F108" s="10"/>
      <c r="G108" s="10"/>
      <c r="J108" s="26"/>
      <c r="K108" s="27"/>
      <c r="L108" s="10"/>
      <c r="M108" s="10"/>
      <c r="N108" s="10"/>
      <c r="R108" s="18">
        <f>H111+O111</f>
        <v>2146741.6914149998</v>
      </c>
    </row>
    <row r="109" spans="3:18">
      <c r="C109" s="26"/>
      <c r="D109" s="27"/>
      <c r="E109" s="10"/>
      <c r="F109" s="10"/>
      <c r="G109" s="10"/>
      <c r="J109" s="26"/>
      <c r="K109" s="27"/>
      <c r="L109" s="10"/>
      <c r="M109" s="10"/>
      <c r="N109" s="10"/>
      <c r="R109" s="18">
        <f>H112+O112</f>
        <v>2597557.4466121495</v>
      </c>
    </row>
    <row r="110" spans="3:18">
      <c r="E110" s="14" t="s">
        <v>34</v>
      </c>
      <c r="F110" s="14">
        <v>2027</v>
      </c>
      <c r="G110" s="14" t="s">
        <v>33</v>
      </c>
      <c r="H110" s="14" t="s">
        <v>2</v>
      </c>
      <c r="I110" s="36"/>
      <c r="R110" s="10">
        <f>H113+O113</f>
        <v>450815.7551971497</v>
      </c>
    </row>
    <row r="111" spans="3:18">
      <c r="C111" s="30" t="s">
        <v>47</v>
      </c>
      <c r="D111" s="8" t="s">
        <v>9</v>
      </c>
      <c r="E111" s="15">
        <f t="shared" ref="E111:G112" si="68">E58+E64+E70+E76+E82+E88+E94+E100+E106</f>
        <v>445635.80577199999</v>
      </c>
      <c r="F111" s="15">
        <f t="shared" si="68"/>
        <v>539552.04979199998</v>
      </c>
      <c r="G111" s="15">
        <f t="shared" si="68"/>
        <v>90449.993136999998</v>
      </c>
      <c r="H111" s="15">
        <f>E111+F111+G111</f>
        <v>1075637.848701</v>
      </c>
      <c r="I111" s="38">
        <f>H111*0.05</f>
        <v>53781.892435050002</v>
      </c>
      <c r="J111" s="30" t="s">
        <v>49</v>
      </c>
      <c r="K111" s="8" t="s">
        <v>9</v>
      </c>
      <c r="L111" s="15">
        <f t="shared" ref="L111:N112" si="69">L58+L64+L70+L76+L82+L88+L94+L100+L106</f>
        <v>452249.96568499994</v>
      </c>
      <c r="M111" s="15">
        <f t="shared" si="69"/>
        <v>542363.69785200001</v>
      </c>
      <c r="N111" s="15">
        <f t="shared" si="69"/>
        <v>76490.179177000013</v>
      </c>
      <c r="O111" s="15">
        <f>L111+M111+N111</f>
        <v>1071103.842714</v>
      </c>
    </row>
    <row r="112" spans="3:18">
      <c r="C112" s="30"/>
      <c r="D112" s="8" t="s">
        <v>11</v>
      </c>
      <c r="E112" s="15">
        <f t="shared" si="68"/>
        <v>539219.32498411997</v>
      </c>
      <c r="F112" s="15">
        <f t="shared" si="68"/>
        <v>652857.98024831992</v>
      </c>
      <c r="G112" s="15">
        <f t="shared" si="68"/>
        <v>109444.49169576998</v>
      </c>
      <c r="H112" s="15">
        <f>E112+F112+G112</f>
        <v>1301521.79692821</v>
      </c>
      <c r="I112" s="37"/>
      <c r="J112" s="30"/>
      <c r="K112" s="8" t="s">
        <v>11</v>
      </c>
      <c r="L112" s="15">
        <f t="shared" si="69"/>
        <v>547222.45847884996</v>
      </c>
      <c r="M112" s="15">
        <f t="shared" si="69"/>
        <v>656260.07440091984</v>
      </c>
      <c r="N112" s="15">
        <f t="shared" si="69"/>
        <v>92553.116804169986</v>
      </c>
      <c r="O112" s="15">
        <f>L112+M112+N112</f>
        <v>1296035.6496839398</v>
      </c>
    </row>
    <row r="113" spans="3:15">
      <c r="G113" s="16" t="s">
        <v>48</v>
      </c>
      <c r="H113" s="15">
        <f>H112-H111</f>
        <v>225883.94822720997</v>
      </c>
      <c r="I113" s="37"/>
      <c r="N113" s="16" t="s">
        <v>48</v>
      </c>
      <c r="O113" s="15">
        <f>O112-O111</f>
        <v>224931.80696993973</v>
      </c>
    </row>
    <row r="115" spans="3:15">
      <c r="C115" t="s">
        <v>50</v>
      </c>
      <c r="D115" s="15">
        <f>H111*0.2</f>
        <v>215127.56974020001</v>
      </c>
      <c r="H115" s="10"/>
      <c r="I115" s="10"/>
    </row>
    <row r="116" spans="3:15">
      <c r="D116" s="10"/>
    </row>
    <row r="117" spans="3:15">
      <c r="C117" t="s">
        <v>52</v>
      </c>
      <c r="D117" s="15">
        <f>H111+O111+D115</f>
        <v>2361869.2611551997</v>
      </c>
    </row>
    <row r="119" spans="3:15">
      <c r="C119" t="s">
        <v>51</v>
      </c>
      <c r="D119" s="15">
        <f>H111*0.05</f>
        <v>53781.892435050002</v>
      </c>
    </row>
  </sheetData>
  <mergeCells count="51">
    <mergeCell ref="J54:K54"/>
    <mergeCell ref="B1:C1"/>
    <mergeCell ref="A2:A6"/>
    <mergeCell ref="B2:B6"/>
    <mergeCell ref="C2:C6"/>
    <mergeCell ref="A7:A11"/>
    <mergeCell ref="B7:B11"/>
    <mergeCell ref="C7:C11"/>
    <mergeCell ref="A12:A16"/>
    <mergeCell ref="B12:B16"/>
    <mergeCell ref="C12:C16"/>
    <mergeCell ref="B17:C17"/>
    <mergeCell ref="A18:A22"/>
    <mergeCell ref="B18:B22"/>
    <mergeCell ref="C18:C22"/>
    <mergeCell ref="A23:A27"/>
    <mergeCell ref="B23:B27"/>
    <mergeCell ref="C23:C27"/>
    <mergeCell ref="B28:C28"/>
    <mergeCell ref="A29:A33"/>
    <mergeCell ref="B29:B33"/>
    <mergeCell ref="C29:C33"/>
    <mergeCell ref="A34:A38"/>
    <mergeCell ref="B34:B38"/>
    <mergeCell ref="C34:C38"/>
    <mergeCell ref="A39:A43"/>
    <mergeCell ref="B39:B43"/>
    <mergeCell ref="C39:C43"/>
    <mergeCell ref="C56:C59"/>
    <mergeCell ref="C62:C65"/>
    <mergeCell ref="C68:C71"/>
    <mergeCell ref="C74:C77"/>
    <mergeCell ref="A44:A48"/>
    <mergeCell ref="B44:B48"/>
    <mergeCell ref="C44:C48"/>
    <mergeCell ref="J56:J59"/>
    <mergeCell ref="C111:C112"/>
    <mergeCell ref="J62:J65"/>
    <mergeCell ref="J68:J71"/>
    <mergeCell ref="J74:J77"/>
    <mergeCell ref="J80:J83"/>
    <mergeCell ref="J86:J89"/>
    <mergeCell ref="J92:J95"/>
    <mergeCell ref="J98:J101"/>
    <mergeCell ref="J104:J107"/>
    <mergeCell ref="J111:J112"/>
    <mergeCell ref="C80:C83"/>
    <mergeCell ref="C86:C89"/>
    <mergeCell ref="C92:C95"/>
    <mergeCell ref="C98:C101"/>
    <mergeCell ref="C104:C10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Lopez, Ricardo</dc:creator>
  <cp:lastModifiedBy>Franco Lopez, Ricardo</cp:lastModifiedBy>
  <cp:lastPrinted>2025-12-15T18:12:57Z</cp:lastPrinted>
  <dcterms:created xsi:type="dcterms:W3CDTF">2025-11-27T09:09:17Z</dcterms:created>
  <dcterms:modified xsi:type="dcterms:W3CDTF">2025-12-18T08:47:07Z</dcterms:modified>
</cp:coreProperties>
</file>