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00\ah\02003\CONTRAADMINIS_490\EXPEDIENTES\Servicios\2025\81-2025 PA Servicio de Mantenimiento de Puertas\0 Antecedentes\Planificacion\PCAP\"/>
    </mc:Choice>
  </mc:AlternateContent>
  <xr:revisionPtr revIDLastSave="0" documentId="13_ncr:1_{649824CC-62BE-4982-9167-2A757382F4DC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 PBL y VE" sheetId="1" r:id="rId1"/>
    <sheet name="IMPORTE" sheetId="3" r:id="rId2"/>
  </sheets>
  <definedNames>
    <definedName name="OLE_LINK1" localSheetId="0">' PBL y VE'!#REF!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5" i="3" l="1"/>
  <c r="G4" i="1"/>
  <c r="G5" i="1"/>
  <c r="G6" i="1"/>
  <c r="G7" i="1"/>
  <c r="G8" i="1"/>
  <c r="G9" i="1"/>
  <c r="G10" i="1"/>
  <c r="C31" i="3" l="1"/>
  <c r="C29" i="3"/>
  <c r="C35" i="3"/>
  <c r="C33" i="3"/>
  <c r="C32" i="3"/>
  <c r="C28" i="3"/>
  <c r="C30" i="3" l="1"/>
  <c r="C34" i="3"/>
  <c r="F34" i="3" s="1"/>
  <c r="C45" i="3" s="1"/>
  <c r="C19" i="3"/>
  <c r="F29" i="3"/>
  <c r="C40" i="3" s="1"/>
  <c r="F30" i="3"/>
  <c r="C41" i="3" s="1"/>
  <c r="F31" i="3"/>
  <c r="C42" i="3" s="1"/>
  <c r="F32" i="3"/>
  <c r="C43" i="3" s="1"/>
  <c r="F33" i="3"/>
  <c r="C44" i="3" s="1"/>
  <c r="F28" i="3"/>
  <c r="D51" i="3"/>
  <c r="E11" i="1"/>
  <c r="H10" i="1"/>
  <c r="E20" i="1" s="1"/>
  <c r="H9" i="1"/>
  <c r="E19" i="1" s="1"/>
  <c r="H8" i="1"/>
  <c r="E18" i="1" s="1"/>
  <c r="H7" i="1"/>
  <c r="E17" i="1" s="1"/>
  <c r="H6" i="1"/>
  <c r="E16" i="1" s="1"/>
  <c r="H5" i="1"/>
  <c r="E15" i="1" s="1"/>
  <c r="H4" i="1"/>
  <c r="E14" i="1" s="1"/>
  <c r="E42" i="3" l="1"/>
  <c r="F42" i="3"/>
  <c r="K31" i="3"/>
  <c r="L41" i="3"/>
  <c r="K29" i="3"/>
  <c r="E40" i="3"/>
  <c r="F40" i="3"/>
  <c r="E44" i="3"/>
  <c r="F44" i="3"/>
  <c r="K33" i="3"/>
  <c r="M33" i="3" s="1"/>
  <c r="L46" i="3"/>
  <c r="F43" i="3"/>
  <c r="K32" i="3"/>
  <c r="M32" i="3" s="1"/>
  <c r="E43" i="3"/>
  <c r="D41" i="3"/>
  <c r="K30" i="3"/>
  <c r="E41" i="3"/>
  <c r="F41" i="3"/>
  <c r="K34" i="3"/>
  <c r="M34" i="3" s="1"/>
  <c r="F45" i="3"/>
  <c r="E45" i="3"/>
  <c r="H11" i="1"/>
  <c r="F35" i="3"/>
  <c r="D44" i="3"/>
  <c r="D42" i="3"/>
  <c r="L45" i="3"/>
  <c r="C39" i="3"/>
  <c r="L40" i="3" s="1"/>
  <c r="D45" i="3"/>
  <c r="D40" i="3"/>
  <c r="D43" i="3"/>
  <c r="G16" i="1"/>
  <c r="F16" i="1"/>
  <c r="H16" i="1" s="1"/>
  <c r="G18" i="1"/>
  <c r="F18" i="1"/>
  <c r="G15" i="1"/>
  <c r="F15" i="1"/>
  <c r="G17" i="1"/>
  <c r="F17" i="1"/>
  <c r="H17" i="1" s="1"/>
  <c r="G19" i="1"/>
  <c r="F19" i="1"/>
  <c r="G20" i="1"/>
  <c r="F20" i="1"/>
  <c r="G11" i="1"/>
  <c r="M29" i="3" l="1"/>
  <c r="M31" i="3"/>
  <c r="M30" i="3"/>
  <c r="L32" i="3"/>
  <c r="N32" i="3" s="1"/>
  <c r="L31" i="3"/>
  <c r="N31" i="3" s="1"/>
  <c r="L30" i="3"/>
  <c r="E39" i="3"/>
  <c r="F39" i="3"/>
  <c r="K28" i="3"/>
  <c r="M28" i="3" s="1"/>
  <c r="L33" i="3"/>
  <c r="N33" i="3" s="1"/>
  <c r="L29" i="3"/>
  <c r="N29" i="3" s="1"/>
  <c r="L34" i="3"/>
  <c r="N34" i="3" s="1"/>
  <c r="H19" i="1"/>
  <c r="H15" i="1"/>
  <c r="H20" i="1"/>
  <c r="H18" i="1"/>
  <c r="C46" i="3"/>
  <c r="D39" i="3"/>
  <c r="N30" i="3" l="1"/>
  <c r="M35" i="3"/>
  <c r="L28" i="3"/>
  <c r="L35" i="3" s="1"/>
  <c r="K35" i="3"/>
  <c r="B23" i="3" s="1"/>
  <c r="D46" i="3"/>
  <c r="E46" i="3" s="1"/>
  <c r="F51" i="3" s="1"/>
  <c r="F46" i="3"/>
  <c r="L47" i="3"/>
  <c r="M45" i="3" s="1"/>
  <c r="G14" i="1"/>
  <c r="G21" i="1" s="1"/>
  <c r="E21" i="1"/>
  <c r="F14" i="1"/>
  <c r="F21" i="1" s="1"/>
  <c r="L42" i="3"/>
  <c r="M40" i="3" s="1"/>
  <c r="N28" i="3" l="1"/>
  <c r="E23" i="3"/>
  <c r="C23" i="3"/>
  <c r="N35" i="3"/>
  <c r="E51" i="3"/>
  <c r="G51" i="3" s="1"/>
  <c r="H14" i="1"/>
  <c r="H21" i="1" s="1"/>
  <c r="M46" i="3"/>
  <c r="M47" i="3" s="1"/>
  <c r="M41" i="3"/>
  <c r="M42" i="3" s="1"/>
  <c r="F23" i="3" l="1"/>
</calcChain>
</file>

<file path=xl/sharedStrings.xml><?xml version="1.0" encoding="utf-8"?>
<sst xmlns="http://schemas.openxmlformats.org/spreadsheetml/2006/main" count="78" uniqueCount="56">
  <si>
    <t>AGRUP.</t>
  </si>
  <si>
    <t>LOTE</t>
  </si>
  <si>
    <t>ÓRGANO GESTOR</t>
  </si>
  <si>
    <t>Nº APARATOS</t>
  </si>
  <si>
    <t>COSTE APARATO IVA EXCL.</t>
  </si>
  <si>
    <t>COSTE MES IVA EXCL.</t>
  </si>
  <si>
    <t>PBL IVA EXCL.</t>
  </si>
  <si>
    <t>HUVR</t>
  </si>
  <si>
    <t>CTTC</t>
  </si>
  <si>
    <t>HUVM</t>
  </si>
  <si>
    <t>AGSSS</t>
  </si>
  <si>
    <t>AGSO</t>
  </si>
  <si>
    <t>DSSE</t>
  </si>
  <si>
    <t>DSN-A</t>
  </si>
  <si>
    <t>PRORROGAS (2 AÑOS)</t>
  </si>
  <si>
    <t>V.E.</t>
  </si>
  <si>
    <t>AGSS</t>
  </si>
  <si>
    <t>IVA incluido</t>
  </si>
  <si>
    <t>TOTAL</t>
  </si>
  <si>
    <t>PBL IVA excluido</t>
  </si>
  <si>
    <t>Prorrogas (2 años)</t>
  </si>
  <si>
    <t>Ororrogas /2 años)</t>
  </si>
  <si>
    <t>Modificación (20%)</t>
  </si>
  <si>
    <t>Lote</t>
  </si>
  <si>
    <t>Nº Elementos</t>
  </si>
  <si>
    <t>AGRUPACIÓN</t>
  </si>
  <si>
    <t>PBL actual IVA excluido</t>
  </si>
  <si>
    <t xml:space="preserve"> IVA (21%)</t>
  </si>
  <si>
    <t>PBL actual IVA incluido</t>
  </si>
  <si>
    <t>Agrupación 1</t>
  </si>
  <si>
    <t>Lote 1</t>
  </si>
  <si>
    <t>Lote 2</t>
  </si>
  <si>
    <t>Total</t>
  </si>
  <si>
    <t>Agrupación 2</t>
  </si>
  <si>
    <t>Lote 4</t>
  </si>
  <si>
    <t>Lote 5</t>
  </si>
  <si>
    <t>Anualidades</t>
  </si>
  <si>
    <t>N.º equipos adjudicados:</t>
  </si>
  <si>
    <t>N.º meses</t>
  </si>
  <si>
    <t>P.U.</t>
  </si>
  <si>
    <t>Importe</t>
  </si>
  <si>
    <t>Meses</t>
  </si>
  <si>
    <t xml:space="preserve">Importe sin IVA (24 meses) </t>
  </si>
  <si>
    <t>Datos contrato vigente PA 188/2018</t>
  </si>
  <si>
    <t>Fecha inicio</t>
  </si>
  <si>
    <t>N.º equipos :</t>
  </si>
  <si>
    <t xml:space="preserve">Importe sin IVA </t>
  </si>
  <si>
    <t xml:space="preserve">Precio sin IVA por equipo/mes: </t>
  </si>
  <si>
    <t xml:space="preserve">Precio equipo/mes IVA excl. </t>
  </si>
  <si>
    <t>Desglose por Lotes:</t>
  </si>
  <si>
    <t>VALOR ESTIMADO</t>
  </si>
  <si>
    <t>MODIFICACIONES (20%)</t>
  </si>
  <si>
    <t>De 1/01/2027 a 31/12/2028</t>
  </si>
  <si>
    <t xml:space="preserve"> S/ Anexo 1 al PPT. Relación de puertas</t>
  </si>
  <si>
    <t>Datos nueva licitación PA 81/2025</t>
  </si>
  <si>
    <t>En el apartado de costes de la Memoria justifivativa se explica como se ha obtenido este precio/equipo/mes IVA excluido.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</si>
</sst>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8" formatCode="#,##0.00\ &quot;€&quot;;[Red]\-#,##0.00\ &quot;€&quot;"/>
    <numFmt numFmtId="164" formatCode="0.00\ %"/>
    <numFmt numFmtId="165" formatCode="#,##0.00&quot; €&quot;;[Red]\-#,##0.00&quot; €&quot;"/>
    <numFmt numFmtId="166" formatCode="#,##0.00\ &quot;€&quot;"/>
  </numFmts>
  <fonts count="8" x14ac:knownFonts="1">
    <font>
      <sz val="11"/>
      <color rgb="FF000000"/>
      <name val="Calibri"/>
      <family val="2"/>
      <charset val="1"/>
    </font>
    <font>
      <b/>
      <sz val="10.5"/>
      <color rgb="FF000000"/>
      <name val="Source Sans Pro"/>
      <family val="2"/>
    </font>
    <font>
      <sz val="10.5"/>
      <color rgb="FF000000"/>
      <name val="Source Sans Pro"/>
      <family val="2"/>
    </font>
    <font>
      <b/>
      <u/>
      <sz val="10.5"/>
      <color rgb="FF000000"/>
      <name val="Source Sans Pro"/>
      <family val="2"/>
    </font>
    <font>
      <u/>
      <sz val="10.5"/>
      <color rgb="FF000000"/>
      <name val="Source Sans Pro"/>
      <family val="2"/>
    </font>
    <font>
      <sz val="10.5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165" fontId="2" fillId="0" borderId="0" xfId="0" applyNumberFormat="1" applyFont="1"/>
    <xf numFmtId="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1" xfId="0" applyFont="1" applyBorder="1"/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right"/>
    </xf>
    <xf numFmtId="1" fontId="2" fillId="0" borderId="1" xfId="0" applyNumberFormat="1" applyFont="1" applyBorder="1"/>
    <xf numFmtId="1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164" fontId="2" fillId="0" borderId="1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8" fontId="2" fillId="0" borderId="0" xfId="0" applyNumberFormat="1" applyFont="1" applyAlignment="1">
      <alignment horizontal="right" vertical="center" wrapText="1"/>
    </xf>
    <xf numFmtId="8" fontId="2" fillId="0" borderId="0" xfId="0" applyNumberFormat="1" applyFont="1" applyAlignment="1">
      <alignment horizontal="center"/>
    </xf>
    <xf numFmtId="10" fontId="2" fillId="0" borderId="0" xfId="0" applyNumberFormat="1" applyFont="1"/>
    <xf numFmtId="0" fontId="2" fillId="0" borderId="0" xfId="0" applyFont="1" applyAlignment="1">
      <alignment horizontal="right"/>
    </xf>
    <xf numFmtId="0" fontId="5" fillId="0" borderId="0" xfId="0" applyFont="1"/>
    <xf numFmtId="4" fontId="2" fillId="0" borderId="2" xfId="0" applyNumberFormat="1" applyFont="1" applyBorder="1"/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6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7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6" fontId="1" fillId="0" borderId="1" xfId="0" applyNumberFormat="1" applyFont="1" applyBorder="1" applyAlignment="1">
      <alignment horizontal="right" vertical="center" wrapText="1"/>
    </xf>
    <xf numFmtId="6" fontId="2" fillId="0" borderId="1" xfId="0" applyNumberFormat="1" applyFont="1" applyBorder="1" applyAlignment="1">
      <alignment horizontal="right" vertical="center" wrapText="1"/>
    </xf>
    <xf numFmtId="8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6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4" fontId="5" fillId="0" borderId="1" xfId="0" applyNumberFormat="1" applyFont="1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3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1"/>
  <sheetViews>
    <sheetView zoomScale="115" zoomScaleNormal="115" workbookViewId="0">
      <selection activeCell="K3" sqref="K3"/>
    </sheetView>
  </sheetViews>
  <sheetFormatPr baseColWidth="10" defaultColWidth="10.28515625" defaultRowHeight="15" x14ac:dyDescent="0.25"/>
  <cols>
    <col min="1" max="1" width="7.140625" style="1" customWidth="1"/>
    <col min="2" max="2" width="7.85546875" customWidth="1"/>
    <col min="3" max="3" width="5.42578125" style="1" customWidth="1"/>
    <col min="4" max="4" width="9.85546875" customWidth="1"/>
    <col min="5" max="5" width="11" customWidth="1"/>
    <col min="6" max="6" width="15.42578125" customWidth="1"/>
    <col min="7" max="7" width="16.28515625" customWidth="1"/>
    <col min="8" max="8" width="12.85546875" customWidth="1"/>
    <col min="10" max="10" width="16.85546875" customWidth="1"/>
    <col min="11" max="11" width="16.42578125" customWidth="1"/>
    <col min="12" max="12" width="13.85546875" customWidth="1"/>
    <col min="13" max="13" width="12.42578125" customWidth="1"/>
    <col min="14" max="14" width="16.28515625" customWidth="1"/>
    <col min="16" max="16" width="13" customWidth="1"/>
    <col min="18" max="18" width="16.7109375" customWidth="1"/>
  </cols>
  <sheetData>
    <row r="3" spans="2:8" ht="27.75" customHeight="1" x14ac:dyDescent="0.25">
      <c r="B3" s="47" t="s">
        <v>0</v>
      </c>
      <c r="C3" s="47" t="s">
        <v>1</v>
      </c>
      <c r="D3" s="47" t="s">
        <v>2</v>
      </c>
      <c r="E3" s="47" t="s">
        <v>3</v>
      </c>
      <c r="F3" s="47" t="s">
        <v>4</v>
      </c>
      <c r="G3" s="47" t="s">
        <v>5</v>
      </c>
      <c r="H3" s="47" t="s">
        <v>6</v>
      </c>
    </row>
    <row r="4" spans="2:8" x14ac:dyDescent="0.25">
      <c r="B4" s="60">
        <v>1</v>
      </c>
      <c r="C4" s="2">
        <v>1</v>
      </c>
      <c r="D4" s="3" t="s">
        <v>7</v>
      </c>
      <c r="E4" s="3">
        <v>314</v>
      </c>
      <c r="F4" s="3">
        <v>32</v>
      </c>
      <c r="G4" s="4">
        <f t="shared" ref="G4:G10" si="0">E4*F4</f>
        <v>10048</v>
      </c>
      <c r="H4" s="5">
        <f t="shared" ref="H4:H10" si="1">G4*24</f>
        <v>241152</v>
      </c>
    </row>
    <row r="5" spans="2:8" x14ac:dyDescent="0.25">
      <c r="B5" s="60"/>
      <c r="C5" s="2">
        <v>2</v>
      </c>
      <c r="D5" s="3" t="s">
        <v>8</v>
      </c>
      <c r="E5" s="3">
        <v>4</v>
      </c>
      <c r="F5" s="3">
        <v>32</v>
      </c>
      <c r="G5" s="4">
        <f t="shared" si="0"/>
        <v>128</v>
      </c>
      <c r="H5" s="5">
        <f t="shared" si="1"/>
        <v>3072</v>
      </c>
    </row>
    <row r="6" spans="2:8" x14ac:dyDescent="0.25">
      <c r="B6" s="3"/>
      <c r="C6" s="2">
        <v>3</v>
      </c>
      <c r="D6" s="3" t="s">
        <v>9</v>
      </c>
      <c r="E6" s="3">
        <v>209</v>
      </c>
      <c r="F6" s="3">
        <v>32</v>
      </c>
      <c r="G6" s="4">
        <f t="shared" si="0"/>
        <v>6688</v>
      </c>
      <c r="H6" s="5">
        <f t="shared" si="1"/>
        <v>160512</v>
      </c>
    </row>
    <row r="7" spans="2:8" x14ac:dyDescent="0.25">
      <c r="B7" s="60">
        <v>2</v>
      </c>
      <c r="C7" s="2">
        <v>4</v>
      </c>
      <c r="D7" s="3" t="s">
        <v>16</v>
      </c>
      <c r="E7" s="3">
        <v>195</v>
      </c>
      <c r="F7" s="3">
        <v>32</v>
      </c>
      <c r="G7" s="4">
        <f t="shared" si="0"/>
        <v>6240</v>
      </c>
      <c r="H7" s="5">
        <f t="shared" si="1"/>
        <v>149760</v>
      </c>
    </row>
    <row r="8" spans="2:8" x14ac:dyDescent="0.25">
      <c r="B8" s="60"/>
      <c r="C8" s="2">
        <v>5</v>
      </c>
      <c r="D8" s="3" t="s">
        <v>11</v>
      </c>
      <c r="E8" s="3">
        <v>135</v>
      </c>
      <c r="F8" s="3">
        <v>32</v>
      </c>
      <c r="G8" s="4">
        <f t="shared" si="0"/>
        <v>4320</v>
      </c>
      <c r="H8" s="5">
        <f t="shared" si="1"/>
        <v>103680</v>
      </c>
    </row>
    <row r="9" spans="2:8" x14ac:dyDescent="0.25">
      <c r="B9" s="3"/>
      <c r="C9" s="2">
        <v>6</v>
      </c>
      <c r="D9" s="3" t="s">
        <v>12</v>
      </c>
      <c r="E9" s="3">
        <v>91</v>
      </c>
      <c r="F9" s="3">
        <v>32</v>
      </c>
      <c r="G9" s="4">
        <f t="shared" si="0"/>
        <v>2912</v>
      </c>
      <c r="H9" s="5">
        <f t="shared" si="1"/>
        <v>69888</v>
      </c>
    </row>
    <row r="10" spans="2:8" x14ac:dyDescent="0.25">
      <c r="B10" s="3"/>
      <c r="C10" s="2">
        <v>7</v>
      </c>
      <c r="D10" s="3" t="s">
        <v>13</v>
      </c>
      <c r="E10" s="3">
        <v>61</v>
      </c>
      <c r="F10" s="3">
        <v>32</v>
      </c>
      <c r="G10" s="4">
        <f t="shared" si="0"/>
        <v>1952</v>
      </c>
      <c r="H10" s="5">
        <f t="shared" si="1"/>
        <v>46848</v>
      </c>
    </row>
    <row r="11" spans="2:8" x14ac:dyDescent="0.25">
      <c r="E11" s="4">
        <f>E4+E5+E6+E7+E8+E9+E10</f>
        <v>1009</v>
      </c>
      <c r="G11" s="4">
        <f>G4+G5+G6+G7+G8+G9+G10</f>
        <v>32288</v>
      </c>
      <c r="H11" s="48">
        <f>H4+H5+H6+H7+H8+H9+H10</f>
        <v>774912</v>
      </c>
    </row>
    <row r="13" spans="2:8" ht="29.25" customHeight="1" x14ac:dyDescent="0.25">
      <c r="B13" s="47" t="s">
        <v>0</v>
      </c>
      <c r="C13" s="47" t="s">
        <v>1</v>
      </c>
      <c r="D13" s="47" t="s">
        <v>2</v>
      </c>
      <c r="E13" s="47" t="s">
        <v>6</v>
      </c>
      <c r="F13" s="47" t="s">
        <v>14</v>
      </c>
      <c r="G13" s="47" t="s">
        <v>51</v>
      </c>
      <c r="H13" s="47" t="s">
        <v>50</v>
      </c>
    </row>
    <row r="14" spans="2:8" x14ac:dyDescent="0.25">
      <c r="B14" s="60">
        <v>1</v>
      </c>
      <c r="C14" s="2">
        <v>1</v>
      </c>
      <c r="D14" s="3" t="s">
        <v>7</v>
      </c>
      <c r="E14" s="5">
        <f t="shared" ref="E14:E20" si="2">H4</f>
        <v>241152</v>
      </c>
      <c r="F14" s="5">
        <f t="shared" ref="F14:F20" si="3">E14</f>
        <v>241152</v>
      </c>
      <c r="G14" s="5">
        <f t="shared" ref="G14:G20" si="4">E14*0.2</f>
        <v>48230.400000000001</v>
      </c>
      <c r="H14" s="5">
        <f>E14+F14+G14</f>
        <v>530534.40000000002</v>
      </c>
    </row>
    <row r="15" spans="2:8" x14ac:dyDescent="0.25">
      <c r="B15" s="60"/>
      <c r="C15" s="2">
        <v>2</v>
      </c>
      <c r="D15" s="3" t="s">
        <v>8</v>
      </c>
      <c r="E15" s="5">
        <f t="shared" si="2"/>
        <v>3072</v>
      </c>
      <c r="F15" s="5">
        <f t="shared" si="3"/>
        <v>3072</v>
      </c>
      <c r="G15" s="5">
        <f t="shared" si="4"/>
        <v>614.40000000000009</v>
      </c>
      <c r="H15" s="5">
        <f t="shared" ref="H15:H20" si="5">E15+F15+G15</f>
        <v>6758.4</v>
      </c>
    </row>
    <row r="16" spans="2:8" x14ac:dyDescent="0.25">
      <c r="B16" s="3"/>
      <c r="C16" s="2">
        <v>3</v>
      </c>
      <c r="D16" s="3" t="s">
        <v>9</v>
      </c>
      <c r="E16" s="5">
        <f t="shared" si="2"/>
        <v>160512</v>
      </c>
      <c r="F16" s="5">
        <f t="shared" si="3"/>
        <v>160512</v>
      </c>
      <c r="G16" s="5">
        <f t="shared" si="4"/>
        <v>32102.400000000001</v>
      </c>
      <c r="H16" s="5">
        <f t="shared" si="5"/>
        <v>353126.40000000002</v>
      </c>
    </row>
    <row r="17" spans="2:8" x14ac:dyDescent="0.25">
      <c r="B17" s="60">
        <v>2</v>
      </c>
      <c r="C17" s="2">
        <v>4</v>
      </c>
      <c r="D17" s="3" t="s">
        <v>10</v>
      </c>
      <c r="E17" s="5">
        <f t="shared" si="2"/>
        <v>149760</v>
      </c>
      <c r="F17" s="5">
        <f t="shared" si="3"/>
        <v>149760</v>
      </c>
      <c r="G17" s="5">
        <f t="shared" si="4"/>
        <v>29952</v>
      </c>
      <c r="H17" s="5">
        <f t="shared" si="5"/>
        <v>329472</v>
      </c>
    </row>
    <row r="18" spans="2:8" x14ac:dyDescent="0.25">
      <c r="B18" s="60"/>
      <c r="C18" s="2">
        <v>5</v>
      </c>
      <c r="D18" s="3" t="s">
        <v>11</v>
      </c>
      <c r="E18" s="5">
        <f t="shared" si="2"/>
        <v>103680</v>
      </c>
      <c r="F18" s="5">
        <f t="shared" si="3"/>
        <v>103680</v>
      </c>
      <c r="G18" s="5">
        <f t="shared" si="4"/>
        <v>20736</v>
      </c>
      <c r="H18" s="5">
        <f t="shared" si="5"/>
        <v>228096</v>
      </c>
    </row>
    <row r="19" spans="2:8" x14ac:dyDescent="0.25">
      <c r="B19" s="3"/>
      <c r="C19" s="2">
        <v>6</v>
      </c>
      <c r="D19" s="3" t="s">
        <v>12</v>
      </c>
      <c r="E19" s="5">
        <f t="shared" si="2"/>
        <v>69888</v>
      </c>
      <c r="F19" s="5">
        <f t="shared" si="3"/>
        <v>69888</v>
      </c>
      <c r="G19" s="5">
        <f t="shared" si="4"/>
        <v>13977.6</v>
      </c>
      <c r="H19" s="5">
        <f t="shared" si="5"/>
        <v>153753.60000000001</v>
      </c>
    </row>
    <row r="20" spans="2:8" x14ac:dyDescent="0.25">
      <c r="B20" s="3"/>
      <c r="C20" s="2">
        <v>7</v>
      </c>
      <c r="D20" s="3" t="s">
        <v>13</v>
      </c>
      <c r="E20" s="5">
        <f t="shared" si="2"/>
        <v>46848</v>
      </c>
      <c r="F20" s="5">
        <f t="shared" si="3"/>
        <v>46848</v>
      </c>
      <c r="G20" s="5">
        <f t="shared" si="4"/>
        <v>9369.6</v>
      </c>
      <c r="H20" s="5">
        <f t="shared" si="5"/>
        <v>103065.60000000001</v>
      </c>
    </row>
    <row r="21" spans="2:8" x14ac:dyDescent="0.25">
      <c r="E21" s="5">
        <f>E14+E15+E16+E17+E18+E19+E20</f>
        <v>774912</v>
      </c>
      <c r="F21" s="5">
        <f>F14+F15+F16+F17+F18+F19+F20</f>
        <v>774912</v>
      </c>
      <c r="G21" s="5">
        <f>G14+G15+G16+G17+G18+G19+G20</f>
        <v>154982.40000000002</v>
      </c>
      <c r="H21" s="48">
        <f>H14+H15+H16+H17+H18+H19+H20</f>
        <v>1704806.4000000004</v>
      </c>
    </row>
  </sheetData>
  <mergeCells count="4">
    <mergeCell ref="B7:B8"/>
    <mergeCell ref="B14:B15"/>
    <mergeCell ref="B17:B18"/>
    <mergeCell ref="B4:B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7"/>
  <sheetViews>
    <sheetView tabSelected="1" topLeftCell="A31" zoomScale="115" zoomScaleNormal="115" workbookViewId="0">
      <selection activeCell="I22" sqref="I22"/>
    </sheetView>
  </sheetViews>
  <sheetFormatPr baseColWidth="10" defaultColWidth="10.28515625" defaultRowHeight="14.25" x14ac:dyDescent="0.25"/>
  <cols>
    <col min="1" max="1" width="12.42578125" style="9" customWidth="1"/>
    <col min="2" max="2" width="26.7109375" style="9" customWidth="1"/>
    <col min="3" max="3" width="15.85546875" style="9" customWidth="1"/>
    <col min="4" max="4" width="0.7109375" style="9" hidden="1" customWidth="1"/>
    <col min="5" max="5" width="17" style="9" customWidth="1"/>
    <col min="6" max="6" width="11.28515625" style="9" customWidth="1"/>
    <col min="7" max="7" width="13.140625" style="9" customWidth="1"/>
    <col min="8" max="8" width="12.85546875" style="9" hidden="1" customWidth="1"/>
    <col min="9" max="9" width="12.7109375" style="9" bestFit="1" customWidth="1"/>
    <col min="10" max="10" width="5.7109375" style="9" bestFit="1" customWidth="1"/>
    <col min="11" max="14" width="17" style="9" bestFit="1" customWidth="1"/>
    <col min="15" max="15" width="12.7109375" style="9" bestFit="1" customWidth="1"/>
    <col min="16" max="16384" width="10.28515625" style="9"/>
  </cols>
  <sheetData>
    <row r="1" spans="1:12" x14ac:dyDescent="0.25">
      <c r="B1" s="16"/>
      <c r="G1" s="41"/>
      <c r="I1" s="17"/>
      <c r="J1" s="41"/>
      <c r="K1" s="41"/>
      <c r="L1" s="41"/>
    </row>
    <row r="2" spans="1:12" x14ac:dyDescent="0.25">
      <c r="B2" s="63" t="s">
        <v>43</v>
      </c>
      <c r="C2" s="63"/>
      <c r="G2" s="41"/>
      <c r="I2" s="17"/>
      <c r="J2" s="41"/>
      <c r="K2" s="41"/>
      <c r="L2" s="41"/>
    </row>
    <row r="3" spans="1:12" x14ac:dyDescent="0.25">
      <c r="B3" s="34"/>
      <c r="C3" s="34"/>
      <c r="G3" s="41"/>
      <c r="I3" s="17"/>
      <c r="J3" s="41"/>
      <c r="K3" s="41"/>
      <c r="L3" s="41"/>
    </row>
    <row r="4" spans="1:12" x14ac:dyDescent="0.25">
      <c r="B4" s="40" t="s">
        <v>44</v>
      </c>
      <c r="C4" s="18">
        <v>44497</v>
      </c>
      <c r="D4" s="18">
        <v>44496</v>
      </c>
      <c r="E4" s="18"/>
      <c r="G4" s="41"/>
      <c r="I4" s="17"/>
      <c r="J4" s="41"/>
      <c r="K4" s="41"/>
      <c r="L4" s="41"/>
    </row>
    <row r="5" spans="1:12" x14ac:dyDescent="0.25">
      <c r="D5" s="7"/>
      <c r="E5" s="18"/>
      <c r="G5" s="41"/>
      <c r="I5" s="17"/>
      <c r="J5" s="41"/>
      <c r="K5" s="41"/>
      <c r="L5" s="41"/>
    </row>
    <row r="6" spans="1:12" x14ac:dyDescent="0.25">
      <c r="B6" s="50" t="s">
        <v>45</v>
      </c>
      <c r="C6" s="51">
        <v>551</v>
      </c>
      <c r="D6" s="7"/>
      <c r="E6" s="7"/>
      <c r="G6" s="36"/>
      <c r="H6" s="44"/>
      <c r="I6" s="17"/>
      <c r="J6" s="41"/>
      <c r="K6" s="41"/>
      <c r="L6" s="41"/>
    </row>
    <row r="7" spans="1:12" x14ac:dyDescent="0.25">
      <c r="B7" s="50" t="s">
        <v>38</v>
      </c>
      <c r="C7" s="51">
        <v>24</v>
      </c>
      <c r="D7" s="15"/>
      <c r="E7" s="15"/>
      <c r="G7" s="36"/>
      <c r="H7" s="44"/>
      <c r="I7" s="17"/>
      <c r="J7" s="41"/>
      <c r="K7" s="41"/>
      <c r="L7" s="41"/>
    </row>
    <row r="8" spans="1:12" ht="14.25" customHeight="1" x14ac:dyDescent="0.25">
      <c r="A8" s="40"/>
      <c r="B8" s="50" t="s">
        <v>48</v>
      </c>
      <c r="C8" s="52">
        <v>25</v>
      </c>
      <c r="D8" s="15"/>
      <c r="E8" s="15"/>
      <c r="G8" s="36"/>
      <c r="H8" s="45"/>
      <c r="I8" s="17"/>
      <c r="J8" s="41"/>
      <c r="K8" s="41"/>
      <c r="L8" s="41"/>
    </row>
    <row r="9" spans="1:12" x14ac:dyDescent="0.25">
      <c r="A9" s="40"/>
      <c r="B9" s="50" t="s">
        <v>46</v>
      </c>
      <c r="C9" s="53">
        <v>330600</v>
      </c>
      <c r="D9" s="42"/>
      <c r="E9" s="43"/>
      <c r="G9" s="36"/>
      <c r="H9" s="45"/>
      <c r="I9" s="17"/>
      <c r="J9" s="41"/>
      <c r="K9" s="41"/>
      <c r="L9" s="41"/>
    </row>
    <row r="10" spans="1:12" x14ac:dyDescent="0.25">
      <c r="B10" s="24"/>
      <c r="C10" s="20"/>
      <c r="D10" s="20"/>
      <c r="E10" s="7"/>
      <c r="F10" s="7"/>
      <c r="G10" s="7"/>
      <c r="H10" s="20"/>
    </row>
    <row r="11" spans="1:12" x14ac:dyDescent="0.25">
      <c r="B11" s="7"/>
      <c r="C11" s="7"/>
      <c r="D11" s="7"/>
      <c r="E11" s="7"/>
      <c r="F11" s="7"/>
      <c r="G11" s="7"/>
      <c r="H11" s="20"/>
    </row>
    <row r="12" spans="1:12" x14ac:dyDescent="0.25">
      <c r="B12" s="63" t="s">
        <v>54</v>
      </c>
      <c r="C12" s="63"/>
      <c r="D12" s="7"/>
      <c r="E12" s="7"/>
      <c r="F12" s="7"/>
      <c r="G12" s="7"/>
      <c r="H12" s="20"/>
    </row>
    <row r="13" spans="1:12" x14ac:dyDescent="0.25">
      <c r="B13" s="59"/>
      <c r="C13" s="24"/>
      <c r="D13" s="7"/>
      <c r="E13" s="7"/>
      <c r="F13" s="7"/>
      <c r="G13" s="7"/>
      <c r="H13" s="20"/>
    </row>
    <row r="14" spans="1:12" x14ac:dyDescent="0.25">
      <c r="B14" s="7" t="s">
        <v>52</v>
      </c>
      <c r="C14" s="24"/>
      <c r="D14" s="7"/>
      <c r="E14" s="7"/>
      <c r="F14" s="7"/>
      <c r="G14" s="7"/>
      <c r="H14" s="20"/>
    </row>
    <row r="15" spans="1:12" x14ac:dyDescent="0.25">
      <c r="B15" s="35"/>
      <c r="C15" s="7"/>
      <c r="D15" s="7"/>
      <c r="E15" s="7"/>
      <c r="F15" s="7"/>
      <c r="G15" s="7"/>
      <c r="H15" s="20"/>
    </row>
    <row r="16" spans="1:12" x14ac:dyDescent="0.25">
      <c r="B16" s="50" t="s">
        <v>37</v>
      </c>
      <c r="C16" s="55">
        <v>1009</v>
      </c>
      <c r="D16" s="7"/>
      <c r="E16" s="24" t="s">
        <v>53</v>
      </c>
      <c r="F16" s="56"/>
      <c r="G16" s="7"/>
      <c r="H16" s="46"/>
      <c r="I16" s="46"/>
      <c r="J16" s="46"/>
    </row>
    <row r="17" spans="1:14" x14ac:dyDescent="0.25">
      <c r="B17" s="50" t="s">
        <v>38</v>
      </c>
      <c r="C17" s="51">
        <v>24</v>
      </c>
      <c r="D17" s="7"/>
      <c r="E17" s="7"/>
      <c r="F17" s="7"/>
      <c r="G17" s="7"/>
      <c r="H17" s="27"/>
      <c r="I17" s="21"/>
      <c r="J17" s="27"/>
    </row>
    <row r="18" spans="1:14" ht="14.25" customHeight="1" x14ac:dyDescent="0.25">
      <c r="B18" s="50" t="s">
        <v>47</v>
      </c>
      <c r="C18" s="52">
        <v>32</v>
      </c>
      <c r="D18" s="7"/>
      <c r="E18" s="24" t="s">
        <v>55</v>
      </c>
      <c r="F18" s="7"/>
      <c r="G18" s="7"/>
      <c r="H18" s="20"/>
    </row>
    <row r="19" spans="1:14" x14ac:dyDescent="0.25">
      <c r="B19" s="50" t="s">
        <v>42</v>
      </c>
      <c r="C19" s="54">
        <f>C16*C17*C18</f>
        <v>774912</v>
      </c>
      <c r="D19" s="7"/>
      <c r="E19" s="38"/>
      <c r="F19" s="7"/>
      <c r="G19" s="7"/>
      <c r="H19" s="22"/>
      <c r="I19" s="23"/>
    </row>
    <row r="20" spans="1:14" x14ac:dyDescent="0.25">
      <c r="B20" s="36"/>
      <c r="C20" s="37"/>
      <c r="D20" s="7"/>
      <c r="E20" s="7"/>
      <c r="F20" s="7"/>
      <c r="G20" s="7"/>
      <c r="H20" s="22"/>
      <c r="I20" s="23"/>
    </row>
    <row r="21" spans="1:14" x14ac:dyDescent="0.25">
      <c r="B21" s="26"/>
      <c r="C21" s="21"/>
      <c r="D21" s="27"/>
      <c r="E21" s="26"/>
      <c r="F21" s="15"/>
      <c r="G21" s="15"/>
      <c r="H21" s="15"/>
      <c r="I21" s="15"/>
      <c r="J21" s="15"/>
    </row>
    <row r="22" spans="1:14" x14ac:dyDescent="0.25">
      <c r="B22" s="8" t="s">
        <v>19</v>
      </c>
      <c r="C22" s="8" t="s">
        <v>20</v>
      </c>
      <c r="D22" s="8" t="s">
        <v>21</v>
      </c>
      <c r="E22" s="8" t="s">
        <v>22</v>
      </c>
      <c r="F22" s="8" t="s">
        <v>15</v>
      </c>
    </row>
    <row r="23" spans="1:14" x14ac:dyDescent="0.25">
      <c r="B23" s="25">
        <f>K35</f>
        <v>774912</v>
      </c>
      <c r="C23" s="10">
        <f>B23</f>
        <v>774912</v>
      </c>
      <c r="D23" s="10"/>
      <c r="E23" s="10">
        <f>B23*0.2</f>
        <v>154982.39999999999</v>
      </c>
      <c r="F23" s="10">
        <f>B23++C23+E23</f>
        <v>1704806.3999999999</v>
      </c>
    </row>
    <row r="24" spans="1:14" x14ac:dyDescent="0.25">
      <c r="B24" s="27"/>
      <c r="C24" s="27"/>
      <c r="D24" s="27"/>
      <c r="E24" s="27"/>
      <c r="F24" s="27"/>
    </row>
    <row r="25" spans="1:14" x14ac:dyDescent="0.25">
      <c r="B25" s="27" t="s">
        <v>49</v>
      </c>
      <c r="C25" s="28"/>
      <c r="D25" s="27"/>
      <c r="E25" s="27"/>
      <c r="F25" s="27"/>
    </row>
    <row r="26" spans="1:14" ht="8.25" customHeight="1" x14ac:dyDescent="0.25">
      <c r="B26" s="27"/>
      <c r="C26" s="27"/>
      <c r="D26" s="27"/>
      <c r="E26" s="27"/>
      <c r="F26" s="27"/>
    </row>
    <row r="27" spans="1:14" x14ac:dyDescent="0.25">
      <c r="A27" s="10" t="s">
        <v>23</v>
      </c>
      <c r="B27" s="10" t="s">
        <v>24</v>
      </c>
      <c r="C27" s="10" t="s">
        <v>39</v>
      </c>
      <c r="E27" s="19" t="s">
        <v>41</v>
      </c>
      <c r="F27" s="19" t="s">
        <v>40</v>
      </c>
      <c r="I27" s="31" t="s">
        <v>25</v>
      </c>
      <c r="J27" s="31" t="s">
        <v>1</v>
      </c>
      <c r="K27" s="8" t="s">
        <v>19</v>
      </c>
      <c r="L27" s="8" t="s">
        <v>20</v>
      </c>
      <c r="M27" s="8" t="s">
        <v>22</v>
      </c>
      <c r="N27" s="8" t="s">
        <v>15</v>
      </c>
    </row>
    <row r="28" spans="1:14" x14ac:dyDescent="0.25">
      <c r="A28" s="8">
        <v>1</v>
      </c>
      <c r="B28" s="29">
        <v>314</v>
      </c>
      <c r="C28" s="49">
        <f>$C$18</f>
        <v>32</v>
      </c>
      <c r="E28" s="10">
        <v>24</v>
      </c>
      <c r="F28" s="11">
        <f>B28*C28*E28</f>
        <v>241152</v>
      </c>
      <c r="I28" s="64">
        <v>1</v>
      </c>
      <c r="J28" s="57">
        <v>1</v>
      </c>
      <c r="K28" s="58">
        <f>C39</f>
        <v>241152</v>
      </c>
      <c r="L28" s="58">
        <f>K28</f>
        <v>241152</v>
      </c>
      <c r="M28" s="58">
        <f>K28*0.2</f>
        <v>48230.400000000001</v>
      </c>
      <c r="N28" s="58">
        <f>K28+L28+M28</f>
        <v>530534.40000000002</v>
      </c>
    </row>
    <row r="29" spans="1:14" x14ac:dyDescent="0.25">
      <c r="A29" s="8">
        <v>2</v>
      </c>
      <c r="B29" s="29">
        <v>4</v>
      </c>
      <c r="C29" s="49">
        <f t="shared" ref="C29:C35" si="0">$C$18</f>
        <v>32</v>
      </c>
      <c r="E29" s="10">
        <v>24</v>
      </c>
      <c r="F29" s="11">
        <f t="shared" ref="F29:F34" si="1">B29*C29*E29</f>
        <v>3072</v>
      </c>
      <c r="I29" s="64"/>
      <c r="J29" s="57">
        <v>2</v>
      </c>
      <c r="K29" s="58">
        <f t="shared" ref="K29:K34" si="2">C40</f>
        <v>3072</v>
      </c>
      <c r="L29" s="58">
        <f t="shared" ref="L29:L34" si="3">K29</f>
        <v>3072</v>
      </c>
      <c r="M29" s="58">
        <f t="shared" ref="M29:M34" si="4">K29*0.2</f>
        <v>614.40000000000009</v>
      </c>
      <c r="N29" s="58">
        <f t="shared" ref="N29:N34" si="5">K29+L29+M29</f>
        <v>6758.4</v>
      </c>
    </row>
    <row r="30" spans="1:14" x14ac:dyDescent="0.25">
      <c r="A30" s="8">
        <v>3</v>
      </c>
      <c r="B30" s="29">
        <v>209</v>
      </c>
      <c r="C30" s="49">
        <f t="shared" si="0"/>
        <v>32</v>
      </c>
      <c r="E30" s="10">
        <v>24</v>
      </c>
      <c r="F30" s="11">
        <f t="shared" si="1"/>
        <v>160512</v>
      </c>
      <c r="G30" s="30"/>
      <c r="J30" s="57">
        <v>3</v>
      </c>
      <c r="K30" s="58">
        <f t="shared" si="2"/>
        <v>160512</v>
      </c>
      <c r="L30" s="58">
        <f t="shared" si="3"/>
        <v>160512</v>
      </c>
      <c r="M30" s="58">
        <f t="shared" si="4"/>
        <v>32102.400000000001</v>
      </c>
      <c r="N30" s="58">
        <f t="shared" si="5"/>
        <v>353126.40000000002</v>
      </c>
    </row>
    <row r="31" spans="1:14" x14ac:dyDescent="0.25">
      <c r="A31" s="8">
        <v>4</v>
      </c>
      <c r="B31" s="29">
        <v>195</v>
      </c>
      <c r="C31" s="49">
        <f t="shared" si="0"/>
        <v>32</v>
      </c>
      <c r="E31" s="10">
        <v>24</v>
      </c>
      <c r="F31" s="11">
        <f t="shared" si="1"/>
        <v>149760</v>
      </c>
      <c r="G31" s="30"/>
      <c r="I31" s="64">
        <v>2</v>
      </c>
      <c r="J31" s="57">
        <v>4</v>
      </c>
      <c r="K31" s="58">
        <f t="shared" si="2"/>
        <v>149760</v>
      </c>
      <c r="L31" s="58">
        <f t="shared" si="3"/>
        <v>149760</v>
      </c>
      <c r="M31" s="58">
        <f t="shared" si="4"/>
        <v>29952</v>
      </c>
      <c r="N31" s="58">
        <f t="shared" si="5"/>
        <v>329472</v>
      </c>
    </row>
    <row r="32" spans="1:14" x14ac:dyDescent="0.25">
      <c r="A32" s="8">
        <v>5</v>
      </c>
      <c r="B32" s="29">
        <v>135</v>
      </c>
      <c r="C32" s="49">
        <f t="shared" si="0"/>
        <v>32</v>
      </c>
      <c r="E32" s="10">
        <v>24</v>
      </c>
      <c r="F32" s="11">
        <f t="shared" si="1"/>
        <v>103680</v>
      </c>
      <c r="G32" s="30"/>
      <c r="I32" s="64"/>
      <c r="J32" s="57">
        <v>5</v>
      </c>
      <c r="K32" s="58">
        <f t="shared" si="2"/>
        <v>103680</v>
      </c>
      <c r="L32" s="58">
        <f t="shared" si="3"/>
        <v>103680</v>
      </c>
      <c r="M32" s="58">
        <f t="shared" si="4"/>
        <v>20736</v>
      </c>
      <c r="N32" s="58">
        <f t="shared" si="5"/>
        <v>228096</v>
      </c>
    </row>
    <row r="33" spans="1:16" x14ac:dyDescent="0.25">
      <c r="A33" s="8">
        <v>6</v>
      </c>
      <c r="B33" s="29">
        <v>91</v>
      </c>
      <c r="C33" s="49">
        <f t="shared" si="0"/>
        <v>32</v>
      </c>
      <c r="E33" s="10">
        <v>24</v>
      </c>
      <c r="F33" s="11">
        <f t="shared" si="1"/>
        <v>69888</v>
      </c>
      <c r="J33" s="57">
        <v>6</v>
      </c>
      <c r="K33" s="58">
        <f t="shared" si="2"/>
        <v>69888</v>
      </c>
      <c r="L33" s="58">
        <f t="shared" si="3"/>
        <v>69888</v>
      </c>
      <c r="M33" s="58">
        <f t="shared" si="4"/>
        <v>13977.6</v>
      </c>
      <c r="N33" s="58">
        <f t="shared" si="5"/>
        <v>153753.60000000001</v>
      </c>
    </row>
    <row r="34" spans="1:16" x14ac:dyDescent="0.25">
      <c r="A34" s="8">
        <v>7</v>
      </c>
      <c r="B34" s="29">
        <v>61</v>
      </c>
      <c r="C34" s="49">
        <f t="shared" si="0"/>
        <v>32</v>
      </c>
      <c r="E34" s="10">
        <v>24</v>
      </c>
      <c r="F34" s="11">
        <f t="shared" si="1"/>
        <v>46848</v>
      </c>
      <c r="J34" s="57">
        <v>7</v>
      </c>
      <c r="K34" s="58">
        <f t="shared" si="2"/>
        <v>46848</v>
      </c>
      <c r="L34" s="58">
        <f t="shared" si="3"/>
        <v>46848</v>
      </c>
      <c r="M34" s="58">
        <f t="shared" si="4"/>
        <v>9369.6</v>
      </c>
      <c r="N34" s="58">
        <f t="shared" si="5"/>
        <v>103065.60000000001</v>
      </c>
    </row>
    <row r="35" spans="1:16" x14ac:dyDescent="0.25">
      <c r="A35" s="8" t="s">
        <v>18</v>
      </c>
      <c r="B35" s="29">
        <f>B28+B29+B30+B31+B32+B33+B34</f>
        <v>1009</v>
      </c>
      <c r="C35" s="49">
        <f t="shared" si="0"/>
        <v>32</v>
      </c>
      <c r="E35" s="10">
        <v>24</v>
      </c>
      <c r="F35" s="13">
        <f>F28+F29+F30+F31+F32+F33+F34</f>
        <v>774912</v>
      </c>
      <c r="I35" s="7" t="s">
        <v>18</v>
      </c>
      <c r="K35" s="58">
        <f>K28+K29+K30+K31+K32+K33+K34</f>
        <v>774912</v>
      </c>
      <c r="L35" s="58">
        <f t="shared" ref="L35" si="6">L28+L29+L30+L31+L32+L33+L34</f>
        <v>774912</v>
      </c>
      <c r="M35" s="58">
        <f>M28+M29+M30+M31+M32+M33+M34</f>
        <v>154982.40000000002</v>
      </c>
      <c r="N35" s="58">
        <f>N28+N29+N30+N31+N32+N33+N34</f>
        <v>1704806.4000000004</v>
      </c>
    </row>
    <row r="36" spans="1:16" x14ac:dyDescent="0.25">
      <c r="B36" s="30"/>
    </row>
    <row r="38" spans="1:16" ht="30" customHeight="1" x14ac:dyDescent="0.25">
      <c r="A38" s="31" t="s">
        <v>25</v>
      </c>
      <c r="B38" s="31" t="s">
        <v>1</v>
      </c>
      <c r="C38" s="31" t="s">
        <v>26</v>
      </c>
      <c r="D38" s="31" t="s">
        <v>27</v>
      </c>
      <c r="E38" s="31" t="s">
        <v>28</v>
      </c>
      <c r="F38" s="31" t="s">
        <v>27</v>
      </c>
    </row>
    <row r="39" spans="1:16" x14ac:dyDescent="0.25">
      <c r="A39" s="64">
        <v>1</v>
      </c>
      <c r="B39" s="8">
        <v>1</v>
      </c>
      <c r="C39" s="11">
        <f>F28</f>
        <v>241152</v>
      </c>
      <c r="D39" s="11">
        <f t="shared" ref="D39:D46" si="7">C39*0.21</f>
        <v>50641.919999999998</v>
      </c>
      <c r="E39" s="11">
        <f>C39*1.21</f>
        <v>291793.91999999998</v>
      </c>
      <c r="F39" s="11">
        <f>C39*0.21</f>
        <v>50641.919999999998</v>
      </c>
      <c r="K39" s="32" t="s">
        <v>29</v>
      </c>
      <c r="N39" s="7"/>
      <c r="P39" s="23"/>
    </row>
    <row r="40" spans="1:16" x14ac:dyDescent="0.25">
      <c r="A40" s="64"/>
      <c r="B40" s="8">
        <v>2</v>
      </c>
      <c r="C40" s="11">
        <f t="shared" ref="C40:C45" si="8">F29</f>
        <v>3072</v>
      </c>
      <c r="D40" s="11">
        <f t="shared" si="7"/>
        <v>645.12</v>
      </c>
      <c r="E40" s="11">
        <f t="shared" ref="E40:E45" si="9">C40*1.21</f>
        <v>3717.12</v>
      </c>
      <c r="F40" s="11">
        <f t="shared" ref="F40:F46" si="10">C40*0.21</f>
        <v>645.12</v>
      </c>
      <c r="K40" s="19" t="s">
        <v>30</v>
      </c>
      <c r="L40" s="11">
        <f>C39</f>
        <v>241152</v>
      </c>
      <c r="M40" s="33">
        <f>L40/L42</f>
        <v>0.98742138364779874</v>
      </c>
      <c r="P40" s="30"/>
    </row>
    <row r="41" spans="1:16" x14ac:dyDescent="0.25">
      <c r="B41" s="8">
        <v>3</v>
      </c>
      <c r="C41" s="11">
        <f t="shared" si="8"/>
        <v>160512</v>
      </c>
      <c r="D41" s="11">
        <f t="shared" si="7"/>
        <v>33707.519999999997</v>
      </c>
      <c r="E41" s="11">
        <f t="shared" si="9"/>
        <v>194219.51999999999</v>
      </c>
      <c r="F41" s="11">
        <f t="shared" si="10"/>
        <v>33707.519999999997</v>
      </c>
      <c r="K41" s="19" t="s">
        <v>31</v>
      </c>
      <c r="L41" s="11">
        <f>C40</f>
        <v>3072</v>
      </c>
      <c r="M41" s="33">
        <f>L41/L42</f>
        <v>1.2578616352201259E-2</v>
      </c>
      <c r="P41" s="30"/>
    </row>
    <row r="42" spans="1:16" x14ac:dyDescent="0.25">
      <c r="A42" s="64">
        <v>2</v>
      </c>
      <c r="B42" s="8">
        <v>4</v>
      </c>
      <c r="C42" s="11">
        <f t="shared" si="8"/>
        <v>149760</v>
      </c>
      <c r="D42" s="11">
        <f t="shared" si="7"/>
        <v>31449.599999999999</v>
      </c>
      <c r="E42" s="11">
        <f t="shared" si="9"/>
        <v>181209.60000000001</v>
      </c>
      <c r="F42" s="11">
        <f t="shared" si="10"/>
        <v>31449.599999999999</v>
      </c>
      <c r="K42" s="19" t="s">
        <v>32</v>
      </c>
      <c r="L42" s="11">
        <f>L40+L41</f>
        <v>244224</v>
      </c>
      <c r="M42" s="33">
        <f>M40+M41</f>
        <v>1</v>
      </c>
      <c r="P42" s="30"/>
    </row>
    <row r="43" spans="1:16" x14ac:dyDescent="0.25">
      <c r="A43" s="64"/>
      <c r="B43" s="8">
        <v>5</v>
      </c>
      <c r="C43" s="11">
        <f t="shared" si="8"/>
        <v>103680</v>
      </c>
      <c r="D43" s="11">
        <f t="shared" si="7"/>
        <v>21772.799999999999</v>
      </c>
      <c r="E43" s="11">
        <f t="shared" si="9"/>
        <v>125452.8</v>
      </c>
      <c r="F43" s="11">
        <f t="shared" si="10"/>
        <v>21772.799999999999</v>
      </c>
      <c r="P43" s="30"/>
    </row>
    <row r="44" spans="1:16" x14ac:dyDescent="0.25">
      <c r="B44" s="8">
        <v>6</v>
      </c>
      <c r="C44" s="11">
        <f t="shared" si="8"/>
        <v>69888</v>
      </c>
      <c r="D44" s="11">
        <f t="shared" si="7"/>
        <v>14676.48</v>
      </c>
      <c r="E44" s="11">
        <f t="shared" si="9"/>
        <v>84564.479999999996</v>
      </c>
      <c r="F44" s="11">
        <f t="shared" si="10"/>
        <v>14676.48</v>
      </c>
      <c r="K44" s="32" t="s">
        <v>33</v>
      </c>
      <c r="M44" s="7"/>
      <c r="P44" s="30"/>
    </row>
    <row r="45" spans="1:16" x14ac:dyDescent="0.25">
      <c r="B45" s="8">
        <v>7</v>
      </c>
      <c r="C45" s="11">
        <f t="shared" si="8"/>
        <v>46848</v>
      </c>
      <c r="D45" s="11">
        <f t="shared" si="7"/>
        <v>9838.08</v>
      </c>
      <c r="E45" s="11">
        <f t="shared" si="9"/>
        <v>56686.080000000002</v>
      </c>
      <c r="F45" s="11">
        <f t="shared" si="10"/>
        <v>9838.08</v>
      </c>
      <c r="K45" s="19" t="s">
        <v>34</v>
      </c>
      <c r="L45" s="11">
        <f>C42</f>
        <v>149760</v>
      </c>
      <c r="M45" s="33">
        <f>L45/L47</f>
        <v>0.59090909090909094</v>
      </c>
      <c r="P45" s="30"/>
    </row>
    <row r="46" spans="1:16" x14ac:dyDescent="0.25">
      <c r="A46" s="12"/>
      <c r="C46" s="13">
        <f>C39+C40+C41+C42+C43+C44+C45</f>
        <v>774912</v>
      </c>
      <c r="D46" s="13">
        <f t="shared" si="7"/>
        <v>162731.51999999999</v>
      </c>
      <c r="E46" s="13">
        <f t="shared" ref="E46" si="11">C46+D46</f>
        <v>937643.52000000002</v>
      </c>
      <c r="F46" s="13">
        <f t="shared" si="10"/>
        <v>162731.51999999999</v>
      </c>
      <c r="G46" s="15"/>
      <c r="K46" s="19" t="s">
        <v>35</v>
      </c>
      <c r="L46" s="11">
        <f>C43</f>
        <v>103680</v>
      </c>
      <c r="M46" s="33">
        <f>L46/L47</f>
        <v>0.40909090909090912</v>
      </c>
      <c r="P46" s="30"/>
    </row>
    <row r="47" spans="1:16" x14ac:dyDescent="0.25">
      <c r="A47" s="12"/>
      <c r="K47" s="19" t="s">
        <v>32</v>
      </c>
      <c r="L47" s="11">
        <f>L45+L46</f>
        <v>253440</v>
      </c>
      <c r="M47" s="33">
        <f>M45+M46</f>
        <v>1</v>
      </c>
      <c r="P47" s="30"/>
    </row>
    <row r="48" spans="1:16" ht="15" customHeight="1" x14ac:dyDescent="0.25">
      <c r="A48" s="14"/>
      <c r="F48" s="15"/>
    </row>
    <row r="49" spans="2:8" x14ac:dyDescent="0.25">
      <c r="H49" s="7"/>
    </row>
    <row r="50" spans="2:8" x14ac:dyDescent="0.25">
      <c r="C50" s="6" t="s">
        <v>36</v>
      </c>
      <c r="D50" s="7">
        <v>2026</v>
      </c>
      <c r="E50" s="8">
        <v>2027</v>
      </c>
      <c r="F50" s="8">
        <v>2028</v>
      </c>
      <c r="G50" s="8" t="s">
        <v>32</v>
      </c>
    </row>
    <row r="51" spans="2:8" x14ac:dyDescent="0.25">
      <c r="C51" s="8" t="s">
        <v>17</v>
      </c>
      <c r="D51" s="9" t="e">
        <f>#REF!/12*2</f>
        <v>#REF!</v>
      </c>
      <c r="E51" s="10">
        <f>E46/2</f>
        <v>468821.76000000001</v>
      </c>
      <c r="F51" s="10">
        <f>E46/2</f>
        <v>468821.76000000001</v>
      </c>
      <c r="G51" s="10">
        <f>E51+F51</f>
        <v>937643.52000000002</v>
      </c>
    </row>
    <row r="52" spans="2:8" x14ac:dyDescent="0.25">
      <c r="E52" s="27"/>
      <c r="F52" s="27"/>
      <c r="G52" s="27"/>
      <c r="H52" s="27"/>
    </row>
    <row r="53" spans="2:8" x14ac:dyDescent="0.25">
      <c r="E53" s="27"/>
      <c r="F53" s="27"/>
      <c r="G53" s="27"/>
      <c r="H53" s="27"/>
    </row>
    <row r="55" spans="2:8" x14ac:dyDescent="0.25">
      <c r="E55" s="7"/>
      <c r="F55" s="7"/>
    </row>
    <row r="56" spans="2:8" x14ac:dyDescent="0.25">
      <c r="B56" s="61"/>
      <c r="C56" s="62"/>
      <c r="E56" s="39"/>
    </row>
    <row r="57" spans="2:8" x14ac:dyDescent="0.25">
      <c r="B57" s="61"/>
      <c r="C57" s="62"/>
      <c r="E57" s="39"/>
    </row>
    <row r="58" spans="2:8" x14ac:dyDescent="0.25">
      <c r="B58" s="61"/>
      <c r="C58" s="62"/>
      <c r="E58" s="39"/>
    </row>
    <row r="59" spans="2:8" x14ac:dyDescent="0.25">
      <c r="E59" s="39"/>
    </row>
    <row r="60" spans="2:8" x14ac:dyDescent="0.25">
      <c r="B60" s="61"/>
      <c r="C60" s="62"/>
      <c r="E60" s="39"/>
    </row>
    <row r="61" spans="2:8" x14ac:dyDescent="0.25">
      <c r="B61" s="61"/>
      <c r="C61" s="62"/>
      <c r="E61" s="39"/>
    </row>
    <row r="62" spans="2:8" x14ac:dyDescent="0.25">
      <c r="B62" s="61"/>
      <c r="C62" s="62"/>
      <c r="E62" s="39"/>
    </row>
    <row r="63" spans="2:8" x14ac:dyDescent="0.25">
      <c r="E63" s="39"/>
    </row>
    <row r="64" spans="2:8" x14ac:dyDescent="0.25">
      <c r="B64" s="61"/>
      <c r="C64" s="62"/>
    </row>
    <row r="67" spans="5:5" x14ac:dyDescent="0.25">
      <c r="E67" s="39"/>
    </row>
  </sheetData>
  <mergeCells count="13">
    <mergeCell ref="I28:I29"/>
    <mergeCell ref="I31:I32"/>
    <mergeCell ref="B12:C12"/>
    <mergeCell ref="A39:A40"/>
    <mergeCell ref="A42:A43"/>
    <mergeCell ref="B62:C62"/>
    <mergeCell ref="B64:C64"/>
    <mergeCell ref="B2:C2"/>
    <mergeCell ref="B56:C56"/>
    <mergeCell ref="B57:C57"/>
    <mergeCell ref="B58:C58"/>
    <mergeCell ref="B60:C60"/>
    <mergeCell ref="B61:C61"/>
  </mergeCells>
  <phoneticPr fontId="6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 PBL y VE</vt:lpstr>
      <vt:lpstr>IMPORTE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 Lopez, Ricardo</dc:creator>
  <dc:description/>
  <cp:lastModifiedBy>Franco Lopez, Ricardo</cp:lastModifiedBy>
  <cp:revision>1</cp:revision>
  <dcterms:created xsi:type="dcterms:W3CDTF">2025-06-23T12:41:56Z</dcterms:created>
  <dcterms:modified xsi:type="dcterms:W3CDTF">2026-08-27T09:57:51Z</dcterms:modified>
  <dc:language>es-ES</dc:language>
</cp:coreProperties>
</file>